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updateLinks="never" codeName="ThisWorkbook"/>
  <mc:AlternateContent xmlns:mc="http://schemas.openxmlformats.org/markup-compatibility/2006">
    <mc:Choice Requires="x15">
      <x15ac:absPath xmlns:x15ac="http://schemas.microsoft.com/office/spreadsheetml/2010/11/ac" url="https://d.docs.live.net/73b6c4bd58836735/courses/intro_R_language/202210_linkedin_RforDS/"/>
    </mc:Choice>
  </mc:AlternateContent>
  <xr:revisionPtr revIDLastSave="25" documentId="8_{D3E52B18-2DE5-459A-A525-A08DF9571932}" xr6:coauthVersionLast="47" xr6:coauthVersionMax="47" xr10:uidLastSave="{D910D54C-79D3-4EFE-99F5-766AD4FF143F}"/>
  <bookViews>
    <workbookView xWindow="19090" yWindow="-110" windowWidth="19420" windowHeight="11020" tabRatio="500" firstSheet="1" activeTab="2" xr2:uid="{00000000-000D-0000-FFFF-FFFF00000000}"/>
  </bookViews>
  <sheets>
    <sheet name="Project_information" sheetId="1" r:id="rId1"/>
    <sheet name="Index" sheetId="2" r:id="rId2"/>
    <sheet name="Planilha1" sheetId="9" r:id="rId3"/>
    <sheet name="Course Tracker" sheetId="7" r:id="rId4"/>
    <sheet name="QA" sheetId="8" r:id="rId5"/>
    <sheet name="Aux" sheetId="6" r:id="rId6"/>
  </sheets>
  <definedNames>
    <definedName name="Codigo" localSheetId="4">#REF!</definedName>
    <definedName name="Codigo">#REF!</definedName>
    <definedName name="Imagen" localSheetId="4">#REF!</definedName>
    <definedName name="Imagen">#REF!</definedName>
    <definedName name="img" localSheetId="4">#REF!</definedName>
    <definedName name="img">#REF!</definedName>
    <definedName name="T_0">#REF!</definedName>
    <definedName name="T_1">#REF!</definedName>
    <definedName name="T_2">#REF!</definedName>
    <definedName name="T_3">#REF!</definedName>
    <definedName name="T_4">#REF!</definedName>
    <definedName name="Tipo">#REF!</definedName>
    <definedName name="trailer" localSheetId="4">INDIRECT(Project_information!$B$34)</definedName>
    <definedName name="trailer">INDIRECT(Project_information!$B$34)</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108" i="9" l="1"/>
  <c r="D106" i="9"/>
  <c r="D103" i="9"/>
  <c r="D101" i="9"/>
  <c r="D99" i="9"/>
  <c r="D98" i="9"/>
  <c r="D90" i="9"/>
  <c r="D89" i="9"/>
  <c r="D88" i="9"/>
  <c r="D87" i="9"/>
  <c r="D85" i="9"/>
  <c r="D84" i="9"/>
  <c r="D83" i="9"/>
  <c r="D81" i="9"/>
  <c r="D80" i="9"/>
  <c r="D76" i="9"/>
  <c r="D74" i="9"/>
  <c r="D73" i="9"/>
  <c r="D72" i="9"/>
  <c r="D71" i="9"/>
  <c r="D70" i="9"/>
  <c r="D69" i="9"/>
  <c r="D68" i="9"/>
  <c r="D64" i="9"/>
  <c r="D62" i="9"/>
  <c r="D61" i="9"/>
  <c r="D60" i="9"/>
  <c r="D59" i="9"/>
  <c r="D58" i="9"/>
  <c r="D57" i="9"/>
  <c r="D55" i="9"/>
  <c r="D53" i="9"/>
  <c r="D52" i="9"/>
  <c r="D51" i="9"/>
  <c r="D50" i="9"/>
  <c r="D48" i="9"/>
  <c r="D44" i="9"/>
  <c r="D27" i="9"/>
  <c r="D26" i="9"/>
  <c r="D25" i="9"/>
  <c r="D16" i="9"/>
  <c r="D14" i="9"/>
  <c r="D5" i="9"/>
  <c r="D3" i="9"/>
  <c r="D2" i="9"/>
  <c r="U15" i="2"/>
  <c r="X15" i="2"/>
  <c r="U92" i="2"/>
  <c r="X92" i="2"/>
  <c r="U93" i="2"/>
  <c r="X93" i="2"/>
  <c r="U90" i="2"/>
  <c r="X90" i="2"/>
  <c r="U88" i="2"/>
  <c r="X88" i="2"/>
  <c r="U87" i="2"/>
  <c r="X87" i="2"/>
  <c r="X13" i="2"/>
  <c r="U13" i="2"/>
  <c r="U40" i="2"/>
  <c r="X40" i="2"/>
  <c r="U38" i="2"/>
  <c r="X38" i="2"/>
  <c r="U25" i="2"/>
  <c r="X25" i="2"/>
  <c r="U19" i="2"/>
  <c r="X19" i="2"/>
  <c r="U102" i="2"/>
  <c r="U103" i="2"/>
  <c r="U104" i="2"/>
  <c r="X102" i="2"/>
  <c r="X103" i="2"/>
  <c r="X104" i="2"/>
  <c r="U99" i="2"/>
  <c r="U100" i="2"/>
  <c r="U101" i="2"/>
  <c r="X99" i="2"/>
  <c r="X100" i="2"/>
  <c r="X101" i="2"/>
  <c r="U97" i="2"/>
  <c r="X97" i="2"/>
  <c r="U96" i="2"/>
  <c r="X96" i="2"/>
  <c r="U113" i="2"/>
  <c r="X113" i="2"/>
  <c r="U111" i="2"/>
  <c r="U112" i="2"/>
  <c r="X111" i="2"/>
  <c r="X112" i="2"/>
  <c r="U110" i="2"/>
  <c r="X110" i="2"/>
  <c r="U108" i="2"/>
  <c r="X108" i="2"/>
  <c r="U106" i="2"/>
  <c r="X106" i="2"/>
  <c r="U83" i="2"/>
  <c r="X83" i="2"/>
  <c r="U78" i="2"/>
  <c r="U79" i="2"/>
  <c r="U80" i="2"/>
  <c r="X78" i="2"/>
  <c r="X79" i="2"/>
  <c r="X80" i="2"/>
  <c r="U77" i="2"/>
  <c r="X77" i="2"/>
  <c r="U75" i="2"/>
  <c r="X75" i="2"/>
  <c r="U71" i="2"/>
  <c r="X71" i="2"/>
  <c r="U69" i="2"/>
  <c r="X69" i="2"/>
  <c r="U65" i="2"/>
  <c r="U66" i="2"/>
  <c r="X65" i="2"/>
  <c r="X66" i="2"/>
  <c r="U64" i="2"/>
  <c r="X64" i="2"/>
  <c r="U63" i="2"/>
  <c r="X63" i="2"/>
  <c r="U60" i="2"/>
  <c r="X60" i="2"/>
  <c r="U58" i="2"/>
  <c r="U59" i="2"/>
  <c r="X58" i="2"/>
  <c r="X59" i="2"/>
  <c r="U55" i="2"/>
  <c r="X55" i="2"/>
  <c r="U53" i="2"/>
  <c r="U54" i="2"/>
  <c r="X53" i="2"/>
  <c r="X54" i="2"/>
  <c r="U52" i="2"/>
  <c r="X52" i="2"/>
  <c r="U51" i="2"/>
  <c r="U56" i="2"/>
  <c r="X51" i="2"/>
  <c r="X56" i="2"/>
  <c r="U46" i="2"/>
  <c r="X46" i="2"/>
  <c r="U48" i="2"/>
  <c r="X48" i="2"/>
  <c r="X57" i="2"/>
  <c r="U57" i="2"/>
  <c r="U81" i="2"/>
  <c r="X81" i="2"/>
  <c r="Z81" i="2"/>
  <c r="AA81" i="2"/>
  <c r="U68" i="2"/>
  <c r="U70" i="2"/>
  <c r="U72" i="2"/>
  <c r="X68" i="2"/>
  <c r="X70" i="2"/>
  <c r="X72" i="2"/>
  <c r="U67" i="2"/>
  <c r="X67" i="2"/>
  <c r="AA62" i="2"/>
  <c r="Z62" i="2"/>
  <c r="X62" i="2"/>
  <c r="U62" i="2"/>
  <c r="U44" i="2"/>
  <c r="X44" i="2"/>
  <c r="U43" i="2"/>
  <c r="X43" i="2"/>
  <c r="U42" i="2"/>
  <c r="X42" i="2"/>
  <c r="U41" i="2"/>
  <c r="X41" i="2"/>
  <c r="U39" i="2"/>
  <c r="X39" i="2"/>
  <c r="U37" i="2"/>
  <c r="X37" i="2"/>
  <c r="U47" i="2"/>
  <c r="X47" i="2"/>
  <c r="X45" i="2"/>
  <c r="U45" i="2"/>
  <c r="U32" i="2"/>
  <c r="X32" i="2"/>
  <c r="U31" i="2"/>
  <c r="X31" i="2"/>
  <c r="U29" i="2"/>
  <c r="X29" i="2"/>
  <c r="U28" i="2"/>
  <c r="X28" i="2"/>
  <c r="U27" i="2"/>
  <c r="X27" i="2"/>
  <c r="U20" i="2"/>
  <c r="X20" i="2"/>
  <c r="U18" i="2"/>
  <c r="X18" i="2"/>
  <c r="U23" i="2"/>
  <c r="X23" i="2"/>
  <c r="U21" i="2"/>
  <c r="X21" i="2"/>
  <c r="U26" i="2"/>
  <c r="X26" i="2"/>
  <c r="U12" i="2"/>
  <c r="X12" i="2"/>
  <c r="A1" i="2"/>
  <c r="U17" i="2"/>
  <c r="X17" i="2"/>
  <c r="X84" i="2"/>
  <c r="U84" i="2"/>
  <c r="AA82" i="2"/>
  <c r="Z82" i="2"/>
  <c r="X82" i="2"/>
  <c r="U82" i="2"/>
  <c r="AA76" i="2"/>
  <c r="Z76" i="2"/>
  <c r="X76" i="2"/>
  <c r="U76" i="2"/>
  <c r="AA74" i="2"/>
  <c r="Z74" i="2"/>
  <c r="X74" i="2"/>
  <c r="U74" i="2"/>
  <c r="AA73" i="2"/>
  <c r="Z73" i="2"/>
  <c r="X73" i="2"/>
  <c r="U73" i="2"/>
  <c r="U22" i="2"/>
  <c r="X22" i="2"/>
  <c r="Z22" i="2"/>
  <c r="AA22" i="2"/>
  <c r="U14" i="2"/>
  <c r="X14" i="2"/>
  <c r="E1" i="2"/>
  <c r="B2" i="2"/>
  <c r="U11" i="2"/>
  <c r="X11" i="2"/>
  <c r="AA114" i="2"/>
  <c r="Z114" i="2"/>
  <c r="X114" i="2"/>
  <c r="U114" i="2"/>
  <c r="AA109" i="2"/>
  <c r="Z109" i="2"/>
  <c r="X109" i="2"/>
  <c r="U109" i="2"/>
  <c r="AA107" i="2"/>
  <c r="Z107" i="2"/>
  <c r="X107" i="2"/>
  <c r="U107" i="2"/>
  <c r="AA105" i="2"/>
  <c r="Z105" i="2"/>
  <c r="X105" i="2"/>
  <c r="U105" i="2"/>
  <c r="U50" i="2"/>
  <c r="X50" i="2"/>
  <c r="U61" i="2"/>
  <c r="X61" i="2"/>
  <c r="U33" i="2"/>
  <c r="X33" i="2"/>
  <c r="U24" i="2"/>
  <c r="X24" i="2"/>
  <c r="H5" i="8"/>
  <c r="Q5" i="8"/>
  <c r="D4" i="8"/>
  <c r="I5" i="8"/>
  <c r="C4" i="8"/>
  <c r="J5" i="8" a="1"/>
  <c r="J5" i="8"/>
  <c r="K5" i="8" a="1"/>
  <c r="K5" i="8"/>
  <c r="L5" i="8" a="1"/>
  <c r="L5" i="8"/>
  <c r="M5" i="8" a="1"/>
  <c r="M5" i="8"/>
  <c r="N5" i="8" a="1"/>
  <c r="N5" i="8"/>
  <c r="O5" i="8" a="1"/>
  <c r="O5" i="8"/>
  <c r="P5" i="8" a="1"/>
  <c r="P5" i="8"/>
  <c r="AA117" i="2"/>
  <c r="Z117" i="2"/>
  <c r="X117" i="2"/>
  <c r="X115" i="2"/>
  <c r="X94" i="2"/>
  <c r="X85" i="2"/>
  <c r="X36" i="2"/>
  <c r="X30" i="2"/>
  <c r="X16" i="2"/>
  <c r="Y3" i="2"/>
  <c r="Y4" i="2"/>
  <c r="X34" i="2"/>
  <c r="X35" i="2"/>
  <c r="X86" i="2"/>
  <c r="X89" i="2"/>
  <c r="X91" i="2"/>
  <c r="X95" i="2"/>
  <c r="X98" i="2"/>
  <c r="X116" i="2"/>
  <c r="AA116" i="2"/>
  <c r="Z116" i="2"/>
  <c r="AA115" i="2"/>
  <c r="Z115" i="2"/>
  <c r="AA98" i="2"/>
  <c r="Z98" i="2"/>
  <c r="AA95" i="2"/>
  <c r="Z95" i="2"/>
  <c r="AA94" i="2"/>
  <c r="Z94" i="2"/>
  <c r="AA91" i="2"/>
  <c r="Z91" i="2"/>
  <c r="AA89" i="2"/>
  <c r="Z89" i="2"/>
  <c r="AA86" i="2"/>
  <c r="Z86" i="2"/>
  <c r="AA85" i="2"/>
  <c r="Z85" i="2"/>
  <c r="AA36" i="2"/>
  <c r="Z36" i="2"/>
  <c r="AA35" i="2"/>
  <c r="Z35" i="2"/>
  <c r="AA34" i="2"/>
  <c r="Z34" i="2"/>
  <c r="AA30" i="2"/>
  <c r="Z30" i="2"/>
  <c r="AA16" i="2"/>
  <c r="Z16" i="2"/>
  <c r="X10" i="2"/>
  <c r="AA2" i="2"/>
  <c r="AA1" i="2"/>
  <c r="B3" i="1"/>
  <c r="N2" i="2"/>
  <c r="L7" i="2"/>
  <c r="M5" i="2"/>
  <c r="M7" i="2"/>
  <c r="AL45" i="6"/>
  <c r="AF45" i="6"/>
  <c r="Z45" i="6"/>
  <c r="W45" i="6"/>
  <c r="T45" i="6"/>
  <c r="O27" i="6"/>
  <c r="A5" i="1"/>
  <c r="M2" i="2"/>
  <c r="U34" i="2"/>
  <c r="U35" i="2"/>
  <c r="E19" i="1"/>
  <c r="I31" i="1"/>
  <c r="H31" i="1"/>
  <c r="H29" i="1"/>
  <c r="I32" i="1"/>
  <c r="J32" i="1"/>
  <c r="I33" i="1"/>
  <c r="J33" i="1"/>
  <c r="I34" i="1"/>
  <c r="J34" i="1"/>
  <c r="J31" i="1"/>
  <c r="H32" i="1"/>
  <c r="H33" i="1"/>
  <c r="H34" i="1"/>
  <c r="B1" i="2"/>
  <c r="O18" i="6"/>
  <c r="A6" i="2"/>
  <c r="D5" i="2"/>
  <c r="B37" i="1"/>
  <c r="A34" i="1"/>
  <c r="U10" i="2"/>
  <c r="U16" i="2"/>
  <c r="U30" i="2"/>
  <c r="U36" i="2"/>
  <c r="U85" i="2"/>
  <c r="U86" i="2"/>
  <c r="U89" i="2"/>
  <c r="U91" i="2"/>
  <c r="U94" i="2"/>
  <c r="U95" i="2"/>
  <c r="U98" i="2"/>
  <c r="U115" i="2"/>
  <c r="U116" i="2"/>
  <c r="U117" i="2"/>
  <c r="O1" i="2"/>
  <c r="N5" i="2"/>
  <c r="N3" i="2"/>
  <c r="D11" i="1"/>
  <c r="D3" i="2"/>
  <c r="B5" i="2"/>
  <c r="B4" i="2"/>
  <c r="B3" i="2"/>
  <c r="C19" i="1"/>
  <c r="D10" i="1"/>
  <c r="E8" i="2"/>
  <c r="T2" i="2"/>
  <c r="N7" i="2"/>
  <c r="S6" i="2"/>
  <c r="T6" i="2"/>
  <c r="C8" i="2"/>
  <c r="D4" i="2"/>
  <c r="G8" i="2"/>
  <c r="F8" i="2"/>
  <c r="D8" i="2"/>
  <c r="A36" i="1"/>
  <c r="A2" i="1"/>
  <c r="D19" i="1"/>
  <c r="D16" i="1"/>
  <c r="D17" i="1"/>
  <c r="D14" i="1"/>
  <c r="D12" i="1"/>
  <c r="D5" i="1"/>
  <c r="D9" i="1"/>
  <c r="D3" i="1"/>
  <c r="A29" i="1"/>
  <c r="A27" i="1"/>
  <c r="A23" i="1"/>
  <c r="A21" i="1"/>
  <c r="A19" i="1"/>
  <c r="A16" i="1"/>
  <c r="A14" i="1"/>
  <c r="A13" i="1"/>
  <c r="A12" i="1"/>
  <c r="A11" i="1"/>
  <c r="A10" i="1"/>
  <c r="A9" i="1"/>
  <c r="A8" i="1"/>
  <c r="A6" i="1"/>
  <c r="A3" i="2"/>
  <c r="A25" i="1"/>
  <c r="A4" i="1"/>
  <c r="A2" i="2"/>
  <c r="A3" i="1"/>
  <c r="O15" i="6"/>
  <c r="A7" i="2"/>
  <c r="W117" i="2"/>
  <c r="W10" i="2"/>
  <c r="W16" i="2"/>
  <c r="W30" i="2"/>
  <c r="W36" i="2"/>
  <c r="W85" i="2"/>
  <c r="W94" i="2"/>
  <c r="W115" i="2"/>
  <c r="U6" i="2"/>
  <c r="D2" i="2"/>
  <c r="W91" i="2"/>
  <c r="W98" i="2"/>
  <c r="W116" i="2"/>
  <c r="W35" i="2"/>
  <c r="W86" i="2"/>
  <c r="W95" i="2"/>
  <c r="W89" i="2"/>
  <c r="W34" i="2"/>
  <c r="W15" i="2" l="1"/>
  <c r="W90" i="2"/>
  <c r="W87" i="2"/>
  <c r="W40" i="2"/>
  <c r="W38" i="2"/>
  <c r="W25" i="2"/>
  <c r="W19" i="2"/>
  <c r="W102" i="2"/>
  <c r="W103" i="2"/>
  <c r="W104" i="2"/>
  <c r="W99" i="2"/>
  <c r="W100" i="2"/>
  <c r="W101" i="2"/>
  <c r="W113" i="2"/>
  <c r="W112" i="2"/>
  <c r="W110" i="2"/>
  <c r="W108" i="2"/>
  <c r="W83" i="2"/>
  <c r="W75" i="2"/>
  <c r="W71" i="2"/>
  <c r="W55" i="2"/>
  <c r="W54" i="2"/>
  <c r="W51" i="2"/>
  <c r="W46" i="2"/>
  <c r="W48" i="2"/>
  <c r="W62" i="2"/>
  <c r="W44" i="2"/>
  <c r="W43" i="2"/>
  <c r="W42" i="2"/>
  <c r="W39" i="2"/>
  <c r="W47" i="2"/>
  <c r="W32" i="2"/>
  <c r="W29" i="2"/>
  <c r="W28" i="2"/>
  <c r="W27" i="2"/>
  <c r="W20" i="2"/>
  <c r="W18" i="2"/>
  <c r="W23" i="2"/>
  <c r="W21" i="2"/>
  <c r="E2" i="2"/>
  <c r="W73" i="2"/>
  <c r="W105" i="2"/>
  <c r="D1" i="2"/>
  <c r="Z1" i="2"/>
  <c r="S1" i="2" s="1"/>
  <c r="D10" i="2"/>
  <c r="D117" i="2"/>
  <c r="D88" i="2"/>
  <c r="D96" i="2"/>
  <c r="D106" i="2"/>
  <c r="W80" i="2"/>
  <c r="D66" i="2"/>
  <c r="W60" i="2"/>
  <c r="W81" i="2"/>
  <c r="W67" i="2"/>
  <c r="W12" i="2"/>
  <c r="W74" i="2"/>
  <c r="D35" i="2"/>
  <c r="W109" i="2"/>
  <c r="W93" i="2"/>
  <c r="W82" i="2"/>
  <c r="W69" i="2"/>
  <c r="D33" i="2"/>
  <c r="W97" i="2"/>
  <c r="D60" i="2"/>
  <c r="W37" i="2"/>
  <c r="W114" i="2"/>
  <c r="D92" i="2"/>
  <c r="W88" i="2"/>
  <c r="W96" i="2"/>
  <c r="W106" i="2"/>
  <c r="D77" i="2"/>
  <c r="W65" i="2"/>
  <c r="D59" i="2"/>
  <c r="W52" i="2"/>
  <c r="D72" i="2"/>
  <c r="W45" i="2"/>
  <c r="D24" i="2"/>
  <c r="W17" i="2"/>
  <c r="D98" i="2"/>
  <c r="W107" i="2"/>
  <c r="D79" i="2"/>
  <c r="D107" i="2"/>
  <c r="D58" i="2"/>
  <c r="W70" i="2"/>
  <c r="D114" i="2"/>
  <c r="W79" i="2"/>
  <c r="D81" i="2"/>
  <c r="D34" i="2"/>
  <c r="W92" i="2"/>
  <c r="W13" i="2"/>
  <c r="W77" i="2"/>
  <c r="W66" i="2"/>
  <c r="W58" i="2"/>
  <c r="D70" i="2"/>
  <c r="W84" i="2"/>
  <c r="W22" i="2"/>
  <c r="D95" i="2"/>
  <c r="W111" i="2"/>
  <c r="D63" i="2"/>
  <c r="D13" i="2"/>
  <c r="D61" i="2"/>
  <c r="W57" i="2"/>
  <c r="W76" i="2"/>
  <c r="W72" i="2"/>
  <c r="D76" i="2"/>
  <c r="D93" i="2"/>
  <c r="D111" i="2"/>
  <c r="D78" i="2"/>
  <c r="W64" i="2"/>
  <c r="W59" i="2"/>
  <c r="W56" i="2"/>
  <c r="D68" i="2"/>
  <c r="W31" i="2"/>
  <c r="D84" i="2"/>
  <c r="W14" i="2"/>
  <c r="D116" i="2"/>
  <c r="W50" i="2"/>
  <c r="D67" i="2"/>
  <c r="D11" i="2"/>
  <c r="D80" i="2"/>
  <c r="D69" i="2"/>
  <c r="W63" i="2"/>
  <c r="D56" i="2"/>
  <c r="W68" i="2"/>
  <c r="W41" i="2"/>
  <c r="W26" i="2"/>
  <c r="D82" i="2"/>
  <c r="W11" i="2"/>
  <c r="D109" i="2"/>
  <c r="W61" i="2"/>
  <c r="D91" i="2"/>
  <c r="D97" i="2"/>
  <c r="W78" i="2"/>
  <c r="D52" i="2"/>
  <c r="W33" i="2"/>
  <c r="D89" i="2"/>
  <c r="D65" i="2"/>
  <c r="W53" i="2"/>
  <c r="D22" i="2"/>
  <c r="W24" i="2"/>
  <c r="E3" i="2" l="1"/>
  <c r="E11" i="1" s="1"/>
  <c r="E10" i="1"/>
  <c r="O20" i="6" s="1"/>
  <c r="U4" i="2"/>
  <c r="E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Markus Reinisch</author>
  </authors>
  <commentList>
    <comment ref="B4" authorId="0" shapeId="0" xr:uid="{3DE04732-3DF3-A24D-8D44-60119CA63160}">
      <text>
        <r>
          <rPr>
            <sz val="9"/>
            <color rgb="FF000000"/>
            <rFont val="Tahoma"/>
            <family val="2"/>
          </rPr>
          <t>enter total course duration here to calculate bugs/h (format hh:mm)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<sst xmlns="http://schemas.openxmlformats.org/spreadsheetml/2006/main" count="1346" uniqueCount="911">
  <si>
    <t>Index 1.8c</t>
  </si>
  <si>
    <t>pt_BR</t>
  </si>
  <si>
    <t xml:space="preserve">Project ID: </t>
  </si>
  <si>
    <t>Linguagem de Programação R para Ciência de Dados: Formação Básica</t>
  </si>
  <si>
    <t>Nathália Demetrio</t>
  </si>
  <si>
    <t>Original Course</t>
  </si>
  <si>
    <t xml:space="preserve">Intermediate </t>
  </si>
  <si>
    <t>Programming</t>
  </si>
  <si>
    <t>Screencast</t>
  </si>
  <si>
    <t>Teresa Costa Alves</t>
  </si>
  <si>
    <t>Patrícia Silva</t>
  </si>
  <si>
    <t>Link</t>
  </si>
  <si>
    <t>Recording Location</t>
  </si>
  <si>
    <t>Approx. Time</t>
  </si>
  <si>
    <t>Section</t>
  </si>
  <si>
    <t>Key Tips</t>
  </si>
  <si>
    <t>T1</t>
  </si>
  <si>
    <t>General Masks</t>
  </si>
  <si>
    <t>General Remarks</t>
  </si>
  <si>
    <t>General Notes</t>
  </si>
  <si>
    <t>Slides Movies:</t>
  </si>
  <si>
    <t>LA. Movies:</t>
  </si>
  <si>
    <t>Starting Date</t>
  </si>
  <si>
    <t>Time Counter ON</t>
  </si>
  <si>
    <t>Progress:</t>
  </si>
  <si>
    <t>Text Counter ON</t>
  </si>
  <si>
    <t>Prod:</t>
  </si>
  <si>
    <t xml:space="preserve">Text revision done by: </t>
  </si>
  <si>
    <t>Total Slides</t>
  </si>
  <si>
    <t>LA Rec Time:</t>
  </si>
  <si>
    <t>Waste</t>
  </si>
  <si>
    <t>L.Ed:</t>
  </si>
  <si>
    <t>SCap</t>
  </si>
  <si>
    <t>LA</t>
  </si>
  <si>
    <t>Final time:</t>
  </si>
  <si>
    <t>Series Frequency</t>
  </si>
  <si>
    <t xml:space="preserve">You have exceed the estimated time, please contact your CP and CM. </t>
  </si>
  <si>
    <t>Text OK</t>
  </si>
  <si>
    <t>Total free time:</t>
  </si>
  <si>
    <t>Slides/video</t>
  </si>
  <si>
    <t>Est. LA time</t>
  </si>
  <si>
    <t>Ch #</t>
  </si>
  <si>
    <t>Vid #</t>
  </si>
  <si>
    <t>Video Proofer</t>
  </si>
  <si>
    <t>Masks Notes</t>
  </si>
  <si>
    <t>Pre-edit Notes</t>
  </si>
  <si>
    <t>Slipstream/Update</t>
  </si>
  <si>
    <t xml:space="preserve">Free Movie (X)
</t>
  </si>
  <si>
    <t># Slides</t>
  </si>
  <si>
    <t># Words</t>
  </si>
  <si>
    <t>Rec Time LA</t>
  </si>
  <si>
    <t>Editor</t>
  </si>
  <si>
    <t>QA</t>
  </si>
  <si>
    <t>Producer Review</t>
  </si>
  <si>
    <t>Scap Time</t>
  </si>
  <si>
    <t>LA time</t>
  </si>
  <si>
    <t>Final Time</t>
  </si>
  <si>
    <t>Vantage Code</t>
  </si>
  <si>
    <t>Final Filename</t>
  </si>
  <si>
    <t>Weekly Series Date</t>
  </si>
  <si>
    <t>Exercise files Link</t>
  </si>
  <si>
    <t>Counter1</t>
  </si>
  <si>
    <t>Counter2</t>
  </si>
  <si>
    <t>Control3</t>
  </si>
  <si>
    <t>Frequency</t>
  </si>
  <si>
    <t>Video and Chapter Name</t>
  </si>
  <si>
    <t xml:space="preserve">Video Filename
</t>
  </si>
  <si>
    <t>Rec Time</t>
  </si>
  <si>
    <t xml:space="preserve">Learning Goal &amp; Video Description
</t>
  </si>
  <si>
    <t>Author Notes / To do</t>
  </si>
  <si>
    <t>Slipstream</t>
  </si>
  <si>
    <t>Free Movie
For all: X
For registered: R</t>
  </si>
  <si>
    <t>Counter3</t>
  </si>
  <si>
    <t>Counter4</t>
  </si>
  <si>
    <t>Boas-Vindas</t>
  </si>
  <si>
    <t/>
  </si>
  <si>
    <t>Linguagem de Programação R uma Introdução a Ciência de Dados</t>
  </si>
  <si>
    <t xml:space="preserve">Neste vídeo, tenha uma breve introdução ao curso “Linguagem de Programação R para Ciência de Dados", conheça a instrutora Nathália Demétrio, e tenha um panorama sobre o que será abordado no curso. </t>
  </si>
  <si>
    <t>Gravação em Live Action: 4a feira, 13h
PAOS (18/OUT) - O vídeo da pasta não está em live action, apenas slides.</t>
  </si>
  <si>
    <t>ok</t>
  </si>
  <si>
    <t>OK</t>
  </si>
  <si>
    <t xml:space="preserve">O que é a Ciência de Dados? </t>
  </si>
  <si>
    <t>3200280_pt_BR_00_02</t>
  </si>
  <si>
    <t>Começaremos nosso curso contextualizando a Ciência de Dados, bem como sobre as caraterísticas e limitações de profissionais de uma área que se propõe a condensar: estatística, tecnologia e a área de especialidade sob estudo. Na sequência falaremos sobre qual o viés que será considerado para o curso.</t>
  </si>
  <si>
    <t>(00:03:34 - 00:04:01) cortar após "envolvidas" e retomar após pausa e repeat em "e será este"</t>
  </si>
  <si>
    <t xml:space="preserve">Por que usar a linguagem de programação R para DS? </t>
  </si>
  <si>
    <t xml:space="preserve">Neste video falaremos sobre a linguagem de programação R, algumas das suas princípais características, e o porquê desta ser uma excelente opção para quem deseja trabalhar com Ciência de Dados! </t>
  </si>
  <si>
    <t>(00:00:42 - 00:00:59) Cortar após "ferramentas" e retomar após 2 repeat em "trata-se"</t>
  </si>
  <si>
    <t>Organização deste curso</t>
  </si>
  <si>
    <t>3200280_pt_BR_00_04_A</t>
  </si>
  <si>
    <t xml:space="preserve">Conheça os módulos que serão abordados ao longo do curso, como estes se conectam, e quais pilares que serão priorizados. Aqui você encontrará também algumas recomendações sobre os scripts dos cursos, quais os pré-requisitos e dicas para que você tenha um melhor aproveitamento dos conteúdos.
</t>
  </si>
  <si>
    <t>video acaba na minutagem 02:50, e daí segue ´para a parte B</t>
  </si>
  <si>
    <t>PENDENTE</t>
  </si>
  <si>
    <t>3200280_pt_BR_00_04_B</t>
  </si>
  <si>
    <t>Guia de Bolso para a Linguagem R</t>
  </si>
  <si>
    <t>02_00</t>
  </si>
  <si>
    <t>CHAPTER</t>
  </si>
  <si>
    <t xml:space="preserve">O que é o Guia de Bolso? </t>
  </si>
  <si>
    <t>3200280_pt_BR_01_01_A</t>
  </si>
  <si>
    <t>Aqui explicaremos do que se trata o módulo "Guia de Bolso", como recomendamos a sua utilização, e que outro curso da biblioteca do LinkedIn Learning você poderá utilizar como suporte caso necessite de uma contextualização mais profunda da linguagem.</t>
  </si>
  <si>
    <t>(00:00:35 - 00:00:40) OVERLAY "Descubra a Linguagem de Programação R de Jéssica Temporal"</t>
  </si>
  <si>
    <t>Introdução ao R e Rstudio</t>
  </si>
  <si>
    <t>3200280_pt_BR_01_01_B</t>
  </si>
  <si>
    <t>Neste video você terá as referências para instalar o R e o RStudio. Além de informações tanto sobre a IDE RStudio, quanto sobre a empresa, que recentemente passou a chamar Posit. Adicionalmente teremos um rápido tour pelo ambiente RStudio, bem como pelo script que você poderá utilizar para consultar alguns dos conceitos mais fundamentais da linguagem R, como: calculadora, operadores lógicos, funções e objetos.</t>
  </si>
  <si>
    <t>passar a ser um módulo separado, separado da parte A</t>
  </si>
  <si>
    <t>(00:02:38 - 00:02:41) Gravar patch "No script dos arquivos de exercicio do curso"</t>
  </si>
  <si>
    <t>(00:00:06 - 00:00:11) OVERLAY "r-project.org"
(00:00:25 - 00:00:30) OVERLAY "rstudio.com"
(00:00:38 - 00:00:50) cortar após "máquina" e retomar após 2 repeat em "é comum"
(00:02:38 - 00:02:41) cortar após "posit", inserir AUDIO PATCH "" e retomar em "temos..."
(00:03:49 - 00:04:08) cortar após "instaladas" e retomar após 2 repeat em "ao fim do script"</t>
  </si>
  <si>
    <t>3200280_pt_BR_01_01_B_audio1</t>
  </si>
  <si>
    <t>ajuste de patch feito</t>
  </si>
  <si>
    <t>3200280_pt_BR_01_01_sc_A</t>
  </si>
  <si>
    <t>3200280_pt_BR_01_01_sc_B</t>
  </si>
  <si>
    <t>Bibliotecas, Helps e Pesquisas no R</t>
  </si>
  <si>
    <t>Aqui contextualizaremos aquele que é possívelmente o principal recurso da linguagem R: as suas bibliotecas! Ao fim desta aula você saberá: o que são, como consultar, instalar e carregar tais bibliotecas. Adicionalmente teremos uma introdução sobre como pesquisar e ler as documentações oficias do R.</t>
  </si>
  <si>
    <t>(00:01:00 - 00:01:08) cortar após "instalar" e retomar em "importante" [mostrou slide errado]</t>
  </si>
  <si>
    <t>02_01</t>
  </si>
  <si>
    <t>3200280_pt_BR_01_02_sc</t>
  </si>
  <si>
    <t>Tidyverse, pipe (%&gt;%) e ddialetos para manipulação de dados no R</t>
  </si>
  <si>
    <t xml:space="preserve">O que é o tidyverse? O que são dados tidy? O que é o operador pipe (%&gt;%)? Quais bibliotecas que o tidyverse contempla? Nesta aula responderemos estas perguntas, além de contextualizar sobre as diferenças entre esta abordagem, e outros dois dialetos para manipulação de dados no R, no caso: o Rbase – a linguagem default do R, e o data.table – pacote famoso por sua excelente performance de processamento. </t>
  </si>
  <si>
    <t>(00:00:45 - 00:00:54) Fala ficou um pouco quebrada. Gravar audio patch: "Tais bibliotecas tem em comum 2 conceitos muito fortes dentro do universo do tidyverser"
(00:01:59 - 00:02:06) Fala truncada. Gravar audio patch: "com ele mudamos a forma de trabalhar com o encadeamento de funções"
(00:02:18 - 00:02:23) Falou tidy ao invés de pipe. Gravar audio patch: "ao trabalhar com o operador PIPE temos uma leitura em sequência"</t>
  </si>
  <si>
    <t>(00:00:45 - 00:00:54) cortar após "dados", inserir audio patch "xxx" e retomar em "os dados"
(00:01:41 - 00:01:46) OVERLAY "https://escoladedados.org/tutoriais/tidy-data-dados-arrumados-e-5-problemas-comuns/"
(00:01:59 - 00:02:06) cortar após "pipe", inserir audio patch "" e retomar em "originalmente"
(00:02:18 - 00:02:23) cortar após "pra fora", inserir audio patch "" e retomar em "em que..."
(00:02:30 - 00:02:43) cortar após "assim por diante" e retomar após 2 repeat em "uma abordagem"
(00:03:07 - 00:03:48) cortar após "função" e retomar após repeat em "porém"
(00:03:59 - 00:04:07) cortar após "ambiente" e retomar após 2 repeat em "se..."
(00:04:21 - 00:04:37) cortar após "parte" e retomar após 2 repeat em "e assim..."
(00:05:31 - 00:06:21) cortar após "pipe" e retomar após 5 repeat em "falaremos..."
(00:07:01 - 00:07:05) OVERLAY "Arquivos de exercicios"</t>
  </si>
  <si>
    <t>3200280_pt_BR_01_03_audio1</t>
  </si>
  <si>
    <t xml:space="preserve">O que é o arquivo R Markdown? </t>
  </si>
  <si>
    <t>3200280_pt_BR_01_04_pt_A</t>
  </si>
  <si>
    <t xml:space="preserve">Conheça os arquivos com extensão .Rmd, que serão utilizados ao longo do curso. e entenda como o R Markdown pode ser um aliado importante. Visto permitirem uma maior interatividade entre textos, códigos e seus respectivos outputs, além da geração de relatórios! Tornando o processo de interação entre analista, análise e aprensentação dos resultados, muito mais prático e acessível.  </t>
  </si>
  <si>
    <t>(00:00:43 - 00:01:03) cortar após "comentário" e retomar após 3 repeat em "além..."</t>
  </si>
  <si>
    <t>Criando o meu primeiro R Markdown</t>
  </si>
  <si>
    <t>3200280_pt_BR_01_04_pt_B</t>
  </si>
  <si>
    <t>Ao fim desta aula você saberá como criar um arquivo R Markdown, quais as principais características deste tipo de arquivo, pontos de atenção para evitar erros desnecessários, além de algumas explicações e dicas para facilitar a construção do seu primeiro arquivo .Rmd!</t>
  </si>
  <si>
    <t>passar a ser um módulo separado. No caso um novo video contemplando a parte B e a parte C</t>
  </si>
  <si>
    <t>revisar cortes</t>
  </si>
  <si>
    <t>3200280_pt_BR_01_04_pt_C</t>
  </si>
  <si>
    <t>(00:01:12 - 00:01:53) cortar após "chunks", inserir patch "3200280_pt_BR_01_04_pt_C_aux" e retomar em "uma outra maneira"
(00:01:56 - 00:02:00) OVERLAY "Ctrl + Alt + I"
(00:02:08 - 00:02:12) overlay "Ctrl + Enter"
(00:03:00 - 00:03:11) cortar após "observações" e retomar após 2 repeat em "com algumas"
(00:03:21 - 00:03:32) cortar após "rmarkdown" e retomar após 2 repeat em "assim"</t>
  </si>
  <si>
    <t>3200280_pt_BR_01_04_pt_C_aux</t>
  </si>
  <si>
    <t xml:space="preserve">para substituir o bloco entre a minutagem 01:15 e o 01:53
</t>
  </si>
  <si>
    <t>importação de dados no R</t>
  </si>
  <si>
    <t>03_00</t>
  </si>
  <si>
    <t>Importando dados para o ambiente R</t>
  </si>
  <si>
    <t>3200280_pt_BR_02_01_A</t>
  </si>
  <si>
    <t xml:space="preserve">Iniciando o Ciclo de Ciência de Dados, iremos aprender a importar dados para o ambiente R. Aqui veremos não apenas como fazer esta importação via linhas de códigos, mas também considerando os recursos point-and-click oferecidos pelo RStudio. Além de algumas das opções oferecidas pelo pacote readr, a leitura da nossa primeira base de dados no R, e algumas bibliotecas adicionais para a importação de dados de diferentes formatos para o ambiente R. 
</t>
  </si>
  <si>
    <t>(00:00:26 - 00:00:47) cortar após "formatos" e retomar após 3 repeat em "desde"</t>
  </si>
  <si>
    <t>3200280_pt_BR_02_01_B</t>
  </si>
  <si>
    <t>(00:00:08 - 00:00:20) cortar após "códigos" e retomar após 2 repeat em "apesar..."
(00:01:40 - 00:02:01) cortar após "preview" e retomar após 2 repeat em "e pronto"
(00:02:03 - 00:02:15) cortar após "pronto" e retomar após 2 repeat em "para além..."
(00:02:23 - 00:02:15) cortar após "recomendado" e retomar após 2 repeat em "pois mantendo..."
revisar cortes</t>
  </si>
  <si>
    <t>Utilizando dados dos pacotes do R</t>
  </si>
  <si>
    <t>Apesar da importação das informações ser usualmente a primeira etapa em uma análise de dados, você poderá também trabalhar com bases de dados disponíveis no próprio R. Seja considerando os dados built-in, isto é, as bases que acompanham a instação do R, seja para os datasets disponíveis a partir da instalação de novas bibliotecas. Inclusive, ao fim do video, são listados algumas bibliotecas e referências de pesquisa para que você encontre dados segundo diferentes temáticas.</t>
  </si>
  <si>
    <t> </t>
  </si>
  <si>
    <t>Exportando dados e trabalhando com diretórios</t>
  </si>
  <si>
    <t>E como exportar dados do R? Ao fim deste video você entenderá o que é necessário para que você possa levar as suas análises para fora do ambiente R. O que são diretórios de trabalho, como alterá-lo, e quais as diferenças entre o comportamento observado nos arquivos .R e .Rmd.</t>
  </si>
  <si>
    <t>a gravação acaba na minutagem 06:51, a parte de projetos está no próximo video</t>
  </si>
  <si>
    <t>(00:00:26 - 00:00:41) cortar após "extensão" e retomar após 3 repeat em "precisamos"
(00:00:50 - 00:01:20) cortar após "base" e retomar após 3 repeat em "assim" 
(00:01:54 - 00:03:06) cortar após "isso" e retomar após 6 repeat em "vale..."
(00:03:20 - 00:03:29) cortar após "warning" e retomar após 2 repeat em "aqui..."
(00:03:36 - 00:04:00) cortar após "ou seja" e retomar após 3 repeat em "isso..."
(00:05:00 - 00:06:04) cortar após "para o r" e retomar após 7 repeat em "se você..."
(00:06:45 - final) cortar a e finalizar</t>
  </si>
  <si>
    <t>03_03</t>
  </si>
  <si>
    <t>Reprodutibilidade: trabalhando com projetos no R (.Rproj)</t>
  </si>
  <si>
    <t>Como último video iremos aprender sobre um recurso incrível disponível no R para nos ajudar a otimizar a reprodutibilidade dos nossos códigos: os Projetos, basicamente arquivos com a extensão .Rproj. Adicionalmente, comentaremos brevemente sobre a importância de trabalhar considerando: caminhos relativos, estruturas de pastas e organização de arquivos.</t>
  </si>
  <si>
    <t>03_04</t>
  </si>
  <si>
    <t>Descrição - inspeções iniciais e tipos de dados</t>
  </si>
  <si>
    <t>04_00</t>
  </si>
  <si>
    <t>Inspeções iniciais</t>
  </si>
  <si>
    <t>3200280_pt_BR_03_01_A</t>
  </si>
  <si>
    <t xml:space="preserve">Uma vez que os dados estejam disponíveis no ambiente R, qual o primeiro passo? Quais funções podem nos ajudar a visualizar as informações? Quais os termos usualmente utilizados para tratar linhas e colunas de uma tabela na Ciência de Dados? Nesta aula iremos responder estas perguntas, além de conhecer alguns dos recursos do próprio RStudio, para tais avaliações via point-and-click
</t>
  </si>
  <si>
    <t>(00:00:09 - 00:00:14) erro de plural, gravar audio patch: "discutiremos quais conceitos são importantes de serem levados em CONTA na investigação inicial dos dados"</t>
  </si>
  <si>
    <t>(00:00:09 - 00:00:21) cortar após "material", inserir audio patch "xxx" e retomar após repeat em "o que na prática"</t>
  </si>
  <si>
    <t>3200280_pt_BR_03_01_A_audio1</t>
  </si>
  <si>
    <t>3200280_pt_BR_03_01_B</t>
  </si>
  <si>
    <t>(00:01:37 - 00:01:44) ficou truncado. Gravar audio patch: "De modo que você encontrará estes mesmos conceitos com diferentes denominações"</t>
  </si>
  <si>
    <t>OVERLAY ARQUIVO DE EXERCICIOS
REVISAR CORTES
(00:01:37 - 00:01:49) cortar após "disciplinas", inserir AUDIO PATCH "XXX" e retomar após repeat em "por exemplo"</t>
  </si>
  <si>
    <t>3200280_pt_BR_03_01_B_audio1</t>
  </si>
  <si>
    <t>O que precisamos entender sobre as Classes do R e os Tipos de Dados da estatística</t>
  </si>
  <si>
    <t>3200280_pt_BR_03_02_A</t>
  </si>
  <si>
    <t xml:space="preserve">Aqui você irá entender sobre as classes de dados no R, e o conceito de tipos de dados da estatística. Duas concepções cruciais para que possamos garantir que o computador interprete corretamente as informações que estão sob análise, bem como para o devido direcionamento de quais cálculos que fazem, ou não, sentido de serem considerados. </t>
  </si>
  <si>
    <t>3200280_pt_BR_03_02_B</t>
  </si>
  <si>
    <t>3200280_pt_BR_03_02_C</t>
  </si>
  <si>
    <t>3200280_pt_BR_03_02_D</t>
  </si>
  <si>
    <t>Estruturas de Dados no R</t>
  </si>
  <si>
    <t>3200280_pt_BR_03_03_A</t>
  </si>
  <si>
    <t>Como um conteúdo complementar para um melhor entendimento sobre a organização do R em relação à dados, falaremos neste material sobre Estruturas de Dados. Entendendo as principais propriedades e diferenças, particularmente considerando os vetores atômicos, data.frames (ou tibbles), e as listas.</t>
  </si>
  <si>
    <t>3200280_pt_BR_03_03_B</t>
  </si>
  <si>
    <t>3200280_pt_BR_03_03_C</t>
  </si>
  <si>
    <t>3200280_pt_BR_03_03_D</t>
  </si>
  <si>
    <t>criar copia da folha de dicas com arquivo de exercicio</t>
  </si>
  <si>
    <t>Exploração - Análises Descritivas e Estatística</t>
  </si>
  <si>
    <t>a partir daqui seria um módulo novo. Não alterei o TOC para não bagunçar o número dos videos – não estou com acesso aos videos</t>
  </si>
  <si>
    <t>EDA – Exploratory Data Analysis, bibliotecas de investigação</t>
  </si>
  <si>
    <t>3200280_pt_BR_03_04_A</t>
  </si>
  <si>
    <t>Nesta aula contextualizaremos a proposta para os próximos videos, no caso, a discussão de conceitos relacionados à Análise Exploratória de Dados, também conhecida como EDA, do inglês, Exploratory Data Analysis. Seguido da discussão do que se trata a EDA, e qual a base de dados que iremos trabalhar ao longo do módulo.</t>
  </si>
  <si>
    <t>3200280_pt_BR_03_04_B</t>
  </si>
  <si>
    <t>EDA – pacote janitor</t>
  </si>
  <si>
    <t>Visando uma dinâmica em que possamos criar descrições de maneira rápida e com poucas linhas de código, iremos conhecer alguns pacotes relacionados a EDA do R. E iniciaremos com a biblioteca janitor, particularmente considerando as funções relacionadas à criação, formatação e manipulação de sumarizações via tabelas.</t>
  </si>
  <si>
    <t>EDA – pacote inspectdf</t>
  </si>
  <si>
    <t>3200280_pt_BR_03_06_A</t>
  </si>
  <si>
    <t xml:space="preserve">Dando sequência à lógica de outputs rápidos, conheceremos o pacote inspectdf – em português algo como "inspeção de bases de dados". Aqui passamos a ter disponível uma série de funções relacionadas à verificações de volumetria segundo a classe dos dados. Como, por exemplo, a indicação das categorias mais frequentes, ou ainda a apresentação de informações relacionadas aos dados faltantes de cada variável.
</t>
  </si>
  <si>
    <t>3200280_pt_BR_03_06_B</t>
  </si>
  <si>
    <t>a gravação acaba na minutagem 03:12</t>
  </si>
  <si>
    <t>3200280_pt_BR_03_06_C</t>
  </si>
  <si>
    <t>EDA – pacote skimr</t>
  </si>
  <si>
    <t>Como última biblioteca relacionado à otimização da construção inicial da EDA, conheceremos o pacote skimr. Do inglês "skim", fazendo alusão à "tirar a nata dos dados", o que é exatamente o que esta biblioteca faz. Visto organizar uma série de descrições e sumarizações estatísticas, organizando as variáveis em grupos segundo as classes presentes na base de dados.</t>
  </si>
  <si>
    <t>Sumarizações estatísticas - introdução</t>
  </si>
  <si>
    <t>3200280_pt_BR_03_08</t>
  </si>
  <si>
    <t xml:space="preserve">Trabalhar com uma linguagem de programação cientifica nos permite recursos para extrair informações dos dados de forma quase imediata. Mas, o que devemos avaliar? O porquê trabalhar com sumarizações? Neste video iremos iniciar tais discussões, tendo as medidas de resumo como ponto de partida.
</t>
  </si>
  <si>
    <t>Medidas de Resumo</t>
  </si>
  <si>
    <t>Partindo de medidas de resumo de posição, como a média, moda e mediana, e evoluindo a discussão até medidas de ordenação e dispersao, como quantís ou desvio padrão. Nesta aula iremos construir a intuição para algumas das principais métricas de sumarização estatística, tendo como pano de fundo um subconjunto da base de dados apresentada no início do módulo.</t>
  </si>
  <si>
    <t>faltou falar repeat na minutagem 03:01, antes do "com esta lógica"</t>
  </si>
  <si>
    <t>Distribuição Empírica dos Dados</t>
  </si>
  <si>
    <t>Como uma evolução das medidas de resumo, temos o entendimento sobre a distribuição empírica dos dados. Aqui, de maneira mais visual, passamos a objetivar o entendimento de: pontos de concentração nos dados; dispersão , isto é, como os dados se distribuem, ou ainda a existenção de pontos atípicos (outliers), ou ainda aspectos relacionados à forma com que os dados se distribuem.</t>
  </si>
  <si>
    <t>Medidas de Associação</t>
  </si>
  <si>
    <t>Como último pilar de análise que será contemplado neste módulo falaremos sobre medidas de associação. Aqui temos como exercício a redução da relação entre duas variáveis à um único número. Discutindo desde relações positivas, negativas ou nulas, até diferentes tipos de relação, tendo aqui como enfoque a características de relações lineares.</t>
  </si>
  <si>
    <t>pode cortar entre a minutagem 04:35 e 05:45</t>
  </si>
  <si>
    <t>Considerações finais</t>
  </si>
  <si>
    <t>Um apanhado do que foi visto neste módulo, com algumas dicas para de seguirmos com o curso, com algumas dicas para você maturar os conceitos vistos. E considerações relevantes como: "correlação não implica em causalidade" . EDA trata-se de interação, ser guiado por dado, uma curiosidade cientificia, pensar em hipoteses, e interar sobre. O que se trata a EDA, qual tipo de postura esperado</t>
  </si>
  <si>
    <t>Transformação de Dados</t>
  </si>
  <si>
    <t>06_00</t>
  </si>
  <si>
    <t>Introdução</t>
  </si>
  <si>
    <t xml:space="preserve">Este video tem como objetivo contextualizar as ações que nos propomos a discutir neste módulo, bem como a estratégia para tal. Tendo como base a discussão dos pacotes dplyr e tidyr. 
</t>
  </si>
  <si>
    <t>a base de dados voos e o pacote dplyr</t>
  </si>
  <si>
    <t>3200280_pt_BR_04_02</t>
  </si>
  <si>
    <t xml:space="preserve">Ao fim deste video você entenderá o porquê o pacote dplyr é conhecido como a gramatica para a transformação de dados. Bem como alguns de seus principais verbos para manipulação de dados, e como estes podem nos auxiliar como um guia de opções de análise.
</t>
  </si>
  <si>
    <t>termina na minutagem 00:03:16, pois funcionou melhor o tema ser abordado só no video seguinte</t>
  </si>
  <si>
    <t>Selecionando elementos de uma tabela - colunas</t>
  </si>
  <si>
    <t xml:space="preserve">Aniciaremos a exploração dos verbos do pacote dplyr por meio das ações relacionadas ao manuseio de variáveis como: selecionar, ordenar, e realocar colunas. Tendo, para cada uma destas, a discussão de algumas das principais funções e regras lógicas disponíveis para otimizar o nosso trabalho.  
</t>
  </si>
  <si>
    <t>Selecionando elementos de uma tabela - linhas</t>
  </si>
  <si>
    <t xml:space="preserve">Aprenda a selecionar informações das suas bases de dados, considerando verbos relacionados a ação de filtrar os dados. Tendo na discussão desde características sobre lógicas importantes de serem consideradas na linguagem de programação R, quanto funções tangentes à função filter, e suas diferentes variações, como a retirada de amostras dos dados, por exemplo. Por fim teremos aonda a apresentação do verbo relacionado à identificação de linhas distintas de uma base de dados.
</t>
  </si>
  <si>
    <t>da minutagem 04:54 pula para 05:07,  mantem até o 05:43, e depois pula para o 06:14</t>
  </si>
  <si>
    <t>Criando, excluindo e alterando elementos de uma tabela</t>
  </si>
  <si>
    <t xml:space="preserve">Entenda como reconfigurar variáveis em uma base de dados, considerando as funções `mutate`, no caso, modificar em inglês. Ou ainda o verbo relacionado à ação de renomear variáveis. Adicionalmente apresentamos também recursos que nos ajudarão a criar novas features, a partir de regras lógicas, como por exemplos as funções if_else e case_when.
</t>
  </si>
  <si>
    <t>da minutagem 02:52 pode pular direto para 03:48</t>
  </si>
  <si>
    <t>Criando sumarizações e agrupamentos (summarize e group_by)</t>
  </si>
  <si>
    <t xml:space="preserve">Por fim aprenderemos a criar novas sumarizações de maneira estilizada, por meio da função `summarise`. Discutiremos também sobre como criar agrupamentos e agregações, por meio da função `group_by`. Tendo ainda a apresentação de algumas funções e recursos, visando permitindo o cálculo de métricas de maneira mais estilizada.
</t>
  </si>
  <si>
    <t>A maior dica de todas para o dplyr!</t>
  </si>
  <si>
    <t xml:space="preserve">Aqui apresentaremos a cheatsheet do dplyr, isto é, a folha de dicas das funções do pacote dplyr. Por meio desta você poderá consultar  desde verbos que não contemplamos neste módulo, até recursos que podem ser utilizados para melhorar o funcionamento de funções como: `select`, `filter` ou `summarise`.
</t>
  </si>
  <si>
    <t>A biblioteca tidyr: Pivotando dados (wider e longer) e reshape</t>
  </si>
  <si>
    <t xml:space="preserve">Neste video falaremos sobre recursos do pacote tidyr, no caso, funções que nos auxiliam a transformar os dados para o formato tidy. Aqui aprenderemos o que é e como aplicar a "pivotagem" nos dados, ou como unir e separar colunas. Adicionalmente iremos apresentar a folha de dicas (cheatsheet) da biblioteca tidyr.
</t>
  </si>
  <si>
    <t>3200280_pt_BR_04_08_sc</t>
  </si>
  <si>
    <t xml:space="preserve">bônus: recursos avançados para manusear dados. </t>
  </si>
  <si>
    <t xml:space="preserve">E para finalizar a nossa caixa de ferramentas para manipulação de dados, iremos conhecer algumas funcionalidades mais elaboradas. Você irá conhecer recursos para a combinação de bases (joins). Os ganhos de trabalhar com a função `across`. Ou ainda o pacote purrr, que fornece recursos voltados a facilitar a aplicação de programação funcional. Por fim apresentaremos um pouco mais sobre como consultar e explorar as cheatsheets.
</t>
  </si>
  <si>
    <t>Visualização de dados (dataviz)</t>
  </si>
  <si>
    <t>3200280_pt_BR_05_01_A</t>
  </si>
  <si>
    <t xml:space="preserve">Neste módulo falaremos sobre Dataviz, a abreviação em inglês para Visualização de Dados. Discutiremos o porquê visualizações importam, e como podem nos auxiliar a identificar comportamentos que por vezes as estatísticas descritivas não são suficientes para indicar. Adicionalmente, veremos as muitas decisões que envolvem a construção de uma visualização de dados.
</t>
  </si>
  <si>
    <t>Idealmente a partir da minutagem 00:36, passaria a ser o início da aula seguinte -  "o que é o ggplot"</t>
  </si>
  <si>
    <t>06_01</t>
  </si>
  <si>
    <t>3200280_pt_BR_05_01_B</t>
  </si>
  <si>
    <t>o que é o pacote ggplot2?</t>
  </si>
  <si>
    <t xml:space="preserve">Aqui você conhecerá o pacote ggplot, a implementação na linguagem R para a gramática dos gráficos. Uma ferramenta poderosa, que nos permite trabalhar com visualizações de uma maneira mais estruturada e modularizada. Aqui será também apresentada algumas das principais vantagens e desafios que o uso desta biblioteca engloba. Tendo como enfoque o ganho que temos ao enxergar os gráficos segundo uma semântica.
</t>
  </si>
  <si>
    <t>06_02</t>
  </si>
  <si>
    <t>gramática dos gráficos: conhecendo as camadas do ggplot</t>
  </si>
  <si>
    <t xml:space="preserve">Ao fim desta aula você entenderá quais as camadas que compõem um gráfico segundo a perspectiva do ggplot, assim como as características destes "layers". E como podemos utilizar a cheatsheet deste pacote para nos auxiliar no início do uso deste pacote. 
</t>
  </si>
  <si>
    <t>Cortar entre a minutagem 04:59 e  05:21</t>
  </si>
  <si>
    <t>ggplot: um exemplo prático, parte 1 – uso básico</t>
  </si>
  <si>
    <t xml:space="preserve">Você irá construir o seu primeiro gráfico com a gramática dos gráficos, camada a camada, tendo como enfoque os layers obrigatórios do ggplot, no caso: dados de entrada, indicação de atributos estéticos e as representações geométricas desejadas.
</t>
  </si>
  <si>
    <t>ggplot: um exemplo prático, parte 2 – uso intermediário</t>
  </si>
  <si>
    <t xml:space="preserve">Como continuidade do video anterior, iremos entender um pouco mais sobre atributos estéticos obrigatórios de algumas representações geométricas. Além de alguns atributos mais complexos, como o `group`, e um exemplo de estratégias de como você poderá combinar os recursos oferecidos pelo ggplot para otimizar a sua visualização. Por fim teremos algumas aplicações das camadas não obrigatórias da gramática dos gráficos.
</t>
  </si>
  <si>
    <t>ggplot: um exemplo prático, parte 3 – a melhor dica que eu poderia dar!</t>
  </si>
  <si>
    <t xml:space="preserve">Como uma dica final para que você possa evoluir no uso da gramática dos gráficos, você irá conhecer um Addin que nos permite construir gráficos no ggplot por meio de recursos visuais de point-and-click.
</t>
  </si>
  <si>
    <t xml:space="preserve">exploração : maneiras de visualizar </t>
  </si>
  <si>
    <t xml:space="preserve">Neste video iremos discutir sobre as diferenças entre exploração e explanação. Tendo para o primeiro caso algumas dicas sobre mapas mentais, ou seja, como podemos pensar sobre as escolhas dos gráficos. Seja considerando diferentes objetivos de insvestigação, seja considerando o tipo e a quantidade de variáveis disponíveis.
</t>
  </si>
  <si>
    <t>video acaba na minutagem 03:40</t>
  </si>
  <si>
    <t>06_03</t>
  </si>
  <si>
    <t>explanação gramática dos gráficos: refinando os outputs</t>
  </si>
  <si>
    <t xml:space="preserve">Em relação etapa de explanação, comentamos aqui sobre: tópicos de design importantes de serem considerados, referências que apresentam manuais e exemplos de como podemos evoluir a apresentação dos nossos gráficos, e alguns pacotes que nos auxiliam a garantir gráficos visualmente mais atrativos e efetivos.
</t>
  </si>
  <si>
    <t>cortar o final, termina na minutagem 03:28</t>
  </si>
  <si>
    <t>06_04</t>
  </si>
  <si>
    <t>3200280_pt_BR_05_08_B</t>
  </si>
  <si>
    <t>Material bônus: trabalhando com tabelas no R</t>
  </si>
  <si>
    <t xml:space="preserve">E para finalizar as discussões deste módulo falaremos sobre Tabelas. Um recurso que apesar de nem sempre ser lembrado como um recurso de dataviz, pode e deve ser visto como um instrumento para a apresentação de resultados. 
</t>
  </si>
  <si>
    <t>Pré-processamento (dataprep) e Feature Engineering</t>
  </si>
  <si>
    <t>Um mapa mental para o capítulo: o que é dataprep</t>
  </si>
  <si>
    <t>3200280_pt_BR_06_01</t>
  </si>
  <si>
    <t xml:space="preserve">Neste módulo serão apresentados os principais tópicos relacionados a etapa de preparação de dados, ou `dataprep`, do inglês "data preparation". Aqui temos como foco a representação dos dados, procurando tanto garantir que as variáveis estejam retratando, de forma apropriada, as informações que se propõem a representar, quanto endereçar possíveis inconsistências. Tendo ainda em vista que muitos modelos que possamos querer aplicar, possuem restrições quanto às caracteristicas dos dados.
</t>
  </si>
  <si>
    <t>3200280_pt_BR_06_01_sc</t>
  </si>
  <si>
    <t>pré processamento de modelos no R</t>
  </si>
  <si>
    <t xml:space="preserve">E quais os recursos que o R nos oferece para esta etapa do ciclo de Ciência de Dados? Neste video iremos falar particularmente do pacote recipes, que oferece toda uma gama de recursos para o pré-precessamento dos dados. Tendo inclusive referências e recursos de pesquisa especialmente utéis para nos ajudar a relacionais os dataprep disponíveis com os diferentes tipos de modelos disponíveis. 
</t>
  </si>
  <si>
    <t>Tratando dados faltantes e imputação de dados (missing)</t>
  </si>
  <si>
    <t xml:space="preserve">Dados faltantes são um desafio à parte, isto por ser um fenômeno que pode desde impossibilitar a aplicação de determinadas análises, até enviesar as conclusões de um estudo. Neste video você aprenderá sobre os principais mecanismos que geram o "missing data", bem como as maneiras que o R codifica tais valores, e algumas funções, pacotes e estratégias que nos auxiliam a identificar e endereçar tais situações.
</t>
  </si>
  <si>
    <t>3200280_pt_BR_06_03_sc</t>
  </si>
  <si>
    <t>utilizar como complemento ao final do video, quando comento sobre o livro</t>
  </si>
  <si>
    <t>Feature engineering, o que é?</t>
  </si>
  <si>
    <t>Conheça o que é Feature Engineering, ou engenharia de atributos.  Isto é, o processo de criar formas mais eloquentes de representar informações de interesse. Seja garantindo que as variáveis sejam mais facilmente interpretados pelos modelos, seja possibilitando codificações mais interessantes para representar o fenômeno que temos interesse em analisar.</t>
  </si>
  <si>
    <t>cortar a partir da minutagem 02:33 até o 03:34</t>
  </si>
  <si>
    <t>06_07</t>
  </si>
  <si>
    <t xml:space="preserve">Feature engineering no R, trabalhando com datas, textos e fatores </t>
  </si>
  <si>
    <t xml:space="preserve">Neste videos iremos conhecer os pacotes: stringr, lubridate e forcats, que nos ajudarão a trabalhar com dados da classe: character, datas e fatores. Tendo como base para a discussão alguns exemplos e principalmente as cheatsheets, folhas de dicas, que nos permitirão ter uma visão mais geral sobre os recursos que tais bibliotecam ofereçem.
 </t>
  </si>
  <si>
    <t xml:space="preserve">Como fechamento do módulo comentamos brevemente sobre qual a mentalidade que devemos considerar ao trabalhar com pré-processamentos, e qual a melhor referência que você poderá contar para evoluir neste tema.
</t>
  </si>
  <si>
    <t>Modelagem de Dados</t>
  </si>
  <si>
    <t>07_00</t>
  </si>
  <si>
    <t xml:space="preserve">O que é um modelo? </t>
  </si>
  <si>
    <t xml:space="preserve">Neste módulo é apresentada uma visão geral sobre o que é a etapa de modelagem na ciclo de análise da Ciência de Dados. Bem como sobre a a relação entre a maneira com que nós, seres humanos, interagimos com o mundo, e a intuição dos métodos matemáticos e algoritmos que constituem a etapa de modelagem. Por fim apresentamos uma lista de desafios e aplicações, que poderiam ser endereçados via modelagem. 
</t>
  </si>
  <si>
    <t xml:space="preserve">Inteligência Artificial (IA), Machine Learning, e Modelagem Estatística? </t>
  </si>
  <si>
    <t xml:space="preserve">Existem diferentes abordagens para trabalhar com modelagem de dados, nesta aula discutiremos uma divisão que nos ajudará a organizá-las, no caso, os paradigmas preditivo e inferencial. A partir disto, falaremos sobre as relações e diferenças entre: Inteligência Artificial (IA), Machine Learning (Aprendizado de Máquina), e a Modelagem Estatística.
</t>
  </si>
  <si>
    <t>aprendizagem supervisionado e não supervisionada</t>
  </si>
  <si>
    <t xml:space="preserve">A estrutura do Aprendizado de Máquina Clássico, é hoje a abordagem usual na Ciência de Dados. Nesta aula você entendererá sobre a principal segmentação dos algoritmos, no caso, considerando o Aprendizado de Máquina Supervisionado e o Não Supervisionado. Além das suas respectivas subidisões, como é o caso da regressão e da classificação, no contexto supervisionado, e agrupamento, associação e redução de dimensão, para a abordagem não supervisionada.
</t>
  </si>
  <si>
    <t>E como fica tudo isso no R? Indicação de pacotes e considerações finais</t>
  </si>
  <si>
    <t xml:space="preserve">E o que o R oferece para a etapa de modelagem? Bem, muito coisa! E nesta aula serão apresentados alguns pacotes considerando diferentes metodologias e áreas. Particularmente para o contexto de:  aprendizado supervisionado (pacote tidymodels), aprendizado não supervisionado (pacote factorextra), e inferência causal (pacote infer).
</t>
  </si>
  <si>
    <t>3200280_pt_BR_07_04_sc_A</t>
  </si>
  <si>
    <t>utilizar como complemento do video seguinte</t>
  </si>
  <si>
    <t>3200280_pt_BR_07_04_sc_B</t>
  </si>
  <si>
    <t>utilizar este material a partir da minutagem 04:43</t>
  </si>
  <si>
    <t>3200280_pt_BR_07_04_sc_C</t>
  </si>
  <si>
    <t>3200280_pt_BR_07_04_sc_D</t>
  </si>
  <si>
    <t>utilizar este material a partir da minutagem 05:22</t>
  </si>
  <si>
    <t>3200280_pt_BR_07_04_sc_E</t>
  </si>
  <si>
    <t>3200280_pt_BR_07_04_sc_F</t>
  </si>
  <si>
    <t>utilizar este material a partir da minutagem 05:48</t>
  </si>
  <si>
    <t>Comunicação de Resultados com o R</t>
  </si>
  <si>
    <t>Desafios de comunicação na Ciência de Dados</t>
  </si>
  <si>
    <t xml:space="preserve">Para contextualizar a importância deste módulo, iremos discutir sobre alguns dos desafios de comunicação mais latentes na Ciência de Dados. E como recursos oferecidos pelo R nos auxiliam a sermos mais efetivos (as) na comunicação, mas sem eprder a fluídez entre o desenvolvimento da análise e a apresentação dos resultados.
</t>
  </si>
  <si>
    <t>Mais sobre relatórios com Rmarkdown</t>
  </si>
  <si>
    <t xml:space="preserve">Tendo como objetivo deixar os resultados das nossas análises mais apresentáveis, nesta aula iremos discutir sobre alguns recursos mais para estilizar o documento gerado a partir do arquivo .Rmd. Desde customizações de layout, até dicas e referências para que você possa ampliar os recursos oferecidos pelo pacote – inclusive sobre como dar os primeiros passos no Quarto, a nova geração do R Markdown.
</t>
  </si>
  <si>
    <t>3200280_pt_BR_09_02_sc</t>
  </si>
  <si>
    <t>Rmarkdowns como dashboards, com  o flexdashboards</t>
  </si>
  <si>
    <t xml:space="preserve">Dashboards são maneiras flexíveis e populares para apresentar e explorar dados, sendo inclusive um entregável por si só. Neste video veremos como aproveitar todo o conhecimento sobre o R Markdown para apresentar os resultados no formato de dash, com a ajuda do flexdashboard.
</t>
  </si>
  <si>
    <t>3200280_pt_BR_09_03_sc</t>
  </si>
  <si>
    <t>Um pouquinho sobre o  Shiny</t>
  </si>
  <si>
    <t xml:space="preserve">Shiny é um poderoso recurso do R que nos permite construir aplicativos web. E nesta aula você irá saber sobre os dois componentes que fazem parte de um Shiny; Onde podemos encontrar exemplos e referências para os primeiros passos neste recurso; E como criar um Shiny via point-and-click dentro do próprio RStudio. Inclusive considerando arquivos R Markdown!
</t>
  </si>
  <si>
    <t>3200280_pt_BR_09_04_sc_01</t>
  </si>
  <si>
    <t>3200280_pt_BR_09_04_sc_02</t>
  </si>
  <si>
    <t>Bônus: alternativas de comunicação via R</t>
  </si>
  <si>
    <t xml:space="preserve">Para finalizar o módulo, serão comentados alguns dos pacotes que podem compor o seu arsenal de ferramentas para comunicação dentro do R, indo desde a elaboração de livros e criação de blogs, até apresentação de slides e construção de artigos cientificos. E de maneira complementar, comentaremos brevemente sobre a habilidade de comunicação, deixando algumas dicas de livros para que você possa explorar mais sobre o tema. 
</t>
  </si>
  <si>
    <t>Conclusão</t>
  </si>
  <si>
    <t>08_00</t>
  </si>
  <si>
    <t>Continue a sua jornada de aprendizado na Ciência de Dados com o R!</t>
  </si>
  <si>
    <t xml:space="preserve">Nosso curso chegou ao fim! Mas não se preocupe, listamos aqui uma série de dicas e referências para que a sua jornada de aprendizado sobre Ciência de Dados e a Linguagem R siga firme e forte! ;) </t>
  </si>
  <si>
    <t>end of Table</t>
  </si>
  <si>
    <t>10_00</t>
  </si>
  <si>
    <t>Movie</t>
  </si>
  <si>
    <t xml:space="preserve">Timecode </t>
  </si>
  <si>
    <t>Notes</t>
  </si>
  <si>
    <t>Note From:</t>
  </si>
  <si>
    <t>Routed To:</t>
  </si>
  <si>
    <t>Status</t>
  </si>
  <si>
    <t>Deadline</t>
  </si>
  <si>
    <t>Additional Notes</t>
  </si>
  <si>
    <t>Status Legend</t>
  </si>
  <si>
    <t>Open</t>
  </si>
  <si>
    <t>In Progress</t>
  </si>
  <si>
    <t>GFX Done</t>
  </si>
  <si>
    <t>Need additional Revisions</t>
  </si>
  <si>
    <t>Closed</t>
  </si>
  <si>
    <t>Can't Fix</t>
  </si>
  <si>
    <t>Don't Touch</t>
  </si>
  <si>
    <r>
      <t xml:space="preserve">Video
</t>
    </r>
    <r>
      <rPr>
        <sz val="11"/>
        <rFont val="Arial"/>
        <family val="2"/>
      </rPr>
      <t xml:space="preserve">ch_vidnr_update/pt
</t>
    </r>
    <r>
      <rPr>
        <i/>
        <sz val="11"/>
        <rFont val="Arial"/>
        <family val="2"/>
      </rPr>
      <t>01_01
01_01_u1
01_01_p1</t>
    </r>
  </si>
  <si>
    <r>
      <t xml:space="preserve">Timecode
</t>
    </r>
    <r>
      <rPr>
        <sz val="11"/>
        <rFont val="Arial"/>
        <family val="2"/>
      </rPr>
      <t xml:space="preserve">mm:ss
</t>
    </r>
    <r>
      <rPr>
        <i/>
        <sz val="11"/>
        <rFont val="Arial"/>
        <family val="2"/>
      </rPr>
      <t>00:00</t>
    </r>
  </si>
  <si>
    <r>
      <t xml:space="preserve">Severity of bug
</t>
    </r>
    <r>
      <rPr>
        <i/>
        <sz val="11"/>
        <rFont val="Arial"/>
        <family val="2"/>
      </rPr>
      <t>3</t>
    </r>
    <r>
      <rPr>
        <sz val="11"/>
        <rFont val="Arial"/>
        <family val="2"/>
      </rPr>
      <t xml:space="preserve"> (high, definitely fix it)
</t>
    </r>
    <r>
      <rPr>
        <i/>
        <sz val="11"/>
        <rFont val="Arial"/>
        <family val="2"/>
      </rPr>
      <t>2</t>
    </r>
    <r>
      <rPr>
        <sz val="11"/>
        <rFont val="Arial"/>
        <family val="2"/>
      </rPr>
      <t xml:space="preserve"> (medium, fix if possible)
</t>
    </r>
    <r>
      <rPr>
        <i/>
        <sz val="11"/>
        <rFont val="Arial"/>
        <family val="2"/>
      </rPr>
      <t xml:space="preserve">1 </t>
    </r>
    <r>
      <rPr>
        <sz val="11"/>
        <rFont val="Arial"/>
        <family val="2"/>
      </rPr>
      <t>(low, fix by preference)</t>
    </r>
  </si>
  <si>
    <r>
      <t xml:space="preserve">Bug definition
</t>
    </r>
    <r>
      <rPr>
        <sz val="11"/>
        <rFont val="Arial"/>
        <family val="2"/>
      </rPr>
      <t>chose the type that fits best</t>
    </r>
  </si>
  <si>
    <r>
      <t xml:space="preserve">Comments
</t>
    </r>
    <r>
      <rPr>
        <sz val="11"/>
        <rFont val="Arial"/>
        <family val="2"/>
      </rPr>
      <t>enter only if necessary</t>
    </r>
  </si>
  <si>
    <r>
      <t xml:space="preserve">Fixed
</t>
    </r>
    <r>
      <rPr>
        <sz val="11"/>
        <rFont val="Arial"/>
        <family val="2"/>
      </rPr>
      <t xml:space="preserve">mark as:
</t>
    </r>
    <r>
      <rPr>
        <i/>
        <sz val="11"/>
        <rFont val="Arial"/>
        <family val="2"/>
      </rPr>
      <t>fixed
can't fix
no bug</t>
    </r>
  </si>
  <si>
    <r>
      <t xml:space="preserve">Statistics
</t>
    </r>
    <r>
      <rPr>
        <sz val="11"/>
        <rFont val="Arial"/>
        <family val="2"/>
      </rPr>
      <t>bug count statistics</t>
    </r>
  </si>
  <si>
    <t>General comments go here</t>
  </si>
  <si>
    <t>course duration</t>
  </si>
  <si>
    <t>total</t>
  </si>
  <si>
    <t>editing</t>
  </si>
  <si>
    <t xml:space="preserve"> gfx editing</t>
  </si>
  <si>
    <t>audio</t>
  </si>
  <si>
    <t>tech</t>
  </si>
  <si>
    <t>content</t>
  </si>
  <si>
    <t>org</t>
  </si>
  <si>
    <t>other</t>
  </si>
  <si>
    <t>bugs / h</t>
  </si>
  <si>
    <t>Project Information</t>
  </si>
  <si>
    <t>Index</t>
  </si>
  <si>
    <t>Localization DE</t>
  </si>
  <si>
    <t>Localization FR</t>
  </si>
  <si>
    <t>Localization ES</t>
  </si>
  <si>
    <t>Localization JP</t>
  </si>
  <si>
    <t>Localization BP</t>
  </si>
  <si>
    <t>Localization ZH</t>
  </si>
  <si>
    <t>Localization EN</t>
  </si>
  <si>
    <t>Welcome Movie</t>
  </si>
  <si>
    <t>Course type</t>
  </si>
  <si>
    <t>Slides template</t>
  </si>
  <si>
    <t>Level of course</t>
  </si>
  <si>
    <t>Category</t>
  </si>
  <si>
    <t>Course Content</t>
  </si>
  <si>
    <t>Series</t>
  </si>
  <si>
    <t>Source Library</t>
  </si>
  <si>
    <t>Project files / Handout</t>
  </si>
  <si>
    <t>Type of trailer</t>
  </si>
  <si>
    <t>Graphics Info</t>
  </si>
  <si>
    <t>Location</t>
  </si>
  <si>
    <t>Vantage</t>
  </si>
  <si>
    <t>T2</t>
  </si>
  <si>
    <t>T3</t>
  </si>
  <si>
    <t>T4</t>
  </si>
  <si>
    <t>Author's creation</t>
  </si>
  <si>
    <t>General</t>
  </si>
  <si>
    <t>Professional Development</t>
  </si>
  <si>
    <t>Advanced</t>
  </si>
  <si>
    <t>en_US</t>
  </si>
  <si>
    <t>Yes</t>
  </si>
  <si>
    <t>Review &amp; Export</t>
  </si>
  <si>
    <t>booth/stage #</t>
  </si>
  <si>
    <t>trailer_WL25R</t>
  </si>
  <si>
    <t>De</t>
  </si>
  <si>
    <t>Hasta</t>
  </si>
  <si>
    <t>Bueno YT</t>
  </si>
  <si>
    <t>Sprache</t>
  </si>
  <si>
    <t>de_DE</t>
  </si>
  <si>
    <t>Langue</t>
  </si>
  <si>
    <t>fr_FR</t>
  </si>
  <si>
    <t>Idioma</t>
  </si>
  <si>
    <t>es_ES</t>
  </si>
  <si>
    <t>言語</t>
  </si>
  <si>
    <t>ja_JP</t>
  </si>
  <si>
    <t>语言</t>
  </si>
  <si>
    <t>zh_CN</t>
  </si>
  <si>
    <t>Language</t>
  </si>
  <si>
    <t>En_US</t>
  </si>
  <si>
    <t>Subcategory</t>
  </si>
  <si>
    <t>Short Description</t>
  </si>
  <si>
    <t>Numbering</t>
  </si>
  <si>
    <t>Severity</t>
  </si>
  <si>
    <t>10-15 seconds</t>
  </si>
  <si>
    <t>10-30 seconds</t>
  </si>
  <si>
    <t>Mixed</t>
  </si>
  <si>
    <t>Basic Blue</t>
  </si>
  <si>
    <t xml:space="preserve">Beginner </t>
  </si>
  <si>
    <t>Business Software</t>
  </si>
  <si>
    <t>Adaptation</t>
  </si>
  <si>
    <t>Cert Prep</t>
  </si>
  <si>
    <t>No</t>
  </si>
  <si>
    <t>Recreate</t>
  </si>
  <si>
    <t>Booth 01</t>
  </si>
  <si>
    <t>LA25L</t>
  </si>
  <si>
    <t>Course ID:</t>
  </si>
  <si>
    <t>Update-Nummer</t>
  </si>
  <si>
    <t>Numéro de la mise à jour</t>
  </si>
  <si>
    <t>Nº Update</t>
  </si>
  <si>
    <t>アップデート番号</t>
  </si>
  <si>
    <t>Nº atualizado</t>
  </si>
  <si>
    <t>更新编号</t>
  </si>
  <si>
    <t xml:space="preserve">Update number </t>
  </si>
  <si>
    <t>low</t>
  </si>
  <si>
    <t>medium</t>
  </si>
  <si>
    <t>high</t>
  </si>
  <si>
    <t>BUGS DEFINITION</t>
  </si>
  <si>
    <t>5-10 seconds</t>
  </si>
  <si>
    <t>OVID</t>
  </si>
  <si>
    <t>Basic Green</t>
  </si>
  <si>
    <t xml:space="preserve">Beginner + Intermediate </t>
  </si>
  <si>
    <t>Marketing</t>
  </si>
  <si>
    <t>Translation</t>
  </si>
  <si>
    <t>Deep Dive</t>
  </si>
  <si>
    <t>New/AE</t>
  </si>
  <si>
    <t>Booth 02</t>
  </si>
  <si>
    <t>LA25N</t>
  </si>
  <si>
    <t>Arbeitstitel</t>
  </si>
  <si>
    <t>Titre</t>
  </si>
  <si>
    <t>Título provisional</t>
  </si>
  <si>
    <t>タイトル</t>
  </si>
  <si>
    <t>Título</t>
  </si>
  <si>
    <t>课程名称</t>
  </si>
  <si>
    <t>Working Title</t>
  </si>
  <si>
    <t>GENERAL (Editing)</t>
  </si>
  <si>
    <t>3-5 seconds</t>
  </si>
  <si>
    <t>Greenscreen</t>
  </si>
  <si>
    <t>Basic Orange</t>
  </si>
  <si>
    <t>3D &amp; Animation</t>
  </si>
  <si>
    <t>Documentary</t>
  </si>
  <si>
    <t>Booth 03</t>
  </si>
  <si>
    <t>LA25R</t>
  </si>
  <si>
    <t>Zusatzinformationen</t>
  </si>
  <si>
    <t>Sous-titre</t>
  </si>
  <si>
    <t>Información adicional</t>
  </si>
  <si>
    <t>サブタイトル</t>
  </si>
  <si>
    <t>Subtítulo</t>
  </si>
  <si>
    <t>补充</t>
  </si>
  <si>
    <t>Additional Info</t>
  </si>
  <si>
    <t>Unnecessary filler (eh, ahh, uhm)</t>
  </si>
  <si>
    <t>101 (editing) Unnecessary filler (eh, ahh, uhm)</t>
  </si>
  <si>
    <t>Studio</t>
  </si>
  <si>
    <t>Black</t>
  </si>
  <si>
    <t xml:space="preserve">Advanced </t>
  </si>
  <si>
    <t>CAD</t>
  </si>
  <si>
    <t>Essential Training</t>
  </si>
  <si>
    <t>Booth 04</t>
  </si>
  <si>
    <t>LA30L</t>
  </si>
  <si>
    <t>Autorin/Autor</t>
  </si>
  <si>
    <t>Kursinhalt</t>
  </si>
  <si>
    <t xml:space="preserve">Formatrice / Formateur </t>
  </si>
  <si>
    <t>Contenu de la formation</t>
  </si>
  <si>
    <t>Formadora / Formador</t>
  </si>
  <si>
    <t>Localitation Type</t>
  </si>
  <si>
    <t>講師</t>
  </si>
  <si>
    <t>コース種別</t>
  </si>
  <si>
    <t>Instrutora / Instructor</t>
  </si>
  <si>
    <t>Conteúdo do curso</t>
  </si>
  <si>
    <t>讲师</t>
  </si>
  <si>
    <t>课程内容</t>
  </si>
  <si>
    <t>Author</t>
  </si>
  <si>
    <t>Rephrase</t>
  </si>
  <si>
    <t>102 (editing) Rephrase</t>
  </si>
  <si>
    <t>Skill and Benefit</t>
  </si>
  <si>
    <t>Inspirational</t>
  </si>
  <si>
    <t>Project-Based</t>
  </si>
  <si>
    <t>Super Star</t>
  </si>
  <si>
    <t>On Location</t>
  </si>
  <si>
    <t>Catch Me</t>
  </si>
  <si>
    <t>Design &amp; Illustration</t>
  </si>
  <si>
    <t>First Look</t>
  </si>
  <si>
    <t>Booth 05</t>
  </si>
  <si>
    <t>LA30N</t>
  </si>
  <si>
    <t>Kurs-Level</t>
  </si>
  <si>
    <t>Original in Bibliothek</t>
  </si>
  <si>
    <t>Niveau du cours</t>
  </si>
  <si>
    <t>Cours original</t>
  </si>
  <si>
    <t>Nivel del curso</t>
  </si>
  <si>
    <t>Biblioteca original</t>
  </si>
  <si>
    <t>コースのレベル</t>
  </si>
  <si>
    <t>ｵﾘｼﾞﾅﾙｺｰｽの言語</t>
  </si>
  <si>
    <t>Nível do curso</t>
  </si>
  <si>
    <t>课程级别</t>
  </si>
  <si>
    <t>原始课程库</t>
  </si>
  <si>
    <t>Pause too long/short</t>
  </si>
  <si>
    <t>103 (editing) Pause too long/short</t>
  </si>
  <si>
    <t>The Skill and Benefit welcome movie should highlight why learners should take the course, and what they will get out of it.</t>
  </si>
  <si>
    <t>Inspirational courses excite the learner about the content. Great for intermediate to advanced courses, workflow-specific courses, emerging technology, and tips and tricks.</t>
  </si>
  <si>
    <t>Project-based courses are a great way to increase learner agility, but they should not just be tutorials on creating someone, rather help learners make the connection between skills the project utilizes and how those skills advance their own knowledge and application of the course ideas.</t>
  </si>
  <si>
    <t>When our learners recognize the name of an instructor, their learning agility is significantly higher. One way to capture this audience is to dive right into instruction since they do not need persuasion on the instructors credentials - this allows for higher levels of engagement. These course types are typically shorter, and allow us to “hook” the audience in the first few seconds.</t>
  </si>
  <si>
    <t>Docu</t>
  </si>
  <si>
    <t>Cutout</t>
  </si>
  <si>
    <t>Digital Imaging &amp; Photography</t>
  </si>
  <si>
    <t>First Steps</t>
  </si>
  <si>
    <t>Booth 06</t>
  </si>
  <si>
    <t>LA30R</t>
  </si>
  <si>
    <t>Mouse jump/Jump cut</t>
  </si>
  <si>
    <t>104 (editing) Mouse jump/Jump cut</t>
  </si>
  <si>
    <t>Other</t>
  </si>
  <si>
    <t>Executive</t>
  </si>
  <si>
    <t>Video &amp; Audio</t>
  </si>
  <si>
    <t>Foundations</t>
  </si>
  <si>
    <t>Booth 07</t>
  </si>
  <si>
    <t>MM25L</t>
  </si>
  <si>
    <t xml:space="preserve">Original URL </t>
  </si>
  <si>
    <t>Original ID</t>
  </si>
  <si>
    <t>URL d'origine</t>
  </si>
  <si>
    <t>ID d'origine</t>
  </si>
  <si>
    <t xml:space="preserve">URL Original </t>
  </si>
  <si>
    <t xml:space="preserve">ID Original </t>
  </si>
  <si>
    <t>ｵﾘｼﾞﾅﾙｺｰｽのURL</t>
  </si>
  <si>
    <t>ｵﾘｼﾞﾅﾙｺｰｽのID</t>
  </si>
  <si>
    <t>URL original </t>
  </si>
  <si>
    <t>Nº original</t>
  </si>
  <si>
    <t>原始 URL</t>
  </si>
  <si>
    <t>原始 ID</t>
  </si>
  <si>
    <t>Black frame</t>
  </si>
  <si>
    <t>105 (editing) Black frame</t>
  </si>
  <si>
    <t>DE_T1</t>
  </si>
  <si>
    <t>DE_T2</t>
  </si>
  <si>
    <t>DE_T3</t>
  </si>
  <si>
    <t>DE_T4</t>
  </si>
  <si>
    <t>ES_T1</t>
  </si>
  <si>
    <t>Friendly</t>
  </si>
  <si>
    <t>Web Design</t>
  </si>
  <si>
    <t>General Business Skills</t>
  </si>
  <si>
    <t>Booth 08</t>
  </si>
  <si>
    <t>MM25N</t>
  </si>
  <si>
    <t>Kategorie</t>
  </si>
  <si>
    <t>Produktionstyp</t>
  </si>
  <si>
    <t>Catégorie</t>
  </si>
  <si>
    <t>Type de formation</t>
  </si>
  <si>
    <t>Categoría</t>
  </si>
  <si>
    <t>Tipo de producción</t>
  </si>
  <si>
    <t>カテゴリ</t>
  </si>
  <si>
    <t>ﾌﾟﾛﾀﾞｸｼｮﾝの種類</t>
  </si>
  <si>
    <t>Categoria</t>
  </si>
  <si>
    <t>Tipo de produção</t>
  </si>
  <si>
    <t>类别</t>
  </si>
  <si>
    <t>制作种类</t>
  </si>
  <si>
    <t>Production type</t>
  </si>
  <si>
    <t>Mask needed or wrong</t>
  </si>
  <si>
    <t>106 (editing) Mask needed or wrong</t>
  </si>
  <si>
    <t>Identify the skills of the course, and how those skills benefit the learner.</t>
  </si>
  <si>
    <t>Inspire the learner</t>
  </si>
  <si>
    <t>Show the final project being built as part of the course, and introduce the key skills of the course.</t>
  </si>
  <si>
    <t xml:space="preserve">Introduce an idea or key component of the course, and support that idea immediately with a statistic, personal opinion, definition, or reference to another work. </t>
  </si>
  <si>
    <t>Friendly Light</t>
  </si>
  <si>
    <t>IT</t>
  </si>
  <si>
    <t>Influencer</t>
  </si>
  <si>
    <t>Booth 09</t>
  </si>
  <si>
    <t>MM25R</t>
  </si>
  <si>
    <t>CharacterLength Textrevision</t>
  </si>
  <si>
    <t>CharacterLength Title</t>
  </si>
  <si>
    <t>Geschätzte Länge</t>
  </si>
  <si>
    <t>Aufzeichnung Bruttozeit</t>
  </si>
  <si>
    <t>Durée estimée</t>
  </si>
  <si>
    <t>Durée des enregistrements brute</t>
  </si>
  <si>
    <t>Duración estimada</t>
  </si>
  <si>
    <t>Tiempo grabado</t>
  </si>
  <si>
    <t>コース予定時間</t>
  </si>
  <si>
    <t>収録時間</t>
  </si>
  <si>
    <t>Duração estimada</t>
  </si>
  <si>
    <t>Tempo gravado</t>
  </si>
  <si>
    <t>预计视频时长</t>
  </si>
  <si>
    <t>录制时长</t>
  </si>
  <si>
    <t>Estimated duration</t>
  </si>
  <si>
    <t>Typo (except in Slides)</t>
  </si>
  <si>
    <t>107 (editing) Typo (except in Slides)</t>
  </si>
  <si>
    <t>Describe how you are going to teach the skills</t>
  </si>
  <si>
    <t xml:space="preserve">Identify how learning new skills meet the need established in the inspire section. </t>
  </si>
  <si>
    <t>Describe how the project teaches the course skills</t>
  </si>
  <si>
    <t>Describe how this course differs from your other works</t>
  </si>
  <si>
    <t>Technology Bold</t>
  </si>
  <si>
    <t>Introduction to</t>
  </si>
  <si>
    <t>Booth 10</t>
  </si>
  <si>
    <t>MM30L</t>
  </si>
  <si>
    <t>min</t>
  </si>
  <si>
    <t>Content Manager</t>
  </si>
  <si>
    <t>Update Bruttozeit</t>
  </si>
  <si>
    <t>Update Rec Time</t>
  </si>
  <si>
    <t>Tiempo actualización</t>
  </si>
  <si>
    <t>コンテンツマネージャー</t>
  </si>
  <si>
    <t>内容经理</t>
  </si>
  <si>
    <t>更新录制时长</t>
  </si>
  <si>
    <t>Device frame missing or wrong</t>
  </si>
  <si>
    <t>108 (editing) Device frame missing or wrong</t>
  </si>
  <si>
    <t>Introduce yourself</t>
  </si>
  <si>
    <t>Establish how the skills will be taught.</t>
  </si>
  <si>
    <t xml:space="preserve">Introduce yourself, short accolade list. </t>
  </si>
  <si>
    <t>Technology Light</t>
  </si>
  <si>
    <t>Learning</t>
  </si>
  <si>
    <t>Booth 11</t>
  </si>
  <si>
    <t>MM30N</t>
  </si>
  <si>
    <t>max</t>
  </si>
  <si>
    <t>Content Producer</t>
  </si>
  <si>
    <t>Übungsdateien</t>
  </si>
  <si>
    <t>Fichiers d'exercice</t>
  </si>
  <si>
    <t>Archivos del curso</t>
  </si>
  <si>
    <t>コンテンツプロデューサー</t>
  </si>
  <si>
    <t>コースファイル</t>
  </si>
  <si>
    <t>Arquivos do curso</t>
  </si>
  <si>
    <t>内容制作人</t>
  </si>
  <si>
    <t>课程文件</t>
  </si>
  <si>
    <t>Course Files</t>
  </si>
  <si>
    <t>Innapropriate framing</t>
  </si>
  <si>
    <t xml:space="preserve">109 (editing) Innapropriate framing </t>
  </si>
  <si>
    <t>Invite the learner to the course.</t>
  </si>
  <si>
    <t>Introduce yourself and invite the learner to the course.</t>
  </si>
  <si>
    <t>Legacy Series</t>
  </si>
  <si>
    <t>Booth 12</t>
  </si>
  <si>
    <t>MM30R</t>
  </si>
  <si>
    <t>dependency Text</t>
  </si>
  <si>
    <t>Lead Editor</t>
  </si>
  <si>
    <t>編集担当（代表）</t>
  </si>
  <si>
    <t>主要剪辑师</t>
  </si>
  <si>
    <t>Visible watermark</t>
  </si>
  <si>
    <t xml:space="preserve">110 (editing) Visible watermark </t>
  </si>
  <si>
    <t>Limited Series</t>
  </si>
  <si>
    <t>Booth 13</t>
  </si>
  <si>
    <t>XR25L</t>
  </si>
  <si>
    <t>LA-Director</t>
  </si>
  <si>
    <t>Trainer Foto</t>
  </si>
  <si>
    <t>Directeur Live-Action</t>
  </si>
  <si>
    <t>Photo du formateur</t>
  </si>
  <si>
    <t>Director LA</t>
  </si>
  <si>
    <t>Foto del formador</t>
  </si>
  <si>
    <t>撮影担当（代表）</t>
  </si>
  <si>
    <t>講師写真</t>
  </si>
  <si>
    <t>Diretor LA</t>
  </si>
  <si>
    <t>Foto do instrutor</t>
  </si>
  <si>
    <t>现场录制导演</t>
  </si>
  <si>
    <t>讲师照片</t>
  </si>
  <si>
    <t>Trainer Photo</t>
  </si>
  <si>
    <t xml:space="preserve">Graphics </t>
  </si>
  <si>
    <t>gfx editing</t>
  </si>
  <si>
    <t>GRAPHICS (Editing)</t>
  </si>
  <si>
    <t>Microcontent</t>
  </si>
  <si>
    <t>Booth 14</t>
  </si>
  <si>
    <t>XR25N</t>
  </si>
  <si>
    <t>EstimatedTime vs. RecTime</t>
  </si>
  <si>
    <t>Typo</t>
  </si>
  <si>
    <t>201 (gfx editing) Typo</t>
  </si>
  <si>
    <t>Answer, “Why should someone take this course?”</t>
  </si>
  <si>
    <t>How does learning this information impact the learner?</t>
  </si>
  <si>
    <t>Focus on getting learners excited about gaining skills to not only recreate the project, but apply skills to other projects.</t>
  </si>
  <si>
    <t>Teach us something, right away. Set the stage for your course.  </t>
  </si>
  <si>
    <t>Migrating</t>
  </si>
  <si>
    <t>Booth 15</t>
  </si>
  <si>
    <t>XR25R</t>
  </si>
  <si>
    <t>Folienvorlage</t>
  </si>
  <si>
    <t>Grafik</t>
  </si>
  <si>
    <t>Template des slides</t>
  </si>
  <si>
    <t>Graphiques</t>
  </si>
  <si>
    <t>Plantilla diapositivas</t>
  </si>
  <si>
    <t>Gráficos</t>
  </si>
  <si>
    <t>ｽﾗｲﾄﾞﾃﾝﾌﾟﾚｰﾄの種類</t>
  </si>
  <si>
    <t>グラフィック</t>
  </si>
  <si>
    <t>Modelo de slides </t>
  </si>
  <si>
    <t>幻灯片模版</t>
  </si>
  <si>
    <t>图片</t>
  </si>
  <si>
    <t>Graphics</t>
  </si>
  <si>
    <t>Slide missing</t>
  </si>
  <si>
    <t xml:space="preserve">202 (gfx editing) Slide missing </t>
  </si>
  <si>
    <t>Exploring a case study, using real-world examples, lessons from your career, etc.</t>
  </si>
  <si>
    <t>Why does taking this course set someone apart?</t>
  </si>
  <si>
    <t>Bring the focus back to learning, and how the course is preparing learners for success.</t>
  </si>
  <si>
    <t xml:space="preserve">Make the audience feel special about watching this particular work by you on perhaps a familiar topic. </t>
  </si>
  <si>
    <t>New Features</t>
  </si>
  <si>
    <t>Booth 16</t>
  </si>
  <si>
    <t>XR30L</t>
  </si>
  <si>
    <t>RecTime</t>
  </si>
  <si>
    <t>Info</t>
  </si>
  <si>
    <t>備考</t>
  </si>
  <si>
    <t>备注</t>
  </si>
  <si>
    <t>GFX info</t>
  </si>
  <si>
    <t>Slide wrong</t>
  </si>
  <si>
    <t>203 (gfx editing) Slide wrong</t>
  </si>
  <si>
    <t>State your name as part of the invite, list a pithy reference if appropriate, such as your current role.</t>
  </si>
  <si>
    <t>Exploring a case study, using real-world examples, lessons from your career etc.</t>
  </si>
  <si>
    <t>One-Off Title</t>
  </si>
  <si>
    <t>Booth 17</t>
  </si>
  <si>
    <t>XR30N</t>
  </si>
  <si>
    <t>Slide mistimed</t>
  </si>
  <si>
    <t>204 (gfx editing) Slide mistimed</t>
  </si>
  <si>
    <t>This should be a call to action. What you would like the learner to do. Be unique as possible here.</t>
  </si>
  <si>
    <t>State your name as part of the invitation, be unique and pithy if appropriate.</t>
  </si>
  <si>
    <t>Persona</t>
  </si>
  <si>
    <t>BoothCam 1</t>
  </si>
  <si>
    <t>XR30R</t>
  </si>
  <si>
    <t>Folien</t>
  </si>
  <si>
    <t>zu maskieren</t>
  </si>
  <si>
    <t>Slides</t>
  </si>
  <si>
    <t>À masquer</t>
  </si>
  <si>
    <t>Diapositivas</t>
  </si>
  <si>
    <t>Para enmascarar</t>
  </si>
  <si>
    <t>スライドの制作状況</t>
  </si>
  <si>
    <t>マスクの有無</t>
  </si>
  <si>
    <t>O que deve ser mascarado</t>
  </si>
  <si>
    <t>幻灯片</t>
  </si>
  <si>
    <t>遮罩</t>
  </si>
  <si>
    <t>To Mask</t>
  </si>
  <si>
    <t>Bad audio quality</t>
  </si>
  <si>
    <t>205 (gfx editing) Transition/Dissolve needs to be fixed</t>
  </si>
  <si>
    <t>Platform Title</t>
  </si>
  <si>
    <t>BoothCam 2</t>
  </si>
  <si>
    <t>LC_trailer_WL25R</t>
  </si>
  <si>
    <t>TicToc</t>
  </si>
  <si>
    <t>Slides with bad/poor text formatting</t>
  </si>
  <si>
    <t>206 (gfx editing) Slides with bad/poor text formatting</t>
  </si>
  <si>
    <t>Project</t>
  </si>
  <si>
    <t>Greenbox</t>
  </si>
  <si>
    <t>LM_trailer_WL25R</t>
  </si>
  <si>
    <t>lenght of the video &gt;</t>
  </si>
  <si>
    <t>yellow</t>
  </si>
  <si>
    <t>Übungsdateien / Handout</t>
  </si>
  <si>
    <t>Ejercicios base / Archivos adjuntos</t>
  </si>
  <si>
    <t>ﾌﾟﾛｼﾞｪｸﾄﾌｧｲﾙ/資料</t>
  </si>
  <si>
    <t>Arquivos do projeto / Apostilas</t>
  </si>
  <si>
    <t>项目文件/ 讲义</t>
  </si>
  <si>
    <t>Slides with original voice in the background</t>
  </si>
  <si>
    <t>207 (gfx editing) Slides with original voice in the background</t>
  </si>
  <si>
    <t>Quick Start</t>
  </si>
  <si>
    <t>Graybox</t>
  </si>
  <si>
    <t>LC_LA25L</t>
  </si>
  <si>
    <t>orange</t>
  </si>
  <si>
    <t>Audio</t>
  </si>
  <si>
    <t>audio editing</t>
  </si>
  <si>
    <t>AUDIO (Editing)</t>
  </si>
  <si>
    <t>Serial</t>
  </si>
  <si>
    <t>Remote</t>
  </si>
  <si>
    <t>LM_LA25L</t>
  </si>
  <si>
    <t>estimated Time to cut off</t>
  </si>
  <si>
    <t>Soft-/Hardware (version), erforderliche Requisiten für LA</t>
  </si>
  <si>
    <t>Logiciels et matériel nécessaires (+ version), éléments nécessaires à l'enregistrement dans la Greenbox</t>
  </si>
  <si>
    <t>Soft/hardware (versiones). Otros requisitos para LA</t>
  </si>
  <si>
    <t>ｿﾌﾄｳｪｱ・ﾊｰﾄﾞｳｪｱ情報/
撮影担当者への要望</t>
  </si>
  <si>
    <t>Soft-/Hardware (versões), outros requisitos para LA</t>
  </si>
  <si>
    <t xml:space="preserve">软硬件（版本）及其他现场录制需求 </t>
  </si>
  <si>
    <t>Soft-/Hardware (version), other requisites of LA required</t>
  </si>
  <si>
    <t>Out of sync audio/video</t>
  </si>
  <si>
    <t>301 (audio editing) Out of sync audio/video</t>
  </si>
  <si>
    <t>Test Prep</t>
  </si>
  <si>
    <t>Carpinteria</t>
  </si>
  <si>
    <t>LC_LA25N</t>
  </si>
  <si>
    <t>Cut off word or breath</t>
  </si>
  <si>
    <t>302 (audio editing) Cut off word or breath</t>
  </si>
  <si>
    <t>Tips, Tricks, &amp; Techniques</t>
  </si>
  <si>
    <t>JP Booth 1</t>
  </si>
  <si>
    <t>LM_LA25N</t>
  </si>
  <si>
    <t>dependency Time</t>
  </si>
  <si>
    <t xml:space="preserve">Kurs-Konzept
Für wen ist der Kurs?
Was ist das Thema des Kurses?
Worüber wird gesprochen?
"Kurs-Konzept
</t>
  </si>
  <si>
    <t xml:space="preserve">Concept de la formation
Quel public est visé en termes de métier ?
À quoi ça sert ?
De quoi va-t-on parler ?
</t>
  </si>
  <si>
    <t xml:space="preserve">Concepto del curso:
¿Para quién es el curso?
¿Cuál es el objetivo del curso?
¿De qué vas a hablar en el curso?
</t>
  </si>
  <si>
    <t xml:space="preserve">コース概要：
対象者、達成目標、内容
</t>
  </si>
  <si>
    <t xml:space="preserve">Conceito do curso:
Para quem é o curso?
Qual o objetivo do curso?
Sobre o que falaremos nesse curso?
</t>
  </si>
  <si>
    <t>课程概要:
主要观众是谁？
课程目标是什么？
内容是什么？</t>
  </si>
  <si>
    <t xml:space="preserve">Concept of the course:
Who is this course for?
What is the objective of the course?
What will we talk about?
</t>
  </si>
  <si>
    <t>Distracting noise</t>
  </si>
  <si>
    <t>303 (audio editing) Distracting noise</t>
  </si>
  <si>
    <t>JP Booth 2</t>
  </si>
  <si>
    <t>LC_LA25R</t>
  </si>
  <si>
    <t>Mouse or keyboard sounds too loud</t>
  </si>
  <si>
    <t>304 (audio editing) Mouse or keyboard sounds too loud</t>
  </si>
  <si>
    <t>LM_LA25R</t>
  </si>
  <si>
    <t>Breath too loud/too low</t>
  </si>
  <si>
    <t>305 (audio editing) Breath too loud/too low</t>
  </si>
  <si>
    <t>LC_LA30L</t>
  </si>
  <si>
    <t>Technical</t>
  </si>
  <si>
    <t>technical</t>
  </si>
  <si>
    <t>TECHNICAL</t>
  </si>
  <si>
    <t>LM_LA30L</t>
  </si>
  <si>
    <t>Daily</t>
  </si>
  <si>
    <t>Video artifacts</t>
  </si>
  <si>
    <t>401 (technical) Video artifacts</t>
  </si>
  <si>
    <t>LC_LA30N</t>
  </si>
  <si>
    <t>Weekly</t>
  </si>
  <si>
    <t xml:space="preserve">Trailer-Skript (Greenbox)
</t>
  </si>
  <si>
    <t xml:space="preserve">Script du trailer (Greenbox)
</t>
  </si>
  <si>
    <t xml:space="preserve">Guion del trailer (Greenbox)
</t>
  </si>
  <si>
    <t xml:space="preserve">ｳｪﾙｶﾑﾋﾞﾃﾞｵ用ｽｸﾘﾌﾟﾄ
（1分～1分半）
</t>
  </si>
  <si>
    <t xml:space="preserve">Guião do trailer (Greenbox)
</t>
  </si>
  <si>
    <t xml:space="preserve">预告片脚本
</t>
  </si>
  <si>
    <t xml:space="preserve">Trailer script (Greenbox)
</t>
  </si>
  <si>
    <t>402 (technical) Bad audio quality</t>
  </si>
  <si>
    <t>LM_LA30N</t>
  </si>
  <si>
    <t>Biweekly</t>
  </si>
  <si>
    <t>Content</t>
  </si>
  <si>
    <t>CONTENT</t>
  </si>
  <si>
    <t>LC_LA30R</t>
  </si>
  <si>
    <t>Monthly</t>
  </si>
  <si>
    <t>Trailer Modell</t>
  </si>
  <si>
    <t>Trailer Model</t>
  </si>
  <si>
    <t>Modelo de trailer</t>
  </si>
  <si>
    <t xml:space="preserve">Trailer Model
</t>
  </si>
  <si>
    <t>General Content bug</t>
  </si>
  <si>
    <t>501 (content) General Content bug</t>
  </si>
  <si>
    <t>LM_LA30R</t>
  </si>
  <si>
    <t>Kursbeschreibung
(max. 700 char)</t>
  </si>
  <si>
    <t>Texte
(700 char max.)</t>
  </si>
  <si>
    <t xml:space="preserve">Descripción del curso
(max. 700 car)
 </t>
  </si>
  <si>
    <t>コース紹介文</t>
  </si>
  <si>
    <t>Descrição do curso
(máx. 700 car)</t>
  </si>
  <si>
    <t>课程简介
(最多100字)</t>
  </si>
  <si>
    <t>Course description
(max. 700 char)</t>
  </si>
  <si>
    <t>Author not speaking fluently</t>
  </si>
  <si>
    <t>502 (content) Author not speaking fluently</t>
  </si>
  <si>
    <t>LC_MM25L</t>
  </si>
  <si>
    <t>Plosives/mic popping</t>
  </si>
  <si>
    <t>503 (content) Plosives/mic popping</t>
  </si>
  <si>
    <t>LM_MM25L</t>
  </si>
  <si>
    <t>Voice recording and script discrepancy</t>
  </si>
  <si>
    <t>504 (content) Voice recording and script discrepancy</t>
  </si>
  <si>
    <t>LC_MM25N</t>
  </si>
  <si>
    <t>Bad audio patch quality</t>
  </si>
  <si>
    <t xml:space="preserve">505 (content) Bad audio patch quality </t>
  </si>
  <si>
    <t>LM_MM25N</t>
  </si>
  <si>
    <t>Voice over recording quality</t>
  </si>
  <si>
    <t>506 (content) Voice over recording quality</t>
  </si>
  <si>
    <t>LC_MM25R</t>
  </si>
  <si>
    <t>Organizational</t>
  </si>
  <si>
    <t>organizational</t>
  </si>
  <si>
    <t>ORGANIZATIONAL</t>
  </si>
  <si>
    <t>LM_MM25R</t>
  </si>
  <si>
    <t>Missing movie</t>
  </si>
  <si>
    <t>601 (organizational) Missing movie</t>
  </si>
  <si>
    <t>LC_MM30L</t>
  </si>
  <si>
    <t>OTHER</t>
  </si>
  <si>
    <t>LM_MM30L</t>
  </si>
  <si>
    <t>701 </t>
  </si>
  <si>
    <t>701 (other) </t>
  </si>
  <si>
    <t>LC_MM30N</t>
  </si>
  <si>
    <t>Video und Kapitelname
(max. 95 char)</t>
  </si>
  <si>
    <t>Gesamtlänge</t>
  </si>
  <si>
    <t>Titre du chapitre ou de la vidéo
(max. 95 char)</t>
  </si>
  <si>
    <t>Durée totale enregistrée</t>
  </si>
  <si>
    <t>Nombres de vídeo o capítulo
(max. 95 char)</t>
  </si>
  <si>
    <t>Tiempo total grabado</t>
  </si>
  <si>
    <t>チャプター／レッスン名</t>
  </si>
  <si>
    <t>収録合計時間</t>
  </si>
  <si>
    <t>Título do vídeo ou do capítulo
(max. 95 char)</t>
  </si>
  <si>
    <t>Tempo total gravado</t>
  </si>
  <si>
    <t>视频和章节名称</t>
  </si>
  <si>
    <t>总录制时长</t>
  </si>
  <si>
    <t>Video and Chapter Name
(max. 95 char)</t>
  </si>
  <si>
    <t>Total Rec Time</t>
  </si>
  <si>
    <t>LM_MM30N</t>
  </si>
  <si>
    <t>Fortschritt:</t>
  </si>
  <si>
    <t>Avancement :</t>
  </si>
  <si>
    <t>Progreso</t>
  </si>
  <si>
    <t>ファイル名
(YYYYYYY_ja_JP_XX_XX)</t>
  </si>
  <si>
    <t>進捗度</t>
  </si>
  <si>
    <t>Progresso:</t>
  </si>
  <si>
    <t>视频文件名 (YYYYYYY_zh_CN_XX_XX)</t>
  </si>
  <si>
    <t>进度：</t>
  </si>
  <si>
    <t>LC_MM30R</t>
  </si>
  <si>
    <t>Filmlänge</t>
  </si>
  <si>
    <t xml:space="preserve">Durée enregistrée </t>
  </si>
  <si>
    <t>長さ</t>
  </si>
  <si>
    <t>LM_MM30R</t>
  </si>
  <si>
    <t>Lernziel und Kurzbeschreibung (150-500 char)</t>
  </si>
  <si>
    <t>Description de la vidéo (150-500 char)</t>
  </si>
  <si>
    <t>Descripción del vídeo
(150-500 car)</t>
  </si>
  <si>
    <t>レッスンの説明文（40-70字）</t>
  </si>
  <si>
    <t>Descrição do vídeo e dos objetivos de aprendizado (150-500 car.)</t>
  </si>
  <si>
    <t>学习目标与视频说明
(150-500字)</t>
  </si>
  <si>
    <t>Learning Goal &amp; Video Description
(150-500 char)</t>
  </si>
  <si>
    <t>LC_XR25L</t>
  </si>
  <si>
    <t>Autorennotizen / To do</t>
  </si>
  <si>
    <t>Remarques pour le formateur/à faire</t>
  </si>
  <si>
    <t>Notas del formador / tareas</t>
  </si>
  <si>
    <t>編集への指示</t>
  </si>
  <si>
    <t>Notas do instrutor / lembretes</t>
  </si>
  <si>
    <t>讲师笔记/ 待办事项</t>
  </si>
  <si>
    <t>LM_XR25L</t>
  </si>
  <si>
    <t>LC_XR25N</t>
  </si>
  <si>
    <t>LM_XR25N</t>
  </si>
  <si>
    <t>LC_XR25R</t>
  </si>
  <si>
    <t>LM_XR25R</t>
  </si>
  <si>
    <t>LC_XR30L</t>
  </si>
  <si>
    <t>LM_XR30L</t>
  </si>
  <si>
    <t>LC_XR30N</t>
  </si>
  <si>
    <t>LM_XR30N</t>
  </si>
  <si>
    <t>LC_XR30R</t>
  </si>
  <si>
    <t>LM_XR30R</t>
  </si>
  <si>
    <t>n</t>
  </si>
  <si>
    <t>Trailer type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</si>
</sst>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7">
    <numFmt numFmtId="164" formatCode="d&quot;.&quot;m&quot;.&quot;yy"/>
    <numFmt numFmtId="165" formatCode="#,##0.###############"/>
    <numFmt numFmtId="166" formatCode="mm&quot;:&quot;ss"/>
    <numFmt numFmtId="167" formatCode="00"/>
    <numFmt numFmtId="168" formatCode="h:mm:ss;@"/>
    <numFmt numFmtId="169" formatCode="00&quot;_&quot;00"/>
    <numFmt numFmtId="170" formatCode="0.0"/>
    <numFmt numFmtId="171" formatCode="&quot;Other:&quot;\ 0"/>
    <numFmt numFmtId="172" formatCode="&quot;Organizational:&quot;\ 0"/>
    <numFmt numFmtId="173" formatCode="&quot;Content:&quot;\ 0"/>
    <numFmt numFmtId="174" formatCode="&quot;Technical:&quot;\ 0"/>
    <numFmt numFmtId="175" formatCode="&quot;Audio:&quot;\ 0"/>
    <numFmt numFmtId="176" formatCode="&quot;Editing:&quot;\ 0"/>
    <numFmt numFmtId="177" formatCode="&quot;Bugs/h:&quot;\ 0.0"/>
    <numFmt numFmtId="178" formatCode="&quot;Overall integrity:&quot;\ 0"/>
    <numFmt numFmtId="179" formatCode="&quot;Duration:&quot;\ hh:mm"/>
    <numFmt numFmtId="180" formatCode="&quot;Overall Integrity:&quot;\ 0"/>
  </numFmts>
  <fonts count="53" x14ac:knownFonts="1">
    <font>
      <sz val="11"/>
      <color rgb="FF000000"/>
      <name val="Calibri"/>
    </font>
    <font>
      <sz val="8"/>
      <color rgb="FF3D85C6"/>
      <name val="Arial"/>
      <family val="2"/>
    </font>
    <font>
      <u/>
      <sz val="11"/>
      <color theme="11"/>
      <name val="Calibri"/>
      <family val="2"/>
    </font>
    <font>
      <sz val="10"/>
      <name val="Arial"/>
      <family val="2"/>
    </font>
    <font>
      <b/>
      <sz val="10"/>
      <color rgb="FF000000"/>
      <name val="Arial"/>
      <family val="2"/>
    </font>
    <font>
      <sz val="10"/>
      <color rgb="FF000000"/>
      <name val="Arial"/>
      <family val="2"/>
    </font>
    <font>
      <b/>
      <sz val="10"/>
      <color rgb="FFCFE2F3"/>
      <name val="Arial"/>
      <family val="2"/>
    </font>
    <font>
      <b/>
      <sz val="10"/>
      <color rgb="FFFFFFFF"/>
      <name val="Arial"/>
      <family val="2"/>
    </font>
    <font>
      <b/>
      <sz val="12"/>
      <color rgb="FFCFE2F3"/>
      <name val="Arial"/>
      <family val="2"/>
    </font>
    <font>
      <b/>
      <sz val="10"/>
      <color rgb="FFF3F3F3"/>
      <name val="Arial"/>
      <family val="2"/>
    </font>
    <font>
      <b/>
      <sz val="11"/>
      <color rgb="FF000000"/>
      <name val="Arial"/>
      <family val="2"/>
    </font>
    <font>
      <b/>
      <sz val="8"/>
      <color rgb="FF6FA8DC"/>
      <name val="Arial"/>
      <family val="2"/>
    </font>
    <font>
      <sz val="8"/>
      <color rgb="FF6FA8DC"/>
      <name val="Arial"/>
      <family val="2"/>
    </font>
    <font>
      <b/>
      <sz val="10"/>
      <name val="Arial"/>
      <family val="2"/>
    </font>
    <font>
      <sz val="11"/>
      <name val="Arial"/>
      <family val="2"/>
    </font>
    <font>
      <sz val="10"/>
      <color theme="0"/>
      <name val="Arial"/>
      <family val="2"/>
    </font>
    <font>
      <sz val="11"/>
      <color rgb="FF000000"/>
      <name val="Calibri"/>
      <family val="2"/>
    </font>
    <font>
      <sz val="11"/>
      <color rgb="FF000000"/>
      <name val="Arial"/>
      <family val="2"/>
    </font>
    <font>
      <b/>
      <sz val="10"/>
      <color theme="1"/>
      <name val="Arial"/>
      <family val="2"/>
    </font>
    <font>
      <sz val="15"/>
      <color rgb="FF000000"/>
      <name val="Arial"/>
      <family val="2"/>
    </font>
    <font>
      <sz val="8"/>
      <color rgb="FF000000"/>
      <name val="Arial"/>
      <family val="2"/>
    </font>
    <font>
      <b/>
      <sz val="11"/>
      <color rgb="FF000000"/>
      <name val="Calibri"/>
      <family val="2"/>
    </font>
    <font>
      <sz val="11"/>
      <color rgb="FF000000"/>
      <name val="Calibri"/>
      <family val="2"/>
    </font>
    <font>
      <u/>
      <sz val="11"/>
      <color theme="10"/>
      <name val="Calibri"/>
      <family val="2"/>
    </font>
    <font>
      <sz val="8"/>
      <name val="Calibri"/>
      <family val="2"/>
    </font>
    <font>
      <sz val="11"/>
      <name val="Calibri"/>
      <family val="2"/>
    </font>
    <font>
      <sz val="10"/>
      <color rgb="FFFFFFFF"/>
      <name val="Arial"/>
      <family val="2"/>
    </font>
    <font>
      <b/>
      <sz val="8"/>
      <name val="Arial"/>
      <family val="2"/>
    </font>
    <font>
      <sz val="9"/>
      <color rgb="FF000000"/>
      <name val="Arial"/>
      <family val="2"/>
    </font>
    <font>
      <sz val="10"/>
      <color theme="0" tint="-0.499984740745262"/>
      <name val="Arial"/>
      <family val="2"/>
    </font>
    <font>
      <sz val="9"/>
      <color theme="2" tint="-0.749992370372631"/>
      <name val="Arial"/>
      <family val="2"/>
    </font>
    <font>
      <b/>
      <sz val="12"/>
      <name val="Arial"/>
      <family val="2"/>
    </font>
    <font>
      <sz val="12"/>
      <name val="Arial"/>
      <family val="2"/>
    </font>
    <font>
      <i/>
      <sz val="11"/>
      <name val="Arial"/>
      <family val="2"/>
    </font>
    <font>
      <sz val="9"/>
      <color rgb="FF000000"/>
      <name val="Tahoma"/>
      <family val="2"/>
    </font>
    <font>
      <b/>
      <sz val="10"/>
      <color rgb="FF000000"/>
      <name val="Arial"/>
    </font>
    <font>
      <sz val="10"/>
      <color rgb="FF000000"/>
      <name val="Arial"/>
    </font>
    <font>
      <sz val="10"/>
      <name val="Arial"/>
    </font>
    <font>
      <sz val="11"/>
      <color rgb="FF000000"/>
      <name val="Arial"/>
    </font>
    <font>
      <sz val="11"/>
      <color rgb="FF444444"/>
      <name val="Calibri"/>
      <family val="2"/>
      <charset val="1"/>
    </font>
    <font>
      <b/>
      <sz val="10"/>
      <color rgb="FF6FA8DC"/>
      <name val="Arial"/>
      <family val="2"/>
    </font>
    <font>
      <sz val="10"/>
      <color rgb="FFFF0000"/>
      <name val="Arial"/>
      <family val="2"/>
    </font>
    <font>
      <b/>
      <sz val="10"/>
      <color theme="7"/>
      <name val="Arial"/>
    </font>
    <font>
      <b/>
      <sz val="10"/>
      <color theme="8"/>
      <name val="Arial"/>
      <family val="2"/>
    </font>
    <font>
      <b/>
      <sz val="10"/>
      <color theme="9"/>
      <name val="Arial"/>
    </font>
    <font>
      <sz val="10"/>
      <color rgb="FF000000"/>
      <name val="Arial"/>
      <charset val="1"/>
    </font>
    <font>
      <b/>
      <sz val="10"/>
      <color rgb="FF000000"/>
      <name val="Arial"/>
      <charset val="1"/>
    </font>
    <font>
      <sz val="10"/>
      <color theme="0"/>
      <name val="Arial"/>
    </font>
    <font>
      <b/>
      <sz val="10"/>
      <color theme="2" tint="-0.499984740745262"/>
      <name val="Arial"/>
    </font>
    <font>
      <b/>
      <sz val="8"/>
      <color rgb="FF000000"/>
      <name val="Arial"/>
      <family val="2"/>
    </font>
    <font>
      <sz val="8"/>
      <color rgb="FF000000"/>
      <name val="Calibri"/>
      <family val="2"/>
    </font>
    <font>
      <sz val="9"/>
      <color rgb="FF000000"/>
      <name val="Calibri"/>
      <family val="2"/>
    </font>
    <font>
      <b/>
      <sz val="9"/>
      <color theme="2" tint="-0.499984740745262"/>
      <name val="Arial"/>
      <family val="2"/>
    </font>
  </fonts>
  <fills count="51">
    <fill>
      <patternFill patternType="none"/>
    </fill>
    <fill>
      <patternFill patternType="gray125"/>
    </fill>
    <fill>
      <patternFill patternType="solid">
        <fgColor rgb="FFCFE2F3"/>
        <bgColor rgb="FFCFE2F3"/>
      </patternFill>
    </fill>
    <fill>
      <patternFill patternType="solid">
        <fgColor rgb="FFD9D9D9"/>
        <bgColor rgb="FFD9D9D9"/>
      </patternFill>
    </fill>
    <fill>
      <patternFill patternType="solid">
        <fgColor rgb="FF0B5394"/>
        <bgColor rgb="FF0B5394"/>
      </patternFill>
    </fill>
    <fill>
      <patternFill patternType="solid">
        <fgColor rgb="FF6FA8DC"/>
        <bgColor rgb="FF6FA8DC"/>
      </patternFill>
    </fill>
    <fill>
      <patternFill patternType="solid">
        <fgColor rgb="FF283E4A"/>
        <bgColor rgb="FF283E4A"/>
      </patternFill>
    </fill>
    <fill>
      <patternFill patternType="solid">
        <fgColor rgb="FFCF5000"/>
        <bgColor rgb="FFCF5000"/>
      </patternFill>
    </fill>
    <fill>
      <patternFill patternType="solid">
        <fgColor rgb="FF0977B6"/>
        <bgColor rgb="FF0977B6"/>
      </patternFill>
    </fill>
    <fill>
      <patternFill patternType="solid">
        <fgColor rgb="FF6FA8DC"/>
        <bgColor indexed="64"/>
      </patternFill>
    </fill>
    <fill>
      <patternFill patternType="solid">
        <fgColor theme="0" tint="-0.14999847407452621"/>
        <bgColor rgb="FFCFE2F3"/>
      </patternFill>
    </fill>
    <fill>
      <patternFill patternType="solid">
        <fgColor theme="9"/>
        <bgColor rgb="FF0977B6"/>
      </patternFill>
    </fill>
    <fill>
      <patternFill patternType="solid">
        <fgColor theme="9"/>
        <bgColor indexed="64"/>
      </patternFill>
    </fill>
    <fill>
      <patternFill patternType="solid">
        <fgColor theme="4"/>
        <bgColor rgb="FF0977B6"/>
      </patternFill>
    </fill>
    <fill>
      <patternFill patternType="solid">
        <fgColor theme="4"/>
        <bgColor indexed="64"/>
      </patternFill>
    </fill>
    <fill>
      <patternFill patternType="solid">
        <fgColor rgb="FFCD3B47"/>
        <bgColor rgb="FF0977B6"/>
      </patternFill>
    </fill>
    <fill>
      <patternFill patternType="solid">
        <fgColor rgb="FFCD3B47"/>
        <bgColor indexed="64"/>
      </patternFill>
    </fill>
    <fill>
      <patternFill patternType="solid">
        <fgColor rgb="FFA0CA26"/>
        <bgColor rgb="FF0977B6"/>
      </patternFill>
    </fill>
    <fill>
      <patternFill patternType="solid">
        <fgColor rgb="FFA0CA26"/>
        <bgColor indexed="64"/>
      </patternFill>
    </fill>
    <fill>
      <patternFill patternType="solid">
        <fgColor rgb="FFFF0000"/>
        <bgColor rgb="FF0977B6"/>
      </patternFill>
    </fill>
    <fill>
      <patternFill patternType="solid">
        <fgColor rgb="FFFF0000"/>
        <bgColor indexed="64"/>
      </patternFill>
    </fill>
    <fill>
      <patternFill patternType="solid">
        <fgColor rgb="FFFFFF00"/>
        <bgColor indexed="64"/>
      </patternFill>
    </fill>
    <fill>
      <patternFill patternType="solid">
        <fgColor rgb="FF538DD5"/>
        <bgColor rgb="FF538DD5"/>
      </patternFill>
    </fill>
    <fill>
      <patternFill patternType="solid">
        <fgColor theme="5" tint="0.39997558519241921"/>
        <bgColor indexed="64"/>
      </patternFill>
    </fill>
    <fill>
      <patternFill patternType="solid">
        <fgColor theme="8"/>
        <bgColor rgb="FF0977B6"/>
      </patternFill>
    </fill>
    <fill>
      <patternFill patternType="solid">
        <fgColor theme="8"/>
        <bgColor indexed="64"/>
      </patternFill>
    </fill>
    <fill>
      <patternFill patternType="solid">
        <fgColor theme="2" tint="-0.499984740745262"/>
        <bgColor rgb="FF0977B6"/>
      </patternFill>
    </fill>
    <fill>
      <patternFill patternType="solid">
        <fgColor theme="2" tint="-0.499984740745262"/>
        <bgColor indexed="64"/>
      </patternFill>
    </fill>
    <fill>
      <patternFill patternType="solid">
        <fgColor rgb="FFFFF661"/>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7"/>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D9D9D9"/>
        <bgColor rgb="FFCFE2F3"/>
      </patternFill>
    </fill>
    <fill>
      <patternFill patternType="solid">
        <fgColor theme="0" tint="-4.9989318521683403E-2"/>
        <bgColor rgb="FF999999"/>
      </patternFill>
    </fill>
    <fill>
      <patternFill patternType="solid">
        <fgColor theme="0" tint="-0.249977111117893"/>
        <bgColor rgb="FF999999"/>
      </patternFill>
    </fill>
    <fill>
      <patternFill patternType="solid">
        <fgColor rgb="FFCFE2F3"/>
        <bgColor indexed="64"/>
      </patternFill>
    </fill>
    <fill>
      <patternFill patternType="solid">
        <fgColor rgb="FFFFC000"/>
        <bgColor indexed="64"/>
      </patternFill>
    </fill>
    <fill>
      <patternFill patternType="solid">
        <fgColor rgb="FF073763"/>
        <bgColor rgb="FF073763"/>
      </patternFill>
    </fill>
    <fill>
      <patternFill patternType="solid">
        <fgColor rgb="FFFFFFFF"/>
        <bgColor rgb="FFFFFFFF"/>
      </patternFill>
    </fill>
    <fill>
      <patternFill patternType="solid">
        <fgColor rgb="FFB7B7B7"/>
        <bgColor indexed="64"/>
      </patternFill>
    </fill>
    <fill>
      <patternFill patternType="solid">
        <fgColor rgb="FFFFFF00"/>
        <bgColor rgb="FFFFFF00"/>
      </patternFill>
    </fill>
    <fill>
      <patternFill patternType="solid">
        <fgColor theme="4" tint="0.79998168889431442"/>
        <bgColor indexed="64"/>
      </patternFill>
    </fill>
    <fill>
      <patternFill patternType="solid">
        <fgColor rgb="FFCCCCCC"/>
        <bgColor rgb="FFCCCCCC"/>
      </patternFill>
    </fill>
    <fill>
      <patternFill patternType="solid">
        <fgColor theme="0" tint="-0.249977111117893"/>
        <bgColor rgb="FFCCCCCC"/>
      </patternFill>
    </fill>
    <fill>
      <patternFill patternType="solid">
        <fgColor rgb="FFA8B8D4"/>
        <bgColor rgb="FFCCCCCC"/>
      </patternFill>
    </fill>
    <fill>
      <patternFill patternType="solid">
        <fgColor rgb="FFFFFFFF"/>
        <bgColor indexed="64"/>
      </patternFill>
    </fill>
    <fill>
      <patternFill patternType="solid">
        <fgColor rgb="FFF4CCCC"/>
        <bgColor indexed="64"/>
      </patternFill>
    </fill>
    <fill>
      <patternFill patternType="solid">
        <fgColor theme="0" tint="-4.9989318521683403E-2"/>
        <bgColor indexed="64"/>
      </patternFill>
    </fill>
    <fill>
      <patternFill patternType="solid">
        <fgColor theme="5"/>
        <bgColor indexed="64"/>
      </patternFill>
    </fill>
  </fills>
  <borders count="53">
    <border>
      <left/>
      <right/>
      <top/>
      <bottom/>
      <diagonal/>
    </border>
    <border>
      <left style="thin">
        <color rgb="FFCFE2F3"/>
      </left>
      <right style="thin">
        <color rgb="FFCFE2F3"/>
      </right>
      <top style="thin">
        <color rgb="FFCFE2F3"/>
      </top>
      <bottom style="thin">
        <color rgb="FFCFE2F3"/>
      </bottom>
      <diagonal/>
    </border>
    <border>
      <left style="thin">
        <color rgb="FF000000"/>
      </left>
      <right style="thin">
        <color rgb="FF000000"/>
      </right>
      <top/>
      <bottom/>
      <diagonal/>
    </border>
    <border>
      <left style="thin">
        <color rgb="FFCFE2F3"/>
      </left>
      <right/>
      <top style="thin">
        <color rgb="FFCFE2F3"/>
      </top>
      <bottom style="thin">
        <color rgb="FFCFE2F3"/>
      </bottom>
      <diagonal/>
    </border>
    <border>
      <left/>
      <right style="thin">
        <color rgb="FFCFE2F3"/>
      </right>
      <top style="thin">
        <color rgb="FFCFE2F3"/>
      </top>
      <bottom style="thin">
        <color rgb="FFCFE2F3"/>
      </bottom>
      <diagonal/>
    </border>
    <border>
      <left style="thin">
        <color rgb="FFCFE2F3"/>
      </left>
      <right style="thin">
        <color rgb="FFCFE2F3"/>
      </right>
      <top style="thin">
        <color rgb="FFCFE2F3"/>
      </top>
      <bottom/>
      <diagonal/>
    </border>
    <border>
      <left style="thin">
        <color rgb="FF3D85C6"/>
      </left>
      <right style="thin">
        <color rgb="FF3D85C6"/>
      </right>
      <top style="thin">
        <color rgb="FF3D85C6"/>
      </top>
      <bottom style="thin">
        <color rgb="FFCFE2F3"/>
      </bottom>
      <diagonal/>
    </border>
    <border>
      <left style="thin">
        <color rgb="FF3D85C6"/>
      </left>
      <right style="thin">
        <color rgb="FF3D85C6"/>
      </right>
      <top style="thin">
        <color rgb="FFCFE2F3"/>
      </top>
      <bottom style="thin">
        <color rgb="FFCFE2F3"/>
      </bottom>
      <diagonal/>
    </border>
    <border>
      <left/>
      <right/>
      <top style="thin">
        <color rgb="FFCFE2F3"/>
      </top>
      <bottom/>
      <diagonal/>
    </border>
    <border>
      <left style="thin">
        <color rgb="FFCFE2F3"/>
      </left>
      <right style="thin">
        <color rgb="FFCFE2F3"/>
      </right>
      <top/>
      <bottom/>
      <diagonal/>
    </border>
    <border>
      <left/>
      <right/>
      <top style="thin">
        <color rgb="FFCFE2F3"/>
      </top>
      <bottom style="thin">
        <color rgb="FFCFE2F3"/>
      </bottom>
      <diagonal/>
    </border>
    <border>
      <left style="thin">
        <color rgb="FFCFE2F3"/>
      </left>
      <right/>
      <top style="thin">
        <color rgb="FFCFE2F3"/>
      </top>
      <bottom/>
      <diagonal/>
    </border>
    <border>
      <left style="thin">
        <color rgb="FF000000"/>
      </left>
      <right style="thin">
        <color rgb="FF000000"/>
      </right>
      <top style="thin">
        <color rgb="FF000000"/>
      </top>
      <bottom/>
      <diagonal/>
    </border>
    <border>
      <left/>
      <right style="thin">
        <color rgb="FFCFE2F3"/>
      </right>
      <top/>
      <bottom/>
      <diagonal/>
    </border>
    <border>
      <left style="thin">
        <color rgb="FF3D85C6"/>
      </left>
      <right style="thin">
        <color rgb="FF3D85C6"/>
      </right>
      <top style="thin">
        <color rgb="FFCFE2F3"/>
      </top>
      <bottom/>
      <diagonal/>
    </border>
    <border>
      <left/>
      <right style="thin">
        <color rgb="FFCFE2F3"/>
      </right>
      <top style="thin">
        <color rgb="FFCFE2F3"/>
      </top>
      <bottom/>
      <diagonal/>
    </border>
    <border>
      <left style="thin">
        <color rgb="FF000000"/>
      </left>
      <right style="thin">
        <color rgb="FF000000"/>
      </right>
      <top/>
      <bottom style="thin">
        <color rgb="FF000000"/>
      </bottom>
      <diagonal/>
    </border>
    <border>
      <left/>
      <right/>
      <top/>
      <bottom style="thin">
        <color rgb="FFCFE2F3"/>
      </bottom>
      <diagonal/>
    </border>
    <border>
      <left style="thin">
        <color rgb="FF3D85C6"/>
      </left>
      <right style="thin">
        <color rgb="FF3D85C6"/>
      </right>
      <top style="thin">
        <color rgb="FF3D85C6"/>
      </top>
      <bottom style="thin">
        <color rgb="FF3D85C6"/>
      </bottom>
      <diagonal/>
    </border>
    <border>
      <left style="thin">
        <color rgb="FF434343"/>
      </left>
      <right style="thin">
        <color rgb="FF434343"/>
      </right>
      <top/>
      <bottom style="thin">
        <color rgb="FF434343"/>
      </bottom>
      <diagonal/>
    </border>
    <border>
      <left style="thin">
        <color rgb="FF434343"/>
      </left>
      <right style="thin">
        <color rgb="FF434343"/>
      </right>
      <top style="thin">
        <color rgb="FF434343"/>
      </top>
      <bottom style="thin">
        <color rgb="FF434343"/>
      </bottom>
      <diagonal/>
    </border>
    <border>
      <left/>
      <right style="thin">
        <color rgb="FFCFE2F3"/>
      </right>
      <top/>
      <bottom style="thin">
        <color rgb="FFCFE2F3"/>
      </bottom>
      <diagonal/>
    </border>
    <border>
      <left style="thin">
        <color rgb="FF434343"/>
      </left>
      <right/>
      <top/>
      <bottom/>
      <diagonal/>
    </border>
    <border>
      <left style="thin">
        <color auto="1"/>
      </left>
      <right/>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CFE2F3"/>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rgb="FFCFE2F3"/>
      </left>
      <right style="thin">
        <color rgb="FFCFE2F3"/>
      </right>
      <top/>
      <bottom style="thin">
        <color rgb="FFCFE2F3"/>
      </bottom>
      <diagonal/>
    </border>
    <border>
      <left/>
      <right/>
      <top style="thin">
        <color theme="0"/>
      </top>
      <bottom style="thin">
        <color theme="0"/>
      </bottom>
      <diagonal/>
    </border>
    <border>
      <left style="thin">
        <color indexed="64"/>
      </left>
      <right style="thin">
        <color rgb="FFCCCCCC"/>
      </right>
      <top style="thin">
        <color indexed="64"/>
      </top>
      <bottom style="thin">
        <color rgb="FFCCCCCC"/>
      </bottom>
      <diagonal/>
    </border>
    <border>
      <left style="thin">
        <color rgb="FFCCCCCC"/>
      </left>
      <right style="thin">
        <color indexed="64"/>
      </right>
      <top style="thin">
        <color indexed="64"/>
      </top>
      <bottom style="thin">
        <color rgb="FFCCCCCC"/>
      </bottom>
      <diagonal/>
    </border>
    <border>
      <left style="thin">
        <color indexed="64"/>
      </left>
      <right style="thin">
        <color rgb="FFCCCCCC"/>
      </right>
      <top style="thin">
        <color rgb="FFCCCCCC"/>
      </top>
      <bottom style="thin">
        <color rgb="FFCCCCCC"/>
      </bottom>
      <diagonal/>
    </border>
    <border>
      <left style="thin">
        <color rgb="FFCCCCCC"/>
      </left>
      <right style="thin">
        <color indexed="64"/>
      </right>
      <top style="thin">
        <color rgb="FFCCCCCC"/>
      </top>
      <bottom style="thin">
        <color rgb="FFCCCCCC"/>
      </bottom>
      <diagonal/>
    </border>
    <border>
      <left style="thin">
        <color indexed="64"/>
      </left>
      <right style="thin">
        <color rgb="FFCCCCCC"/>
      </right>
      <top style="thin">
        <color rgb="FFCCCCCC"/>
      </top>
      <bottom/>
      <diagonal/>
    </border>
    <border>
      <left style="thin">
        <color rgb="FFCCCCCC"/>
      </left>
      <right style="thin">
        <color indexed="64"/>
      </right>
      <top style="thin">
        <color rgb="FFCCCCCC"/>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bottom style="thin">
        <color auto="1"/>
      </bottom>
      <diagonal/>
    </border>
    <border>
      <left/>
      <right/>
      <top style="thin">
        <color auto="1"/>
      </top>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s>
  <cellStyleXfs count="17">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9" fontId="22" fillId="0" borderId="0" applyFont="0" applyFill="0" applyBorder="0" applyAlignment="0" applyProtection="0"/>
    <xf numFmtId="0" fontId="23" fillId="0" borderId="0" applyNumberFormat="0" applyFill="0" applyBorder="0" applyAlignment="0" applyProtection="0"/>
  </cellStyleXfs>
  <cellXfs count="339">
    <xf numFmtId="0" fontId="0" fillId="0" borderId="0" xfId="0"/>
    <xf numFmtId="0" fontId="1" fillId="2" borderId="1" xfId="0" applyFont="1" applyFill="1" applyBorder="1" applyAlignment="1">
      <alignment horizontal="left" vertical="center" wrapText="1"/>
    </xf>
    <xf numFmtId="0" fontId="5" fillId="0" borderId="0" xfId="0" applyFont="1"/>
    <xf numFmtId="0" fontId="5"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right" vertical="top"/>
    </xf>
    <xf numFmtId="0" fontId="4" fillId="2" borderId="3" xfId="0" applyFont="1" applyFill="1" applyBorder="1" applyAlignment="1">
      <alignment vertical="center" wrapText="1"/>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xf numFmtId="0" fontId="5" fillId="3" borderId="0" xfId="0" applyFont="1" applyFill="1" applyAlignment="1">
      <alignment horizontal="left" vertical="center" wrapText="1"/>
    </xf>
    <xf numFmtId="0" fontId="4" fillId="2" borderId="4" xfId="0" applyFont="1" applyFill="1" applyBorder="1" applyAlignment="1">
      <alignment vertical="center" wrapText="1"/>
    </xf>
    <xf numFmtId="0" fontId="5" fillId="3" borderId="1" xfId="0" applyFont="1" applyFill="1" applyBorder="1" applyAlignment="1">
      <alignment horizontal="left" vertical="center" wrapText="1"/>
    </xf>
    <xf numFmtId="0" fontId="7" fillId="2"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4" fillId="2" borderId="1" xfId="0" applyFont="1" applyFill="1" applyBorder="1" applyAlignment="1">
      <alignment horizontal="left" vertical="top" wrapText="1"/>
    </xf>
    <xf numFmtId="0" fontId="5" fillId="2" borderId="1" xfId="0" applyFont="1" applyFill="1" applyBorder="1" applyAlignment="1">
      <alignment horizontal="left" vertical="top"/>
    </xf>
    <xf numFmtId="167" fontId="5" fillId="2" borderId="1" xfId="0" applyNumberFormat="1" applyFont="1" applyFill="1" applyBorder="1" applyAlignment="1">
      <alignment horizontal="left" vertical="top" wrapText="1"/>
    </xf>
    <xf numFmtId="0" fontId="4" fillId="2" borderId="3" xfId="0" applyFont="1" applyFill="1" applyBorder="1" applyAlignment="1">
      <alignment horizontal="right" vertical="top" wrapText="1"/>
    </xf>
    <xf numFmtId="166" fontId="6" fillId="2" borderId="4" xfId="0" applyNumberFormat="1"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5" fillId="0" borderId="0" xfId="0" applyFont="1" applyAlignment="1">
      <alignment vertical="top" wrapText="1"/>
    </xf>
    <xf numFmtId="0" fontId="4" fillId="2" borderId="1" xfId="0" applyFont="1" applyFill="1" applyBorder="1" applyAlignment="1">
      <alignment horizontal="right" vertical="top" wrapText="1"/>
    </xf>
    <xf numFmtId="21" fontId="4" fillId="2" borderId="4" xfId="0" applyNumberFormat="1" applyFont="1" applyFill="1" applyBorder="1" applyAlignment="1">
      <alignment vertical="top" wrapText="1"/>
    </xf>
    <xf numFmtId="0" fontId="4" fillId="2" borderId="11" xfId="0" applyFont="1" applyFill="1" applyBorder="1" applyAlignment="1">
      <alignment horizontal="left" vertical="top" wrapText="1"/>
    </xf>
    <xf numFmtId="0" fontId="4" fillId="2" borderId="7" xfId="0" applyFont="1" applyFill="1" applyBorder="1" applyAlignment="1">
      <alignment vertical="top" wrapText="1"/>
    </xf>
    <xf numFmtId="0" fontId="4" fillId="2" borderId="5" xfId="0" applyFont="1" applyFill="1" applyBorder="1" applyAlignment="1">
      <alignment horizontal="right" vertical="top" wrapText="1"/>
    </xf>
    <xf numFmtId="9" fontId="5" fillId="2" borderId="5" xfId="0" applyNumberFormat="1" applyFont="1" applyFill="1" applyBorder="1" applyAlignment="1">
      <alignment horizontal="center" vertical="top" wrapText="1"/>
    </xf>
    <xf numFmtId="0" fontId="5" fillId="3" borderId="7" xfId="0" applyFont="1" applyFill="1" applyBorder="1" applyAlignment="1">
      <alignment horizontal="left" vertical="top" wrapText="1"/>
    </xf>
    <xf numFmtId="10" fontId="4" fillId="2" borderId="7" xfId="0" applyNumberFormat="1" applyFont="1" applyFill="1" applyBorder="1" applyAlignment="1">
      <alignment horizontal="right" vertical="top" wrapText="1"/>
    </xf>
    <xf numFmtId="10" fontId="4" fillId="2" borderId="1" xfId="0" applyNumberFormat="1" applyFont="1" applyFill="1" applyBorder="1" applyAlignment="1">
      <alignment vertical="top" wrapText="1"/>
    </xf>
    <xf numFmtId="165" fontId="5" fillId="3" borderId="1" xfId="0" applyNumberFormat="1" applyFont="1" applyFill="1" applyBorder="1" applyAlignment="1">
      <alignment horizontal="center" vertical="top" wrapText="1"/>
    </xf>
    <xf numFmtId="46" fontId="4" fillId="2" borderId="7" xfId="0" applyNumberFormat="1" applyFont="1" applyFill="1" applyBorder="1" applyAlignment="1">
      <alignment vertical="top" wrapText="1"/>
    </xf>
    <xf numFmtId="0" fontId="4" fillId="5" borderId="18" xfId="0" applyFont="1" applyFill="1" applyBorder="1" applyAlignment="1">
      <alignment horizontal="center" vertical="top" wrapText="1"/>
    </xf>
    <xf numFmtId="0" fontId="6" fillId="2" borderId="5" xfId="0" applyFont="1" applyFill="1" applyBorder="1" applyAlignment="1">
      <alignment horizontal="center" vertical="top" wrapText="1"/>
    </xf>
    <xf numFmtId="0" fontId="4" fillId="2" borderId="14" xfId="0" applyFont="1" applyFill="1" applyBorder="1" applyAlignment="1">
      <alignment horizontal="left" vertical="top" wrapText="1"/>
    </xf>
    <xf numFmtId="21" fontId="4" fillId="2" borderId="18" xfId="0" applyNumberFormat="1" applyFont="1" applyFill="1" applyBorder="1" applyAlignment="1">
      <alignment vertical="top" wrapText="1"/>
    </xf>
    <xf numFmtId="167" fontId="4" fillId="9" borderId="1" xfId="0" applyNumberFormat="1" applyFont="1" applyFill="1" applyBorder="1" applyAlignment="1">
      <alignment horizontal="left" vertical="top" wrapText="1"/>
    </xf>
    <xf numFmtId="0" fontId="4" fillId="9" borderId="1" xfId="0" applyFont="1" applyFill="1" applyBorder="1" applyAlignment="1">
      <alignment vertical="top" wrapText="1"/>
    </xf>
    <xf numFmtId="0" fontId="4" fillId="9" borderId="1" xfId="0" applyFont="1" applyFill="1" applyBorder="1" applyAlignment="1">
      <alignment horizontal="left" vertical="top" wrapText="1"/>
    </xf>
    <xf numFmtId="0" fontId="4" fillId="9" borderId="1" xfId="0" applyFont="1" applyFill="1" applyBorder="1" applyAlignment="1">
      <alignment horizontal="center" vertical="top" wrapText="1"/>
    </xf>
    <xf numFmtId="0" fontId="5" fillId="0" borderId="1" xfId="0" applyFont="1" applyBorder="1" applyAlignment="1">
      <alignment vertical="top" wrapText="1"/>
    </xf>
    <xf numFmtId="167" fontId="5"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166" fontId="5" fillId="0" borderId="1" xfId="0" applyNumberFormat="1" applyFont="1" applyBorder="1" applyAlignment="1">
      <alignment horizontal="center" vertical="top" wrapText="1"/>
    </xf>
    <xf numFmtId="166" fontId="5" fillId="0" borderId="1" xfId="0" applyNumberFormat="1" applyFont="1" applyBorder="1" applyAlignment="1">
      <alignment vertical="top" wrapText="1"/>
    </xf>
    <xf numFmtId="167" fontId="5" fillId="0" borderId="0" xfId="0" applyNumberFormat="1" applyFont="1" applyAlignment="1">
      <alignment horizontal="left" vertical="top" wrapText="1"/>
    </xf>
    <xf numFmtId="0" fontId="4" fillId="2" borderId="10" xfId="0" applyFont="1" applyFill="1" applyBorder="1" applyAlignment="1">
      <alignment vertical="center" wrapText="1"/>
    </xf>
    <xf numFmtId="0" fontId="4" fillId="10" borderId="10" xfId="0" applyFont="1" applyFill="1" applyBorder="1" applyAlignment="1">
      <alignment horizontal="left" vertical="center" wrapText="1"/>
    </xf>
    <xf numFmtId="0" fontId="3" fillId="6" borderId="0" xfId="0" applyFont="1" applyFill="1"/>
    <xf numFmtId="0" fontId="7" fillId="6" borderId="0" xfId="0" applyFont="1" applyFill="1" applyAlignment="1">
      <alignment horizontal="center" vertical="center" wrapText="1"/>
    </xf>
    <xf numFmtId="0" fontId="3" fillId="6" borderId="19" xfId="0" applyFont="1" applyFill="1" applyBorder="1"/>
    <xf numFmtId="0" fontId="3" fillId="0" borderId="0" xfId="0" applyFont="1"/>
    <xf numFmtId="0" fontId="3" fillId="0" borderId="0" xfId="0" applyFont="1" applyAlignment="1">
      <alignment wrapText="1"/>
    </xf>
    <xf numFmtId="0" fontId="3" fillId="6" borderId="20" xfId="0" applyFont="1" applyFill="1" applyBorder="1"/>
    <xf numFmtId="0" fontId="5" fillId="3" borderId="0" xfId="0" applyFont="1" applyFill="1"/>
    <xf numFmtId="0" fontId="5" fillId="3" borderId="1" xfId="0" applyFont="1" applyFill="1" applyBorder="1" applyAlignment="1">
      <alignment horizontal="right" vertical="center" wrapText="1"/>
    </xf>
    <xf numFmtId="0" fontId="5" fillId="0" borderId="0" xfId="0" applyFont="1" applyAlignment="1">
      <alignment wrapText="1"/>
    </xf>
    <xf numFmtId="0" fontId="10" fillId="0" borderId="22" xfId="0" applyFont="1" applyBorder="1"/>
    <xf numFmtId="0" fontId="5" fillId="0" borderId="0" xfId="0" applyFont="1" applyAlignment="1">
      <alignment horizontal="right"/>
    </xf>
    <xf numFmtId="0" fontId="4" fillId="2" borderId="3" xfId="0" applyFont="1" applyFill="1" applyBorder="1" applyAlignment="1">
      <alignment horizontal="right" vertical="center"/>
    </xf>
    <xf numFmtId="0" fontId="7" fillId="2" borderId="1" xfId="0" applyFont="1" applyFill="1" applyBorder="1" applyAlignment="1">
      <alignment horizontal="right" vertical="center"/>
    </xf>
    <xf numFmtId="167" fontId="4" fillId="0" borderId="4" xfId="0" applyNumberFormat="1" applyFont="1" applyBorder="1" applyAlignment="1">
      <alignment horizontal="left" vertical="top" wrapText="1"/>
    </xf>
    <xf numFmtId="21" fontId="0" fillId="2" borderId="18" xfId="0" applyNumberFormat="1" applyFill="1" applyBorder="1" applyAlignment="1">
      <alignment vertical="top" wrapText="1"/>
    </xf>
    <xf numFmtId="46" fontId="0" fillId="2" borderId="14" xfId="0" applyNumberFormat="1" applyFill="1" applyBorder="1" applyAlignment="1">
      <alignment horizontal="right" vertical="top" wrapText="1"/>
    </xf>
    <xf numFmtId="9" fontId="0" fillId="2" borderId="5" xfId="0" applyNumberFormat="1" applyFill="1" applyBorder="1" applyAlignment="1">
      <alignment horizontal="center" vertical="top" wrapText="1"/>
    </xf>
    <xf numFmtId="167" fontId="11" fillId="9" borderId="1" xfId="0" applyNumberFormat="1" applyFont="1" applyFill="1" applyBorder="1" applyAlignment="1">
      <alignment horizontal="left" vertical="top" wrapText="1"/>
    </xf>
    <xf numFmtId="0" fontId="11" fillId="9" borderId="1" xfId="0" applyFont="1" applyFill="1" applyBorder="1" applyAlignment="1">
      <alignment vertical="top" wrapText="1"/>
    </xf>
    <xf numFmtId="0" fontId="11" fillId="9" borderId="1" xfId="0" applyFont="1" applyFill="1" applyBorder="1" applyAlignment="1">
      <alignment horizontal="left" vertical="top" wrapText="1"/>
    </xf>
    <xf numFmtId="0" fontId="11" fillId="9" borderId="1" xfId="0" applyFont="1" applyFill="1" applyBorder="1" applyAlignment="1">
      <alignment horizontal="center" vertical="top" wrapText="1"/>
    </xf>
    <xf numFmtId="0" fontId="12" fillId="0" borderId="1" xfId="0" applyFont="1" applyBorder="1" applyAlignment="1">
      <alignment vertical="top" wrapText="1"/>
    </xf>
    <xf numFmtId="45" fontId="5" fillId="0" borderId="1" xfId="0" applyNumberFormat="1" applyFont="1" applyBorder="1" applyAlignment="1">
      <alignment horizontal="center" vertical="top" wrapText="1"/>
    </xf>
    <xf numFmtId="0" fontId="4" fillId="2" borderId="4" xfId="0" applyFont="1" applyFill="1" applyBorder="1" applyAlignment="1">
      <alignment horizontal="left" vertical="top" wrapText="1"/>
    </xf>
    <xf numFmtId="0" fontId="5" fillId="21" borderId="0" xfId="0" applyFont="1" applyFill="1"/>
    <xf numFmtId="0" fontId="4" fillId="2" borderId="10" xfId="0" applyFont="1" applyFill="1" applyBorder="1" applyAlignment="1">
      <alignment vertical="top" wrapText="1"/>
    </xf>
    <xf numFmtId="166" fontId="8" fillId="2" borderId="13" xfId="0" applyNumberFormat="1" applyFont="1" applyFill="1" applyBorder="1" applyAlignment="1">
      <alignment vertical="center" wrapText="1"/>
    </xf>
    <xf numFmtId="168" fontId="5" fillId="3" borderId="1" xfId="0" applyNumberFormat="1" applyFont="1" applyFill="1" applyBorder="1" applyAlignment="1">
      <alignment horizontal="left" vertical="center" wrapText="1"/>
    </xf>
    <xf numFmtId="168" fontId="3" fillId="0" borderId="0" xfId="0" applyNumberFormat="1" applyFont="1" applyAlignment="1">
      <alignment wrapText="1"/>
    </xf>
    <xf numFmtId="0" fontId="3" fillId="22" borderId="0" xfId="0" applyFont="1" applyFill="1"/>
    <xf numFmtId="0" fontId="17" fillId="0" borderId="0" xfId="0" applyFont="1"/>
    <xf numFmtId="0" fontId="17" fillId="28" borderId="0" xfId="0" applyFont="1" applyFill="1"/>
    <xf numFmtId="0" fontId="17" fillId="29" borderId="0" xfId="0" applyFont="1" applyFill="1"/>
    <xf numFmtId="0" fontId="14" fillId="30" borderId="0" xfId="0" applyFont="1" applyFill="1"/>
    <xf numFmtId="0" fontId="17" fillId="31" borderId="0" xfId="0" applyFont="1" applyFill="1"/>
    <xf numFmtId="0" fontId="17" fillId="32" borderId="0" xfId="0" applyFont="1" applyFill="1"/>
    <xf numFmtId="14" fontId="17" fillId="0" borderId="0" xfId="0" applyNumberFormat="1" applyFont="1"/>
    <xf numFmtId="0" fontId="17" fillId="9" borderId="0" xfId="0" applyFont="1" applyFill="1"/>
    <xf numFmtId="0" fontId="14" fillId="9" borderId="0" xfId="0" applyFont="1" applyFill="1"/>
    <xf numFmtId="0" fontId="13" fillId="9" borderId="0" xfId="0" applyFont="1" applyFill="1"/>
    <xf numFmtId="14" fontId="13" fillId="9" borderId="0" xfId="0" applyNumberFormat="1" applyFont="1" applyFill="1"/>
    <xf numFmtId="0" fontId="5" fillId="2" borderId="1" xfId="0" applyFont="1" applyFill="1" applyBorder="1" applyAlignment="1">
      <alignment horizontal="left" vertical="top" wrapText="1"/>
    </xf>
    <xf numFmtId="0" fontId="5" fillId="0" borderId="0" xfId="0" applyFont="1" applyAlignment="1">
      <alignment vertical="top"/>
    </xf>
    <xf numFmtId="0" fontId="5" fillId="33" borderId="0" xfId="0" applyFont="1" applyFill="1"/>
    <xf numFmtId="0" fontId="18" fillId="0" borderId="0" xfId="0" applyFont="1" applyAlignment="1">
      <alignment horizontal="center" vertical="center" wrapText="1"/>
    </xf>
    <xf numFmtId="0" fontId="19" fillId="33" borderId="0" xfId="0" applyFont="1" applyFill="1"/>
    <xf numFmtId="0" fontId="5" fillId="0" borderId="0" xfId="0" applyFont="1" applyAlignment="1">
      <alignment horizontal="center" vertical="top" wrapText="1"/>
    </xf>
    <xf numFmtId="165" fontId="4" fillId="3" borderId="3" xfId="0" applyNumberFormat="1" applyFont="1" applyFill="1" applyBorder="1" applyAlignment="1">
      <alignment vertical="top" wrapText="1"/>
    </xf>
    <xf numFmtId="0" fontId="5" fillId="34" borderId="1" xfId="0" applyFont="1" applyFill="1" applyBorder="1" applyAlignment="1">
      <alignment horizontal="left" vertical="top" wrapText="1"/>
    </xf>
    <xf numFmtId="0" fontId="4" fillId="35" borderId="17" xfId="0" applyFont="1" applyFill="1" applyBorder="1" applyAlignment="1">
      <alignment horizontal="left" vertical="center" wrapText="1"/>
    </xf>
    <xf numFmtId="0" fontId="4" fillId="36" borderId="17" xfId="0" applyFont="1" applyFill="1" applyBorder="1" applyAlignment="1">
      <alignment horizontal="left" vertical="center" wrapText="1"/>
    </xf>
    <xf numFmtId="0" fontId="5" fillId="33" borderId="31" xfId="0" applyFont="1" applyFill="1" applyBorder="1" applyAlignment="1">
      <alignment vertical="center"/>
    </xf>
    <xf numFmtId="0" fontId="5" fillId="33" borderId="0" xfId="0" applyFont="1" applyFill="1" applyAlignment="1">
      <alignment vertical="center"/>
    </xf>
    <xf numFmtId="0" fontId="4" fillId="2" borderId="33" xfId="0" applyFont="1" applyFill="1" applyBorder="1" applyAlignment="1">
      <alignment vertical="top" wrapText="1"/>
    </xf>
    <xf numFmtId="0" fontId="5" fillId="33" borderId="33" xfId="0" applyFont="1" applyFill="1" applyBorder="1" applyAlignment="1">
      <alignment vertical="top" wrapText="1"/>
    </xf>
    <xf numFmtId="0" fontId="20" fillId="33" borderId="33" xfId="0" applyFont="1" applyFill="1" applyBorder="1" applyAlignment="1">
      <alignment vertical="top" wrapText="1"/>
    </xf>
    <xf numFmtId="0" fontId="10" fillId="37" borderId="30" xfId="0" applyFont="1" applyFill="1" applyBorder="1" applyAlignment="1">
      <alignment vertical="top" wrapText="1"/>
    </xf>
    <xf numFmtId="0" fontId="17" fillId="0" borderId="30" xfId="0" applyFont="1" applyBorder="1" applyAlignment="1">
      <alignment vertical="top" wrapText="1"/>
    </xf>
    <xf numFmtId="0" fontId="20" fillId="0" borderId="30" xfId="0" applyFont="1" applyBorder="1" applyAlignment="1">
      <alignment vertical="top" wrapText="1"/>
    </xf>
    <xf numFmtId="0" fontId="5" fillId="0" borderId="30" xfId="0" applyFont="1" applyBorder="1" applyAlignment="1">
      <alignment vertical="top"/>
    </xf>
    <xf numFmtId="0" fontId="20" fillId="0" borderId="30" xfId="0" applyFont="1" applyBorder="1" applyAlignment="1">
      <alignment vertical="top"/>
    </xf>
    <xf numFmtId="0" fontId="5" fillId="2" borderId="1" xfId="0" applyFont="1" applyFill="1" applyBorder="1" applyAlignment="1">
      <alignment vertical="top"/>
    </xf>
    <xf numFmtId="0" fontId="5" fillId="20" borderId="0" xfId="0" applyFont="1" applyFill="1"/>
    <xf numFmtId="0" fontId="4" fillId="0" borderId="0" xfId="0" applyFont="1"/>
    <xf numFmtId="0" fontId="21" fillId="0" borderId="0" xfId="0" applyFont="1"/>
    <xf numFmtId="9" fontId="0" fillId="0" borderId="0" xfId="15" applyFont="1"/>
    <xf numFmtId="0" fontId="3" fillId="28" borderId="0" xfId="0" applyFont="1" applyFill="1" applyAlignment="1">
      <alignment wrapText="1"/>
    </xf>
    <xf numFmtId="0" fontId="3" fillId="38" borderId="0" xfId="0" applyFont="1" applyFill="1" applyAlignment="1">
      <alignment wrapText="1"/>
    </xf>
    <xf numFmtId="9" fontId="3" fillId="21" borderId="0" xfId="0" applyNumberFormat="1" applyFont="1" applyFill="1" applyAlignment="1">
      <alignment wrapText="1"/>
    </xf>
    <xf numFmtId="21" fontId="3" fillId="21" borderId="0" xfId="0" applyNumberFormat="1" applyFont="1" applyFill="1" applyAlignment="1">
      <alignment wrapText="1"/>
    </xf>
    <xf numFmtId="0" fontId="23" fillId="2" borderId="1" xfId="16" applyFill="1" applyBorder="1" applyAlignment="1">
      <alignment horizontal="left" vertical="center" wrapText="1"/>
    </xf>
    <xf numFmtId="0" fontId="0" fillId="2" borderId="7" xfId="0" applyFill="1" applyBorder="1" applyAlignment="1">
      <alignment vertical="top" wrapText="1"/>
    </xf>
    <xf numFmtId="46" fontId="0" fillId="2" borderId="15" xfId="0" applyNumberFormat="1" applyFill="1" applyBorder="1" applyAlignment="1">
      <alignment vertical="top" wrapText="1"/>
    </xf>
    <xf numFmtId="2" fontId="0" fillId="2" borderId="14" xfId="0" applyNumberFormat="1" applyFill="1" applyBorder="1" applyAlignment="1">
      <alignment horizontal="center" vertical="top" wrapText="1"/>
    </xf>
    <xf numFmtId="0" fontId="3" fillId="0" borderId="28" xfId="0" applyFont="1" applyBorder="1" applyAlignment="1">
      <alignment wrapText="1"/>
    </xf>
    <xf numFmtId="0" fontId="3" fillId="0" borderId="29" xfId="0" applyFont="1" applyBorder="1" applyAlignment="1">
      <alignment wrapText="1"/>
    </xf>
    <xf numFmtId="0" fontId="26" fillId="39" borderId="0" xfId="0" applyFont="1" applyFill="1" applyAlignment="1">
      <alignment horizontal="center" vertical="top" wrapText="1"/>
    </xf>
    <xf numFmtId="164" fontId="27" fillId="5" borderId="1" xfId="0" applyNumberFormat="1" applyFont="1" applyFill="1" applyBorder="1" applyAlignment="1">
      <alignment vertical="top" wrapText="1"/>
    </xf>
    <xf numFmtId="14" fontId="0" fillId="0" borderId="0" xfId="0" applyNumberFormat="1"/>
    <xf numFmtId="0" fontId="4" fillId="3" borderId="8" xfId="0" applyFont="1" applyFill="1" applyBorder="1" applyAlignment="1">
      <alignment horizontal="left" vertical="center" wrapText="1"/>
    </xf>
    <xf numFmtId="14" fontId="4" fillId="2" borderId="10" xfId="0" applyNumberFormat="1" applyFont="1" applyFill="1" applyBorder="1" applyAlignment="1">
      <alignment horizontal="left" vertical="top" wrapText="1"/>
    </xf>
    <xf numFmtId="0" fontId="6" fillId="2" borderId="1" xfId="0" applyFont="1" applyFill="1" applyBorder="1" applyAlignment="1">
      <alignment horizontal="left" vertical="top" wrapText="1"/>
    </xf>
    <xf numFmtId="0" fontId="14" fillId="39" borderId="0" xfId="0" applyFont="1" applyFill="1" applyAlignment="1">
      <alignment horizontal="center" vertical="top" wrapText="1"/>
    </xf>
    <xf numFmtId="0" fontId="3" fillId="39" borderId="0" xfId="0" applyFont="1" applyFill="1" applyAlignment="1">
      <alignment horizontal="center" vertical="top" wrapText="1"/>
    </xf>
    <xf numFmtId="14" fontId="4" fillId="3" borderId="10" xfId="0" applyNumberFormat="1" applyFont="1" applyFill="1" applyBorder="1" applyAlignment="1">
      <alignment horizontal="left" vertical="top" wrapText="1"/>
    </xf>
    <xf numFmtId="0" fontId="3" fillId="4" borderId="0" xfId="0" applyFont="1" applyFill="1" applyAlignment="1">
      <alignment vertical="top" wrapText="1"/>
    </xf>
    <xf numFmtId="0" fontId="5" fillId="4" borderId="0" xfId="0" applyFont="1" applyFill="1" applyAlignment="1">
      <alignment vertical="top" wrapText="1"/>
    </xf>
    <xf numFmtId="14" fontId="6" fillId="2" borderId="1" xfId="0" applyNumberFormat="1" applyFont="1" applyFill="1" applyBorder="1" applyAlignment="1">
      <alignment horizontal="left" vertical="top" wrapText="1"/>
    </xf>
    <xf numFmtId="14" fontId="4" fillId="3" borderId="8" xfId="0" applyNumberFormat="1" applyFont="1" applyFill="1" applyBorder="1" applyAlignment="1">
      <alignment horizontal="left" vertical="top" wrapText="1"/>
    </xf>
    <xf numFmtId="164" fontId="4" fillId="5" borderId="1" xfId="0" applyNumberFormat="1" applyFont="1" applyFill="1" applyBorder="1" applyAlignment="1">
      <alignment vertical="top" wrapText="1"/>
    </xf>
    <xf numFmtId="164" fontId="13" fillId="42" borderId="1" xfId="0" applyNumberFormat="1" applyFont="1" applyFill="1" applyBorder="1" applyAlignment="1">
      <alignment vertical="top" wrapText="1"/>
    </xf>
    <xf numFmtId="164" fontId="13" fillId="5" borderId="1" xfId="0" applyNumberFormat="1" applyFont="1" applyFill="1" applyBorder="1" applyAlignment="1">
      <alignment vertical="top" wrapText="1"/>
    </xf>
    <xf numFmtId="0" fontId="4" fillId="5" borderId="0" xfId="0" applyFont="1" applyFill="1" applyAlignment="1">
      <alignment vertical="top" wrapText="1"/>
    </xf>
    <xf numFmtId="14" fontId="11" fillId="5" borderId="1" xfId="0" applyNumberFormat="1" applyFont="1" applyFill="1" applyBorder="1" applyAlignment="1">
      <alignment vertical="top" wrapText="1"/>
    </xf>
    <xf numFmtId="164" fontId="11" fillId="5" borderId="1" xfId="0" applyNumberFormat="1" applyFont="1" applyFill="1" applyBorder="1" applyAlignment="1">
      <alignment vertical="top" wrapText="1"/>
    </xf>
    <xf numFmtId="164" fontId="11" fillId="5" borderId="0" xfId="0" applyNumberFormat="1" applyFont="1" applyFill="1" applyAlignment="1">
      <alignment vertical="top" wrapText="1"/>
    </xf>
    <xf numFmtId="14" fontId="5" fillId="0" borderId="1" xfId="0" applyNumberFormat="1" applyFont="1" applyBorder="1" applyAlignment="1">
      <alignment horizontal="left" vertical="top" wrapText="1"/>
    </xf>
    <xf numFmtId="0" fontId="4" fillId="0" borderId="1" xfId="0" applyFont="1" applyBorder="1" applyAlignment="1">
      <alignment vertical="top" wrapText="1"/>
    </xf>
    <xf numFmtId="0" fontId="13" fillId="0" borderId="1" xfId="0" applyFont="1" applyBorder="1" applyAlignment="1">
      <alignment vertical="top" wrapText="1"/>
    </xf>
    <xf numFmtId="0" fontId="17" fillId="40" borderId="0" xfId="0" applyFont="1" applyFill="1"/>
    <xf numFmtId="0" fontId="3" fillId="0" borderId="1" xfId="0" applyFont="1" applyBorder="1" applyAlignment="1">
      <alignment horizontal="center" vertical="top" wrapText="1"/>
    </xf>
    <xf numFmtId="0" fontId="3" fillId="0" borderId="3" xfId="0" applyFont="1" applyBorder="1" applyAlignment="1">
      <alignment horizontal="center" vertical="top" wrapText="1"/>
    </xf>
    <xf numFmtId="0" fontId="5" fillId="0" borderId="5" xfId="0" applyFont="1" applyBorder="1" applyAlignment="1">
      <alignment vertical="top" wrapText="1"/>
    </xf>
    <xf numFmtId="0" fontId="5" fillId="41" borderId="37" xfId="0" applyFont="1" applyFill="1" applyBorder="1" applyAlignment="1">
      <alignment wrapText="1" readingOrder="1"/>
    </xf>
    <xf numFmtId="0" fontId="16" fillId="41" borderId="38" xfId="0" applyFont="1" applyFill="1" applyBorder="1" applyAlignment="1">
      <alignment wrapText="1" readingOrder="1"/>
    </xf>
    <xf numFmtId="0" fontId="5" fillId="0" borderId="39" xfId="0" applyFont="1" applyBorder="1" applyAlignment="1">
      <alignment wrapText="1" readingOrder="1"/>
    </xf>
    <xf numFmtId="0" fontId="5" fillId="0" borderId="40" xfId="0" applyFont="1" applyBorder="1" applyAlignment="1">
      <alignment wrapText="1" readingOrder="1"/>
    </xf>
    <xf numFmtId="0" fontId="5" fillId="0" borderId="41" xfId="0" applyFont="1" applyBorder="1" applyAlignment="1">
      <alignment wrapText="1" readingOrder="1"/>
    </xf>
    <xf numFmtId="0" fontId="5" fillId="0" borderId="42" xfId="0" applyFont="1" applyBorder="1" applyAlignment="1">
      <alignment wrapText="1" readingOrder="1"/>
    </xf>
    <xf numFmtId="0" fontId="5" fillId="0" borderId="23" xfId="0" applyFont="1" applyBorder="1" applyAlignment="1">
      <alignment wrapText="1" readingOrder="1"/>
    </xf>
    <xf numFmtId="0" fontId="5" fillId="0" borderId="25" xfId="0" applyFont="1" applyBorder="1" applyAlignment="1">
      <alignment wrapText="1" readingOrder="1"/>
    </xf>
    <xf numFmtId="0" fontId="0" fillId="0" borderId="0" xfId="0" applyProtection="1">
      <protection locked="0"/>
    </xf>
    <xf numFmtId="0" fontId="16" fillId="43" borderId="43" xfId="0" applyFont="1" applyFill="1" applyBorder="1" applyProtection="1">
      <protection locked="0"/>
    </xf>
    <xf numFmtId="0" fontId="16" fillId="43" borderId="30" xfId="0" applyFont="1" applyFill="1" applyBorder="1" applyProtection="1">
      <protection locked="0"/>
    </xf>
    <xf numFmtId="0" fontId="0" fillId="43" borderId="30" xfId="0" applyFill="1" applyBorder="1" applyProtection="1">
      <protection locked="0"/>
    </xf>
    <xf numFmtId="0" fontId="16" fillId="43" borderId="30" xfId="0" applyFont="1" applyFill="1" applyBorder="1" applyAlignment="1" applyProtection="1">
      <alignment horizontal="center"/>
      <protection locked="0"/>
    </xf>
    <xf numFmtId="20" fontId="3" fillId="43" borderId="30" xfId="0" applyNumberFormat="1" applyFont="1" applyFill="1" applyBorder="1" applyProtection="1">
      <protection locked="0"/>
    </xf>
    <xf numFmtId="169" fontId="3" fillId="43" borderId="44" xfId="0" applyNumberFormat="1" applyFont="1" applyFill="1" applyBorder="1" applyProtection="1">
      <protection locked="0"/>
    </xf>
    <xf numFmtId="0" fontId="0" fillId="43" borderId="45" xfId="0" applyFill="1" applyBorder="1" applyProtection="1">
      <protection locked="0"/>
    </xf>
    <xf numFmtId="0" fontId="0" fillId="43" borderId="24" xfId="0" applyFill="1" applyBorder="1" applyProtection="1">
      <protection locked="0"/>
    </xf>
    <xf numFmtId="0" fontId="0" fillId="43" borderId="24" xfId="0" applyFill="1" applyBorder="1" applyAlignment="1" applyProtection="1">
      <alignment horizontal="center"/>
      <protection locked="0"/>
    </xf>
    <xf numFmtId="20" fontId="3" fillId="43" borderId="24" xfId="0" applyNumberFormat="1" applyFont="1" applyFill="1" applyBorder="1" applyProtection="1">
      <protection locked="0"/>
    </xf>
    <xf numFmtId="169" fontId="3" fillId="43" borderId="46" xfId="0" applyNumberFormat="1" applyFont="1" applyFill="1" applyBorder="1" applyProtection="1">
      <protection locked="0"/>
    </xf>
    <xf numFmtId="0" fontId="0" fillId="43" borderId="43" xfId="0" applyFill="1" applyBorder="1" applyProtection="1">
      <protection locked="0"/>
    </xf>
    <xf numFmtId="0" fontId="0" fillId="43" borderId="30" xfId="0" applyFill="1" applyBorder="1" applyAlignment="1" applyProtection="1">
      <alignment horizontal="center"/>
      <protection locked="0"/>
    </xf>
    <xf numFmtId="0" fontId="5" fillId="43" borderId="30" xfId="0" applyFont="1" applyFill="1" applyBorder="1" applyProtection="1">
      <protection locked="0"/>
    </xf>
    <xf numFmtId="0" fontId="0" fillId="43" borderId="43" xfId="0" applyFill="1" applyBorder="1" applyAlignment="1" applyProtection="1">
      <alignment horizontal="center"/>
      <protection locked="0"/>
    </xf>
    <xf numFmtId="0" fontId="0" fillId="43" borderId="30" xfId="0" applyFill="1" applyBorder="1" applyAlignment="1" applyProtection="1">
      <alignment wrapText="1"/>
      <protection locked="0"/>
    </xf>
    <xf numFmtId="0" fontId="5" fillId="43" borderId="30" xfId="0" applyFont="1" applyFill="1" applyBorder="1" applyAlignment="1" applyProtection="1">
      <alignment wrapText="1"/>
      <protection locked="0"/>
    </xf>
    <xf numFmtId="0" fontId="28" fillId="0" borderId="0" xfId="0" applyFont="1"/>
    <xf numFmtId="0" fontId="3" fillId="43" borderId="30" xfId="0" applyFont="1" applyFill="1" applyBorder="1" applyProtection="1">
      <protection locked="0"/>
    </xf>
    <xf numFmtId="0" fontId="5" fillId="43" borderId="43" xfId="0" applyFont="1" applyFill="1" applyBorder="1" applyAlignment="1" applyProtection="1">
      <alignment horizontal="center"/>
      <protection locked="0"/>
    </xf>
    <xf numFmtId="0" fontId="3" fillId="43" borderId="30" xfId="0" applyFont="1" applyFill="1" applyBorder="1" applyAlignment="1" applyProtection="1">
      <alignment wrapText="1"/>
      <protection locked="0"/>
    </xf>
    <xf numFmtId="0" fontId="3" fillId="43" borderId="43" xfId="0" applyFont="1" applyFill="1" applyBorder="1" applyAlignment="1" applyProtection="1">
      <alignment horizontal="center" vertical="center"/>
      <protection locked="0"/>
    </xf>
    <xf numFmtId="0" fontId="3" fillId="43" borderId="30" xfId="0" applyFont="1" applyFill="1" applyBorder="1" applyAlignment="1" applyProtection="1">
      <alignment horizontal="center" vertical="center"/>
      <protection locked="0"/>
    </xf>
    <xf numFmtId="170" fontId="29" fillId="44" borderId="29" xfId="0" applyNumberFormat="1" applyFont="1" applyFill="1" applyBorder="1" applyAlignment="1">
      <alignment horizontal="center" vertical="center" wrapText="1"/>
    </xf>
    <xf numFmtId="0" fontId="29" fillId="44" borderId="47" xfId="0" applyFont="1" applyFill="1" applyBorder="1" applyAlignment="1">
      <alignment horizontal="center" vertical="center" wrapText="1"/>
    </xf>
    <xf numFmtId="20" fontId="29" fillId="44" borderId="28" xfId="0" applyNumberFormat="1" applyFont="1" applyFill="1" applyBorder="1" applyAlignment="1">
      <alignment horizontal="center" vertical="center" wrapText="1"/>
    </xf>
    <xf numFmtId="171" fontId="29" fillId="44" borderId="29" xfId="0" applyNumberFormat="1" applyFont="1" applyFill="1" applyBorder="1" applyAlignment="1">
      <alignment horizontal="center" vertical="center" wrapText="1"/>
    </xf>
    <xf numFmtId="172" fontId="29" fillId="44" borderId="47" xfId="0" applyNumberFormat="1" applyFont="1" applyFill="1" applyBorder="1" applyAlignment="1">
      <alignment horizontal="center" vertical="center" wrapText="1"/>
    </xf>
    <xf numFmtId="173" fontId="29" fillId="44" borderId="47" xfId="0" applyNumberFormat="1" applyFont="1" applyFill="1" applyBorder="1" applyAlignment="1">
      <alignment horizontal="center" vertical="center" wrapText="1"/>
    </xf>
    <xf numFmtId="174" fontId="29" fillId="44" borderId="47" xfId="0" applyNumberFormat="1" applyFont="1" applyFill="1" applyBorder="1" applyAlignment="1">
      <alignment horizontal="center" vertical="center" wrapText="1"/>
    </xf>
    <xf numFmtId="175" fontId="29" fillId="44" borderId="47" xfId="0" applyNumberFormat="1" applyFont="1" applyFill="1" applyBorder="1" applyAlignment="1">
      <alignment horizontal="center" vertical="center" wrapText="1"/>
    </xf>
    <xf numFmtId="176" fontId="29" fillId="44" borderId="28" xfId="0" applyNumberFormat="1" applyFont="1" applyFill="1" applyBorder="1" applyAlignment="1">
      <alignment horizontal="center" vertical="center" wrapText="1"/>
    </xf>
    <xf numFmtId="0" fontId="31" fillId="44" borderId="25" xfId="0" applyFont="1" applyFill="1" applyBorder="1" applyAlignment="1">
      <alignment vertical="top" wrapText="1"/>
    </xf>
    <xf numFmtId="177" fontId="32" fillId="44" borderId="0" xfId="0" applyNumberFormat="1" applyFont="1" applyFill="1" applyAlignment="1">
      <alignment horizontal="left" vertical="center" wrapText="1"/>
    </xf>
    <xf numFmtId="178" fontId="32" fillId="44" borderId="0" xfId="0" applyNumberFormat="1" applyFont="1" applyFill="1" applyAlignment="1">
      <alignment horizontal="center" vertical="center" wrapText="1"/>
    </xf>
    <xf numFmtId="179" fontId="32" fillId="45" borderId="0" xfId="0" applyNumberFormat="1" applyFont="1" applyFill="1" applyAlignment="1" applyProtection="1">
      <alignment horizontal="center" vertical="center" wrapText="1"/>
      <protection locked="0"/>
    </xf>
    <xf numFmtId="180" fontId="32" fillId="44" borderId="23" xfId="0" applyNumberFormat="1" applyFont="1" applyFill="1" applyBorder="1" applyAlignment="1">
      <alignment horizontal="center" vertical="center" wrapText="1"/>
    </xf>
    <xf numFmtId="177" fontId="32" fillId="44" borderId="0" xfId="0" applyNumberFormat="1" applyFont="1" applyFill="1" applyAlignment="1">
      <alignment horizontal="center" vertical="center" wrapText="1"/>
    </xf>
    <xf numFmtId="0" fontId="31" fillId="46" borderId="25" xfId="0" applyFont="1" applyFill="1" applyBorder="1" applyAlignment="1">
      <alignment vertical="top" wrapText="1"/>
    </xf>
    <xf numFmtId="0" fontId="31" fillId="46" borderId="0" xfId="0" applyFont="1" applyFill="1" applyAlignment="1">
      <alignment vertical="top" wrapText="1"/>
    </xf>
    <xf numFmtId="0" fontId="31" fillId="46" borderId="23" xfId="0" applyFont="1" applyFill="1" applyBorder="1" applyAlignment="1">
      <alignment vertical="top" wrapText="1"/>
    </xf>
    <xf numFmtId="0" fontId="31" fillId="46" borderId="48" xfId="0" applyFont="1" applyFill="1" applyBorder="1" applyAlignment="1">
      <alignment vertical="top" wrapText="1"/>
    </xf>
    <xf numFmtId="0" fontId="5" fillId="22" borderId="0" xfId="0" applyFont="1" applyFill="1"/>
    <xf numFmtId="0" fontId="4" fillId="2" borderId="3" xfId="0" applyFont="1" applyFill="1" applyBorder="1" applyAlignment="1">
      <alignment vertical="top" wrapText="1"/>
    </xf>
    <xf numFmtId="0" fontId="3" fillId="22" borderId="0" xfId="0" applyFont="1" applyFill="1" applyAlignment="1">
      <alignment horizontal="center"/>
    </xf>
    <xf numFmtId="0" fontId="9" fillId="8" borderId="0" xfId="0" applyFont="1" applyFill="1" applyAlignment="1">
      <alignment horizontal="center"/>
    </xf>
    <xf numFmtId="0" fontId="35" fillId="3" borderId="1" xfId="0" applyFont="1" applyFill="1" applyBorder="1" applyAlignment="1">
      <alignment horizontal="left" vertical="center" wrapText="1"/>
    </xf>
    <xf numFmtId="0" fontId="1" fillId="2" borderId="1" xfId="0" applyFont="1" applyFill="1" applyBorder="1" applyAlignment="1">
      <alignment horizontal="right" vertical="center" wrapText="1"/>
    </xf>
    <xf numFmtId="14" fontId="4" fillId="5" borderId="1" xfId="0" applyNumberFormat="1" applyFont="1" applyFill="1" applyBorder="1" applyAlignment="1">
      <alignment vertical="top" wrapText="1"/>
    </xf>
    <xf numFmtId="0" fontId="17" fillId="48" borderId="52" xfId="0" applyFont="1" applyFill="1" applyBorder="1" applyAlignment="1">
      <alignment readingOrder="1"/>
    </xf>
    <xf numFmtId="0" fontId="17" fillId="0" borderId="50" xfId="0" applyFont="1" applyBorder="1" applyAlignment="1">
      <alignment readingOrder="1"/>
    </xf>
    <xf numFmtId="0" fontId="17" fillId="0" borderId="51" xfId="0" applyFont="1" applyBorder="1" applyAlignment="1">
      <alignment readingOrder="1"/>
    </xf>
    <xf numFmtId="0" fontId="17" fillId="0" borderId="49" xfId="0" applyFont="1" applyBorder="1" applyAlignment="1">
      <alignment readingOrder="1"/>
    </xf>
    <xf numFmtId="0" fontId="17" fillId="47" borderId="50" xfId="0" applyFont="1" applyFill="1" applyBorder="1" applyAlignment="1">
      <alignment readingOrder="1"/>
    </xf>
    <xf numFmtId="0" fontId="17" fillId="47" borderId="51" xfId="0" applyFont="1" applyFill="1" applyBorder="1" applyAlignment="1">
      <alignment readingOrder="1"/>
    </xf>
    <xf numFmtId="0" fontId="36" fillId="0" borderId="1" xfId="0" applyFont="1" applyBorder="1" applyAlignment="1">
      <alignment vertical="top" wrapText="1"/>
    </xf>
    <xf numFmtId="167" fontId="35" fillId="0" borderId="4" xfId="0" applyNumberFormat="1" applyFont="1" applyBorder="1" applyAlignment="1">
      <alignment horizontal="left" vertical="top" wrapText="1"/>
    </xf>
    <xf numFmtId="167" fontId="36" fillId="0" borderId="4" xfId="0" applyNumberFormat="1" applyFont="1" applyBorder="1" applyAlignment="1">
      <alignment horizontal="left" vertical="top" wrapText="1"/>
    </xf>
    <xf numFmtId="166" fontId="36" fillId="0" borderId="1" xfId="0" applyNumberFormat="1" applyFont="1" applyBorder="1" applyAlignment="1">
      <alignment horizontal="center" vertical="top" wrapText="1"/>
    </xf>
    <xf numFmtId="0" fontId="36" fillId="0" borderId="1" xfId="0" applyFont="1" applyBorder="1" applyAlignment="1">
      <alignment horizontal="left" vertical="top" wrapText="1"/>
    </xf>
    <xf numFmtId="166" fontId="36" fillId="0" borderId="1" xfId="0" applyNumberFormat="1" applyFont="1" applyBorder="1" applyAlignment="1">
      <alignment horizontal="left" vertical="top" wrapText="1"/>
    </xf>
    <xf numFmtId="166" fontId="37" fillId="0" borderId="1" xfId="0" applyNumberFormat="1" applyFont="1" applyBorder="1" applyAlignment="1">
      <alignment vertical="top" wrapText="1"/>
    </xf>
    <xf numFmtId="14" fontId="36" fillId="0" borderId="1" xfId="0" applyNumberFormat="1" applyFont="1" applyBorder="1" applyAlignment="1">
      <alignment horizontal="left" vertical="top" wrapText="1"/>
    </xf>
    <xf numFmtId="0" fontId="37" fillId="0" borderId="1" xfId="0" applyFont="1" applyBorder="1" applyAlignment="1">
      <alignment horizontal="center" vertical="top" wrapText="1"/>
    </xf>
    <xf numFmtId="0" fontId="37" fillId="0" borderId="3" xfId="0" applyFont="1" applyBorder="1" applyAlignment="1">
      <alignment horizontal="center" vertical="top" wrapText="1"/>
    </xf>
    <xf numFmtId="0" fontId="38" fillId="40" borderId="0" xfId="0" applyFont="1" applyFill="1"/>
    <xf numFmtId="0" fontId="5" fillId="0" borderId="1" xfId="0" quotePrefix="1" applyFont="1" applyBorder="1" applyAlignment="1">
      <alignment horizontal="left" vertical="top" wrapText="1"/>
    </xf>
    <xf numFmtId="0" fontId="40" fillId="9" borderId="1" xfId="0" applyFont="1" applyFill="1" applyBorder="1" applyAlignment="1">
      <alignment vertical="top" wrapText="1"/>
    </xf>
    <xf numFmtId="0" fontId="5" fillId="0" borderId="35" xfId="0" applyFont="1" applyBorder="1" applyAlignment="1">
      <alignment wrapText="1"/>
    </xf>
    <xf numFmtId="45" fontId="41" fillId="0" borderId="1" xfId="0" applyNumberFormat="1" applyFont="1" applyBorder="1" applyAlignment="1">
      <alignment horizontal="center" vertical="top" wrapText="1"/>
    </xf>
    <xf numFmtId="167" fontId="42" fillId="0" borderId="4" xfId="0" applyNumberFormat="1" applyFont="1" applyBorder="1" applyAlignment="1">
      <alignment horizontal="left" vertical="top" wrapText="1"/>
    </xf>
    <xf numFmtId="167" fontId="43" fillId="0" borderId="4" xfId="0" applyNumberFormat="1" applyFont="1" applyBorder="1" applyAlignment="1">
      <alignment horizontal="left" vertical="top" wrapText="1"/>
    </xf>
    <xf numFmtId="167" fontId="44" fillId="0" borderId="4" xfId="0" applyNumberFormat="1" applyFont="1" applyBorder="1" applyAlignment="1">
      <alignment horizontal="left" vertical="top" wrapText="1"/>
    </xf>
    <xf numFmtId="0" fontId="36" fillId="38" borderId="1" xfId="0" applyFont="1" applyFill="1" applyBorder="1" applyAlignment="1">
      <alignment vertical="top" wrapText="1"/>
    </xf>
    <xf numFmtId="0" fontId="45" fillId="0" borderId="0" xfId="0" applyFont="1"/>
    <xf numFmtId="0" fontId="39" fillId="21" borderId="0" xfId="0" applyFont="1" applyFill="1"/>
    <xf numFmtId="0" fontId="36" fillId="25" borderId="1" xfId="0" applyFont="1" applyFill="1" applyBorder="1" applyAlignment="1">
      <alignment horizontal="left" vertical="top" wrapText="1"/>
    </xf>
    <xf numFmtId="0" fontId="35" fillId="0" borderId="1" xfId="0" applyFont="1" applyBorder="1" applyAlignment="1">
      <alignment vertical="top" wrapText="1"/>
    </xf>
    <xf numFmtId="0" fontId="46" fillId="0" borderId="0" xfId="0" applyFont="1"/>
    <xf numFmtId="0" fontId="5" fillId="43" borderId="1" xfId="0" applyFont="1" applyFill="1" applyBorder="1" applyAlignment="1">
      <alignment horizontal="left" vertical="top" wrapText="1"/>
    </xf>
    <xf numFmtId="0" fontId="5" fillId="43" borderId="1" xfId="0" applyFont="1" applyFill="1" applyBorder="1" applyAlignment="1">
      <alignment horizontal="left" vertical="top"/>
    </xf>
    <xf numFmtId="0" fontId="36" fillId="49" borderId="1" xfId="0" applyFont="1" applyFill="1" applyBorder="1" applyAlignment="1">
      <alignment vertical="top" wrapText="1"/>
    </xf>
    <xf numFmtId="0" fontId="36" fillId="30" borderId="1" xfId="0" applyFont="1" applyFill="1" applyBorder="1" applyAlignment="1">
      <alignment vertical="top" wrapText="1"/>
    </xf>
    <xf numFmtId="0" fontId="36" fillId="0" borderId="1" xfId="0" quotePrefix="1" applyFont="1" applyBorder="1" applyAlignment="1">
      <alignment vertical="top" wrapText="1"/>
    </xf>
    <xf numFmtId="0" fontId="36" fillId="21" borderId="1" xfId="0" applyFont="1" applyFill="1" applyBorder="1" applyAlignment="1">
      <alignment horizontal="left" vertical="top" wrapText="1"/>
    </xf>
    <xf numFmtId="0" fontId="47" fillId="50" borderId="1" xfId="0" applyFont="1" applyFill="1" applyBorder="1" applyAlignment="1">
      <alignment vertical="top" wrapText="1"/>
    </xf>
    <xf numFmtId="0" fontId="48" fillId="21" borderId="1" xfId="0" applyFont="1" applyFill="1" applyBorder="1" applyAlignment="1">
      <alignment horizontal="left" vertical="top" wrapText="1"/>
    </xf>
    <xf numFmtId="0" fontId="5" fillId="34" borderId="5" xfId="0" applyFont="1" applyFill="1" applyBorder="1" applyAlignment="1">
      <alignment horizontal="center" vertical="top" wrapText="1"/>
    </xf>
    <xf numFmtId="0" fontId="5" fillId="34" borderId="9" xfId="0" applyFont="1" applyFill="1" applyBorder="1" applyAlignment="1">
      <alignment horizontal="center" vertical="top" wrapText="1"/>
    </xf>
    <xf numFmtId="0" fontId="5" fillId="34" borderId="35" xfId="0" applyFont="1" applyFill="1" applyBorder="1" applyAlignment="1">
      <alignment horizontal="center" vertical="top" wrapText="1"/>
    </xf>
    <xf numFmtId="0" fontId="4" fillId="33" borderId="34" xfId="0" applyFont="1" applyFill="1" applyBorder="1" applyAlignment="1">
      <alignment horizontal="left" vertical="center" wrapText="1"/>
    </xf>
    <xf numFmtId="0" fontId="4" fillId="33" borderId="36" xfId="0" applyFont="1" applyFill="1" applyBorder="1" applyAlignment="1">
      <alignment horizontal="left" vertical="center" wrapText="1"/>
    </xf>
    <xf numFmtId="0" fontId="4" fillId="33" borderId="32" xfId="0" applyFont="1" applyFill="1" applyBorder="1" applyAlignment="1">
      <alignment horizontal="left" vertical="center" wrapText="1"/>
    </xf>
    <xf numFmtId="0" fontId="5" fillId="0" borderId="3" xfId="0" applyFont="1" applyBorder="1" applyAlignment="1">
      <alignment horizontal="left" vertical="top" wrapText="1"/>
    </xf>
    <xf numFmtId="0" fontId="5" fillId="0" borderId="10"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center" wrapText="1"/>
    </xf>
    <xf numFmtId="0" fontId="5" fillId="0" borderId="10" xfId="0" applyFont="1" applyBorder="1" applyAlignment="1">
      <alignment horizontal="left" vertical="center" wrapText="1"/>
    </xf>
    <xf numFmtId="0" fontId="5" fillId="0" borderId="4" xfId="0" applyFont="1" applyBorder="1" applyAlignment="1">
      <alignment horizontal="left" vertical="center" wrapText="1"/>
    </xf>
    <xf numFmtId="0" fontId="5" fillId="3" borderId="3" xfId="0" applyFont="1" applyFill="1" applyBorder="1" applyAlignment="1">
      <alignment horizontal="left" vertical="center" wrapText="1"/>
    </xf>
    <xf numFmtId="0" fontId="5" fillId="3" borderId="10"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0" borderId="11" xfId="0" applyFont="1" applyBorder="1" applyAlignment="1">
      <alignment horizontal="left" vertical="top" wrapText="1"/>
    </xf>
    <xf numFmtId="0" fontId="5" fillId="0" borderId="8" xfId="0" applyFont="1" applyBorder="1" applyAlignment="1">
      <alignment horizontal="left" vertical="top" wrapText="1"/>
    </xf>
    <xf numFmtId="0" fontId="5" fillId="0" borderId="15" xfId="0" applyFont="1" applyBorder="1" applyAlignment="1">
      <alignment horizontal="left" vertical="top" wrapText="1"/>
    </xf>
    <xf numFmtId="0" fontId="5" fillId="0" borderId="31"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3" borderId="3"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4" xfId="0" applyFont="1" applyFill="1" applyBorder="1" applyAlignment="1">
      <alignment horizontal="center" vertical="center" wrapText="1"/>
    </xf>
    <xf numFmtId="14" fontId="4" fillId="2" borderId="8" xfId="0" applyNumberFormat="1" applyFont="1" applyFill="1" applyBorder="1" applyAlignment="1">
      <alignment horizontal="left" vertical="top" wrapText="1"/>
    </xf>
    <xf numFmtId="14" fontId="25" fillId="0" borderId="17" xfId="0" applyNumberFormat="1" applyFont="1" applyBorder="1"/>
    <xf numFmtId="0" fontId="5" fillId="3" borderId="12" xfId="0" applyFont="1" applyFill="1" applyBorder="1" applyAlignment="1">
      <alignment horizontal="left" vertical="top" wrapText="1"/>
    </xf>
    <xf numFmtId="0" fontId="3" fillId="0" borderId="2" xfId="0" applyFont="1" applyBorder="1" applyAlignment="1">
      <alignment vertical="top" wrapText="1"/>
    </xf>
    <xf numFmtId="0" fontId="3" fillId="0" borderId="16" xfId="0" applyFont="1" applyBorder="1" applyAlignment="1">
      <alignment vertical="top" wrapText="1"/>
    </xf>
    <xf numFmtId="0" fontId="4" fillId="2" borderId="3" xfId="0" applyFont="1" applyFill="1" applyBorder="1" applyAlignment="1">
      <alignment horizontal="left" vertical="top" wrapText="1"/>
    </xf>
    <xf numFmtId="0" fontId="3" fillId="0" borderId="4" xfId="0" applyFont="1" applyBorder="1" applyAlignment="1">
      <alignment horizontal="left" vertical="top" wrapText="1"/>
    </xf>
    <xf numFmtId="0" fontId="4" fillId="2" borderId="3" xfId="0" applyFont="1" applyFill="1" applyBorder="1" applyAlignment="1">
      <alignment vertical="top" wrapText="1"/>
    </xf>
    <xf numFmtId="0" fontId="3" fillId="0" borderId="4" xfId="0" applyFont="1" applyBorder="1" applyAlignment="1">
      <alignment vertical="top" wrapText="1"/>
    </xf>
    <xf numFmtId="166" fontId="8" fillId="2" borderId="0" xfId="0" applyNumberFormat="1" applyFont="1" applyFill="1" applyAlignment="1">
      <alignment horizontal="center" vertical="center" wrapText="1"/>
    </xf>
    <xf numFmtId="166" fontId="8" fillId="2" borderId="13" xfId="0" applyNumberFormat="1" applyFont="1" applyFill="1" applyBorder="1" applyAlignment="1">
      <alignment horizontal="center" vertical="center" wrapText="1"/>
    </xf>
    <xf numFmtId="166" fontId="8" fillId="2" borderId="17" xfId="0" applyNumberFormat="1" applyFont="1" applyFill="1" applyBorder="1" applyAlignment="1">
      <alignment horizontal="center" vertical="center" wrapText="1"/>
    </xf>
    <xf numFmtId="166" fontId="8" fillId="2" borderId="21" xfId="0" applyNumberFormat="1" applyFont="1" applyFill="1" applyBorder="1" applyAlignment="1">
      <alignment horizontal="center" vertical="center" wrapText="1"/>
    </xf>
    <xf numFmtId="0" fontId="30" fillId="44" borderId="0" xfId="0" applyFont="1" applyFill="1" applyAlignment="1">
      <alignment horizontal="center" vertical="center" textRotation="90" wrapText="1"/>
    </xf>
    <xf numFmtId="0" fontId="30" fillId="44" borderId="25" xfId="0" applyFont="1" applyFill="1" applyBorder="1" applyAlignment="1">
      <alignment horizontal="center" vertical="center" textRotation="90" wrapText="1"/>
    </xf>
    <xf numFmtId="0" fontId="31" fillId="46" borderId="45" xfId="0" applyFont="1" applyFill="1" applyBorder="1" applyAlignment="1">
      <alignment horizontal="left" vertical="top" wrapText="1"/>
    </xf>
    <xf numFmtId="0" fontId="31" fillId="46" borderId="48" xfId="0" applyFont="1" applyFill="1" applyBorder="1" applyAlignment="1">
      <alignment horizontal="left" vertical="top" wrapText="1"/>
    </xf>
    <xf numFmtId="0" fontId="31" fillId="46" borderId="46" xfId="0" applyFont="1" applyFill="1" applyBorder="1" applyAlignment="1">
      <alignment horizontal="left" vertical="top" wrapText="1"/>
    </xf>
    <xf numFmtId="0" fontId="30" fillId="44" borderId="23" xfId="0" applyFont="1" applyFill="1" applyBorder="1" applyAlignment="1">
      <alignment horizontal="center" vertical="center" textRotation="90" wrapText="1"/>
    </xf>
    <xf numFmtId="0" fontId="31" fillId="46" borderId="23" xfId="0" applyFont="1" applyFill="1" applyBorder="1" applyAlignment="1">
      <alignment horizontal="left" vertical="top" wrapText="1"/>
    </xf>
    <xf numFmtId="0" fontId="31" fillId="46" borderId="0" xfId="0" applyFont="1" applyFill="1" applyAlignment="1">
      <alignment horizontal="left" vertical="top" wrapText="1"/>
    </xf>
    <xf numFmtId="0" fontId="31" fillId="46" borderId="25" xfId="0" applyFont="1" applyFill="1" applyBorder="1" applyAlignment="1">
      <alignment horizontal="left" vertical="top" wrapText="1"/>
    </xf>
    <xf numFmtId="0" fontId="5" fillId="43" borderId="24" xfId="0" applyFont="1" applyFill="1" applyBorder="1" applyAlignment="1" applyProtection="1">
      <alignment vertical="top" wrapText="1"/>
      <protection locked="0"/>
    </xf>
    <xf numFmtId="0" fontId="5" fillId="43" borderId="26" xfId="0" applyFont="1" applyFill="1" applyBorder="1" applyAlignment="1" applyProtection="1">
      <alignment vertical="top" wrapText="1"/>
      <protection locked="0"/>
    </xf>
    <xf numFmtId="0" fontId="5" fillId="43" borderId="27" xfId="0" applyFont="1" applyFill="1" applyBorder="1" applyAlignment="1" applyProtection="1">
      <alignment vertical="top" wrapText="1"/>
      <protection locked="0"/>
    </xf>
    <xf numFmtId="0" fontId="3" fillId="22" borderId="0" xfId="0" applyFont="1" applyFill="1" applyAlignment="1">
      <alignment horizontal="center"/>
    </xf>
    <xf numFmtId="0" fontId="15" fillId="23" borderId="0" xfId="0" applyFont="1" applyFill="1" applyAlignment="1">
      <alignment horizontal="center"/>
    </xf>
    <xf numFmtId="0" fontId="5" fillId="0" borderId="22" xfId="0" applyFont="1" applyBorder="1" applyAlignment="1">
      <alignment horizontal="center" wrapText="1"/>
    </xf>
    <xf numFmtId="0" fontId="5" fillId="0" borderId="22" xfId="0" applyFont="1" applyBorder="1" applyAlignment="1">
      <alignment horizontal="center"/>
    </xf>
    <xf numFmtId="0" fontId="9" fillId="26" borderId="0" xfId="0" applyFont="1" applyFill="1" applyAlignment="1">
      <alignment horizontal="center"/>
    </xf>
    <xf numFmtId="0" fontId="5" fillId="27" borderId="0" xfId="0" applyFont="1" applyFill="1"/>
    <xf numFmtId="0" fontId="9" fillId="24" borderId="0" xfId="0" applyFont="1" applyFill="1" applyAlignment="1">
      <alignment horizontal="center"/>
    </xf>
    <xf numFmtId="0" fontId="5" fillId="25" borderId="0" xfId="0" applyFont="1" applyFill="1"/>
    <xf numFmtId="0" fontId="9" fillId="15" borderId="0" xfId="0" applyFont="1" applyFill="1" applyAlignment="1">
      <alignment horizontal="center"/>
    </xf>
    <xf numFmtId="0" fontId="5" fillId="16" borderId="0" xfId="0" applyFont="1" applyFill="1"/>
    <xf numFmtId="0" fontId="9" fillId="17" borderId="0" xfId="0" applyFont="1" applyFill="1" applyAlignment="1">
      <alignment horizontal="center"/>
    </xf>
    <xf numFmtId="0" fontId="5" fillId="18" borderId="0" xfId="0" applyFont="1" applyFill="1"/>
    <xf numFmtId="0" fontId="9" fillId="19" borderId="0" xfId="0" applyFont="1" applyFill="1" applyAlignment="1">
      <alignment horizontal="center"/>
    </xf>
    <xf numFmtId="0" fontId="5" fillId="20" borderId="0" xfId="0" applyFont="1" applyFill="1"/>
    <xf numFmtId="0" fontId="7" fillId="7" borderId="0" xfId="0" applyFont="1" applyFill="1" applyAlignment="1">
      <alignment horizontal="center" vertical="center" wrapText="1"/>
    </xf>
    <xf numFmtId="0" fontId="5" fillId="0" borderId="0" xfId="0" applyFont="1"/>
    <xf numFmtId="0" fontId="9" fillId="8" borderId="0" xfId="0" applyFont="1" applyFill="1" applyAlignment="1">
      <alignment horizontal="center"/>
    </xf>
    <xf numFmtId="0" fontId="9" fillId="11" borderId="0" xfId="0" applyFont="1" applyFill="1" applyAlignment="1">
      <alignment horizontal="center"/>
    </xf>
    <xf numFmtId="0" fontId="5" fillId="12" borderId="0" xfId="0" applyFont="1" applyFill="1"/>
    <xf numFmtId="0" fontId="9" fillId="13" borderId="0" xfId="0" applyFont="1" applyFill="1" applyAlignment="1">
      <alignment horizontal="center"/>
    </xf>
    <xf numFmtId="0" fontId="5" fillId="14" borderId="0" xfId="0" applyFont="1" applyFill="1"/>
    <xf numFmtId="167" fontId="4" fillId="0" borderId="1" xfId="0" applyNumberFormat="1" applyFont="1" applyBorder="1" applyAlignment="1">
      <alignment horizontal="left" vertical="top" wrapText="1"/>
    </xf>
    <xf numFmtId="167" fontId="43" fillId="0" borderId="1" xfId="0" applyNumberFormat="1" applyFont="1" applyBorder="1" applyAlignment="1">
      <alignment horizontal="left" vertical="top" wrapText="1"/>
    </xf>
    <xf numFmtId="167" fontId="35" fillId="0" borderId="1" xfId="0" applyNumberFormat="1" applyFont="1" applyBorder="1" applyAlignment="1">
      <alignment horizontal="left" vertical="top" wrapText="1"/>
    </xf>
    <xf numFmtId="167" fontId="42" fillId="0" borderId="1" xfId="0" applyNumberFormat="1" applyFont="1" applyBorder="1" applyAlignment="1">
      <alignment horizontal="left" vertical="top" wrapText="1"/>
    </xf>
    <xf numFmtId="167" fontId="44" fillId="0" borderId="1" xfId="0" applyNumberFormat="1" applyFont="1" applyBorder="1" applyAlignment="1">
      <alignment horizontal="left" vertical="top" wrapText="1"/>
    </xf>
    <xf numFmtId="0" fontId="20" fillId="0" borderId="1" xfId="0" applyFont="1" applyBorder="1" applyAlignment="1">
      <alignment horizontal="left" vertical="top" wrapText="1"/>
    </xf>
    <xf numFmtId="0" fontId="49" fillId="0" borderId="1" xfId="0" applyFont="1" applyBorder="1" applyAlignment="1">
      <alignment vertical="top" wrapText="1"/>
    </xf>
    <xf numFmtId="0" fontId="20" fillId="0" borderId="1" xfId="0" applyFont="1" applyBorder="1" applyAlignment="1">
      <alignment vertical="top" wrapText="1"/>
    </xf>
    <xf numFmtId="0" fontId="49" fillId="0" borderId="0" xfId="0" applyFont="1" applyBorder="1"/>
    <xf numFmtId="0" fontId="20" fillId="0" borderId="0" xfId="0" applyFont="1" applyBorder="1"/>
    <xf numFmtId="0" fontId="20" fillId="43" borderId="1" xfId="0" applyFont="1" applyFill="1" applyBorder="1" applyAlignment="1">
      <alignment horizontal="left" vertical="top" wrapText="1"/>
    </xf>
    <xf numFmtId="0" fontId="50" fillId="0" borderId="0" xfId="0" applyFont="1"/>
    <xf numFmtId="0" fontId="51" fillId="0" borderId="0" xfId="0" applyFont="1"/>
    <xf numFmtId="0" fontId="28" fillId="0" borderId="1" xfId="0" applyFont="1" applyBorder="1" applyAlignment="1">
      <alignment horizontal="left" vertical="top" wrapText="1"/>
    </xf>
    <xf numFmtId="0" fontId="28" fillId="0" borderId="1" xfId="0" applyFont="1" applyBorder="1" applyAlignment="1">
      <alignment vertical="top" wrapText="1"/>
    </xf>
    <xf numFmtId="0" fontId="52" fillId="21" borderId="1" xfId="0" applyFont="1" applyFill="1" applyBorder="1" applyAlignment="1">
      <alignment horizontal="left" vertical="top" wrapText="1"/>
    </xf>
    <xf numFmtId="0" fontId="28" fillId="43" borderId="1" xfId="0" applyFont="1" applyFill="1" applyBorder="1" applyAlignment="1">
      <alignment horizontal="left" vertical="top" wrapText="1"/>
    </xf>
    <xf numFmtId="0" fontId="28" fillId="0" borderId="1" xfId="0" quotePrefix="1" applyFont="1" applyBorder="1" applyAlignment="1">
      <alignment horizontal="left" vertical="top" wrapText="1"/>
    </xf>
    <xf numFmtId="0" fontId="28" fillId="0" borderId="1" xfId="0" quotePrefix="1" applyFont="1" applyBorder="1" applyAlignment="1">
      <alignment vertical="top" wrapText="1"/>
    </xf>
    <xf numFmtId="0" fontId="28" fillId="0" borderId="0" xfId="0" applyFont="1" applyBorder="1"/>
  </cellXfs>
  <cellStyles count="17">
    <cellStyle name="Hiperlink Visitado" xfId="9" hidden="1" xr:uid="{00000000-000B-0000-0000-000009000000}"/>
    <cellStyle name="Hiperlink Visitado" xfId="8" hidden="1" xr:uid="{00000000-000B-0000-0000-000009000000}"/>
    <cellStyle name="Hiperlink Visitado" xfId="10" hidden="1" xr:uid="{00000000-000B-0000-0000-000009000000}"/>
    <cellStyle name="Hiperlink Visitado" xfId="12" hidden="1" xr:uid="{00000000-000B-0000-0000-000009000000}"/>
    <cellStyle name="Hiperlink Visitado" xfId="11" hidden="1" xr:uid="{00000000-000B-0000-0000-000009000000}"/>
    <cellStyle name="Hiperlink Visitado" xfId="5" hidden="1" xr:uid="{00000000-000B-0000-0000-000009000000}"/>
    <cellStyle name="Hiperlink Visitado" xfId="2" hidden="1" xr:uid="{00000000-000B-0000-0000-000009000000}"/>
    <cellStyle name="Hiperlink Visitado" xfId="4" hidden="1" xr:uid="{00000000-000B-0000-0000-000009000000}"/>
    <cellStyle name="Hiperlink Visitado" xfId="13" hidden="1" xr:uid="{00000000-000B-0000-0000-000009000000}"/>
    <cellStyle name="Hiperlink Visitado" xfId="3" hidden="1" xr:uid="{00000000-000B-0000-0000-000009000000}"/>
    <cellStyle name="Hiperlink Visitado" xfId="6" hidden="1" xr:uid="{00000000-000B-0000-0000-000009000000}"/>
    <cellStyle name="Hiperlink Visitado" xfId="7" hidden="1" xr:uid="{00000000-000B-0000-0000-000009000000}"/>
    <cellStyle name="Hiperlink Visitado" xfId="1" hidden="1" xr:uid="{00000000-000B-0000-0000-000009000000}"/>
    <cellStyle name="Hiperlink Visitado" xfId="14" hidden="1" xr:uid="{00000000-000B-0000-0000-000009000000}"/>
    <cellStyle name="Hyperlink" xfId="16" xr:uid="{00000000-000B-0000-0000-000008000000}"/>
    <cellStyle name="Normal" xfId="0" builtinId="0"/>
    <cellStyle name="Porcentagem" xfId="15" builtinId="5"/>
  </cellStyles>
  <dxfs count="299">
    <dxf>
      <font>
        <b/>
        <i val="0"/>
        <color rgb="FFFFFF00"/>
      </font>
      <fill>
        <patternFill>
          <bgColor rgb="FFFF0000"/>
        </patternFill>
      </fill>
    </dxf>
    <dxf>
      <font>
        <b/>
        <color rgb="FFFFFFFF"/>
      </font>
      <fill>
        <patternFill patternType="solid">
          <fgColor rgb="FF6AA84F"/>
          <bgColor rgb="FF6AA84F"/>
        </patternFill>
      </fill>
    </dxf>
    <dxf>
      <font>
        <b/>
        <color rgb="FF000000"/>
      </font>
      <fill>
        <patternFill patternType="solid">
          <fgColor rgb="FF6FA8DC"/>
          <bgColor rgb="FF6FA8DC"/>
        </patternFill>
      </fill>
    </dxf>
    <dxf>
      <font>
        <b/>
        <color rgb="FFCFE2F3"/>
      </font>
      <fill>
        <patternFill patternType="solid">
          <fgColor rgb="FFCFE2F3"/>
          <bgColor rgb="FFCFE2F3"/>
        </patternFill>
      </fill>
    </dxf>
    <dxf>
      <fill>
        <patternFill>
          <bgColor rgb="FFFF5050"/>
        </patternFill>
      </fill>
    </dxf>
    <dxf>
      <fill>
        <patternFill>
          <bgColor rgb="FFFFF661"/>
        </patternFill>
      </fill>
    </dxf>
    <dxf>
      <fill>
        <patternFill>
          <bgColor theme="7" tint="0.59996337778862885"/>
        </patternFill>
      </fill>
    </dxf>
    <dxf>
      <fill>
        <patternFill>
          <bgColor theme="8" tint="0.39994506668294322"/>
        </patternFill>
      </fill>
    </dxf>
    <dxf>
      <fill>
        <patternFill>
          <bgColor theme="7"/>
        </patternFill>
      </fill>
    </dxf>
    <dxf>
      <fill>
        <patternFill>
          <bgColor theme="0" tint="-0.24994659260841701"/>
        </patternFill>
      </fill>
    </dxf>
    <dxf>
      <fill>
        <patternFill>
          <bgColor theme="0" tint="-0.24994659260841701"/>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bgColor rgb="FFE3E9F5"/>
        </patternFill>
      </fill>
    </dxf>
    <dxf>
      <fill>
        <patternFill>
          <bgColor rgb="FFE3E9F5"/>
        </patternFill>
      </fill>
    </dxf>
    <dxf>
      <fill>
        <patternFill>
          <bgColor rgb="FFFFDE75"/>
        </patternFill>
      </fill>
    </dxf>
    <dxf>
      <fill>
        <patternFill>
          <bgColor rgb="FFFEAA02"/>
        </patternFill>
      </fill>
    </dxf>
    <dxf>
      <fill>
        <patternFill>
          <bgColor theme="0"/>
        </patternFill>
      </fill>
    </dxf>
    <dxf>
      <fill>
        <patternFill>
          <bgColor rgb="FFD9EAD3"/>
        </patternFill>
      </fill>
    </dxf>
    <dxf>
      <fill>
        <patternFill>
          <bgColor rgb="FFF4CCCC"/>
        </patternFill>
      </fill>
    </dxf>
    <dxf>
      <fill>
        <patternFill>
          <bgColor theme="0"/>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bgColor rgb="FFE3E9F5"/>
        </patternFill>
      </fill>
    </dxf>
    <dxf>
      <fill>
        <patternFill>
          <bgColor rgb="FFE3E9F5"/>
        </patternFill>
      </fill>
    </dxf>
    <dxf>
      <fill>
        <patternFill>
          <bgColor rgb="FFFFDE75"/>
        </patternFill>
      </fill>
    </dxf>
    <dxf>
      <fill>
        <patternFill>
          <bgColor rgb="FFFEAA02"/>
        </patternFill>
      </fill>
    </dxf>
    <dxf>
      <fill>
        <patternFill>
          <bgColor theme="0"/>
        </patternFill>
      </fill>
    </dxf>
    <dxf>
      <fill>
        <patternFill>
          <bgColor rgb="FFD9EAD3"/>
        </patternFill>
      </fill>
    </dxf>
    <dxf>
      <fill>
        <patternFill>
          <bgColor rgb="FFF4CCCC"/>
        </patternFill>
      </fill>
    </dxf>
    <dxf>
      <fill>
        <patternFill>
          <bgColor theme="0"/>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ont>
        <color auto="1"/>
      </font>
      <fill>
        <patternFill patternType="none">
          <bgColor auto="1"/>
        </patternFill>
      </fill>
    </dxf>
    <dxf>
      <fill>
        <patternFill>
          <bgColor rgb="FF93BEE5"/>
        </patternFill>
      </fill>
    </dxf>
    <dxf>
      <font>
        <color auto="1"/>
      </font>
      <fill>
        <patternFill patternType="none">
          <bgColor auto="1"/>
        </patternFill>
      </fill>
    </dxf>
    <dxf>
      <fill>
        <patternFill>
          <bgColor rgb="FF93BEE5"/>
        </patternFill>
      </fill>
    </dxf>
    <dxf>
      <fill>
        <patternFill>
          <bgColor rgb="FF93BEE5"/>
        </patternFill>
      </fill>
    </dxf>
    <dxf>
      <fill>
        <patternFill>
          <bgColor rgb="FF93BEE5"/>
        </patternFill>
      </fill>
    </dxf>
    <dxf>
      <fill>
        <patternFill>
          <bgColor rgb="FFFF7C80"/>
        </patternFill>
      </fill>
    </dxf>
    <dxf>
      <font>
        <color auto="1"/>
      </font>
      <fill>
        <patternFill patternType="none">
          <bgColor auto="1"/>
        </patternFill>
      </fill>
    </dxf>
    <dxf>
      <fill>
        <patternFill>
          <bgColor rgb="FF93BEE5"/>
        </patternFill>
      </fill>
    </dxf>
    <dxf>
      <fill>
        <patternFill>
          <bgColor rgb="FF93BEE5"/>
        </patternFill>
      </fill>
    </dxf>
    <dxf>
      <fill>
        <patternFill>
          <bgColor rgb="FF93BEE5"/>
        </patternFill>
      </fill>
    </dxf>
    <dxf>
      <font>
        <color auto="1"/>
      </font>
      <fill>
        <patternFill patternType="none">
          <bgColor auto="1"/>
        </patternFill>
      </fill>
    </dxf>
    <dxf>
      <fill>
        <patternFill>
          <bgColor rgb="FF93BEE5"/>
        </patternFill>
      </fill>
    </dxf>
    <dxf>
      <fill>
        <patternFill>
          <bgColor rgb="FFFF7C80"/>
        </patternFill>
      </fill>
    </dxf>
    <dxf>
      <fill>
        <patternFill>
          <bgColor rgb="FFE3E9F5"/>
        </patternFill>
      </fill>
    </dxf>
    <dxf>
      <fill>
        <patternFill>
          <bgColor rgb="FFE3E9F5"/>
        </patternFill>
      </fill>
    </dxf>
    <dxf>
      <fill>
        <patternFill>
          <bgColor rgb="FFE3E9F5"/>
        </patternFill>
      </fill>
    </dxf>
    <dxf>
      <fill>
        <patternFill>
          <bgColor rgb="FFE3E9F5"/>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bgColor rgb="FFE3E9F5"/>
        </patternFill>
      </fill>
    </dxf>
    <dxf>
      <fill>
        <patternFill>
          <bgColor rgb="FFE3E9F5"/>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bgColor rgb="FFE3E9F5"/>
        </patternFill>
      </fill>
    </dxf>
    <dxf>
      <fill>
        <patternFill>
          <bgColor rgb="FFE3E9F5"/>
        </patternFill>
      </fill>
    </dxf>
    <dxf>
      <fill>
        <patternFill>
          <bgColor rgb="FFE3E9F5"/>
        </patternFill>
      </fill>
    </dxf>
    <dxf>
      <fill>
        <patternFill>
          <bgColor rgb="FFFFDE75"/>
        </patternFill>
      </fill>
    </dxf>
    <dxf>
      <fill>
        <patternFill>
          <bgColor rgb="FFFEAA02"/>
        </patternFill>
      </fill>
    </dxf>
    <dxf>
      <fill>
        <patternFill>
          <bgColor theme="0"/>
        </patternFill>
      </fill>
    </dxf>
    <dxf>
      <fill>
        <patternFill>
          <bgColor rgb="FFD9EAD3"/>
        </patternFill>
      </fill>
    </dxf>
    <dxf>
      <fill>
        <patternFill>
          <bgColor rgb="FFF4CCCC"/>
        </patternFill>
      </fill>
    </dxf>
    <dxf>
      <fill>
        <patternFill>
          <bgColor theme="0"/>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bgColor rgb="FFE3E9F5"/>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bgColor rgb="FFE3E9F5"/>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bgColor rgb="FFFFDE75"/>
        </patternFill>
      </fill>
    </dxf>
    <dxf>
      <fill>
        <patternFill>
          <bgColor rgb="FFFEAA02"/>
        </patternFill>
      </fill>
    </dxf>
    <dxf>
      <fill>
        <patternFill>
          <bgColor theme="0"/>
        </patternFill>
      </fill>
    </dxf>
    <dxf>
      <font>
        <b/>
        <i val="0"/>
        <color rgb="FFFFFF00"/>
      </font>
      <fill>
        <patternFill>
          <bgColor rgb="FFFF0000"/>
        </patternFill>
      </fill>
    </dxf>
    <dxf>
      <fill>
        <patternFill>
          <bgColor rgb="FFD9EAD3"/>
        </patternFill>
      </fill>
    </dxf>
    <dxf>
      <fill>
        <patternFill>
          <bgColor rgb="FFF4CCCC"/>
        </patternFill>
      </fill>
    </dxf>
    <dxf>
      <fill>
        <patternFill>
          <bgColor theme="0"/>
        </patternFill>
      </fill>
    </dxf>
    <dxf>
      <font>
        <color rgb="FFCFE2F3"/>
      </font>
      <fill>
        <patternFill>
          <bgColor rgb="FFCFE2F3"/>
        </patternFill>
      </fill>
    </dxf>
    <dxf>
      <font>
        <b/>
        <i val="0"/>
        <color rgb="FFFFFF00"/>
      </font>
      <fill>
        <patternFill>
          <bgColor rgb="FFFF0000"/>
        </patternFill>
      </fill>
    </dxf>
    <dxf>
      <fill>
        <patternFill patternType="solid">
          <fgColor rgb="FFFCE5CD"/>
          <bgColor rgb="FFFCE5CD"/>
        </patternFill>
      </fill>
    </dxf>
    <dxf>
      <fill>
        <patternFill patternType="solid">
          <fgColor rgb="FFD9EAD3"/>
          <bgColor rgb="FFD9EAD3"/>
        </patternFill>
      </fill>
    </dxf>
    <dxf>
      <fill>
        <patternFill patternType="solid">
          <fgColor rgb="FFF4CCCC"/>
          <bgColor rgb="FFF4CCCC"/>
        </patternFill>
      </fill>
    </dxf>
    <dxf>
      <fill>
        <patternFill>
          <bgColor theme="0"/>
        </patternFill>
      </fill>
    </dxf>
    <dxf>
      <fill>
        <patternFill>
          <bgColor rgb="FFE3E9F5"/>
        </patternFill>
      </fill>
    </dxf>
    <dxf>
      <fill>
        <patternFill>
          <bgColor rgb="FF93BEE5"/>
        </patternFill>
      </fill>
    </dxf>
    <dxf>
      <fill>
        <patternFill>
          <bgColor rgb="FF93BEE5"/>
        </patternFill>
      </fill>
    </dxf>
    <dxf>
      <fill>
        <patternFill>
          <bgColor rgb="FF93BEE5"/>
        </patternFill>
      </fill>
    </dxf>
    <dxf>
      <fill>
        <patternFill>
          <bgColor rgb="FF93BEE5"/>
        </patternFill>
      </fill>
    </dxf>
    <dxf>
      <font>
        <color auto="1"/>
      </font>
      <fill>
        <patternFill patternType="none">
          <bgColor auto="1"/>
        </patternFill>
      </fill>
    </dxf>
    <dxf>
      <fill>
        <patternFill>
          <bgColor rgb="FF93BEE5"/>
        </patternFill>
      </fill>
    </dxf>
    <dxf>
      <fill>
        <patternFill>
          <bgColor rgb="FF93BEE5"/>
        </patternFill>
      </fill>
    </dxf>
    <dxf>
      <fill>
        <patternFill>
          <bgColor rgb="FF93BEE5"/>
        </patternFill>
      </fill>
    </dxf>
    <dxf>
      <font>
        <color auto="1"/>
      </font>
      <fill>
        <patternFill patternType="none">
          <bgColor auto="1"/>
        </patternFill>
      </fill>
    </dxf>
    <dxf>
      <font>
        <color auto="1"/>
      </font>
      <fill>
        <patternFill patternType="none">
          <bgColor auto="1"/>
        </patternFill>
      </fill>
    </dxf>
    <dxf>
      <fill>
        <patternFill>
          <bgColor rgb="FF93BEE5"/>
        </patternFill>
      </fill>
    </dxf>
    <dxf>
      <fill>
        <patternFill>
          <bgColor rgb="FF93BEE5"/>
        </patternFill>
      </fill>
    </dxf>
    <dxf>
      <fill>
        <patternFill>
          <bgColor rgb="FF93BEE5"/>
        </patternFill>
      </fill>
    </dxf>
    <dxf>
      <fill>
        <patternFill>
          <bgColor rgb="FF93BEE5"/>
        </patternFill>
      </fill>
    </dxf>
    <dxf>
      <font>
        <color rgb="FF000000"/>
      </font>
      <fill>
        <patternFill patternType="solid">
          <fgColor rgb="FFD9EAD3"/>
          <bgColor rgb="FFD9EAD3"/>
        </patternFill>
      </fill>
    </dxf>
    <dxf>
      <fill>
        <patternFill>
          <bgColor rgb="FFFF7C80"/>
        </patternFill>
      </fill>
    </dxf>
    <dxf>
      <font>
        <color auto="1"/>
      </font>
      <fill>
        <patternFill patternType="none">
          <bgColor auto="1"/>
        </patternFill>
      </fill>
    </dxf>
    <dxf>
      <fill>
        <patternFill>
          <bgColor rgb="FF93BEE5"/>
        </patternFill>
      </fill>
    </dxf>
    <dxf>
      <fill>
        <patternFill>
          <bgColor rgb="FF93BEE5"/>
        </patternFill>
      </fill>
    </dxf>
    <dxf>
      <font>
        <color auto="1"/>
      </font>
      <fill>
        <patternFill patternType="none">
          <bgColor auto="1"/>
        </patternFill>
      </fill>
    </dxf>
    <dxf>
      <fill>
        <patternFill>
          <bgColor rgb="FF93BEE5"/>
        </patternFill>
      </fill>
    </dxf>
    <dxf>
      <font>
        <color rgb="FF000000"/>
      </font>
      <fill>
        <patternFill patternType="solid">
          <fgColor rgb="FFD9EAD3"/>
          <bgColor rgb="FFD9EAD3"/>
        </patternFill>
      </fill>
    </dxf>
    <dxf>
      <fill>
        <patternFill>
          <bgColor rgb="FF93BEE5"/>
        </patternFill>
      </fill>
    </dxf>
    <dxf>
      <font>
        <color rgb="FF000000"/>
      </font>
      <fill>
        <patternFill patternType="solid">
          <fgColor rgb="FFD9EAD3"/>
          <bgColor rgb="FFD9EAD3"/>
        </patternFill>
      </fill>
    </dxf>
    <dxf>
      <font>
        <color auto="1"/>
      </font>
      <fill>
        <patternFill patternType="none">
          <bgColor auto="1"/>
        </patternFill>
      </fill>
    </dxf>
    <dxf>
      <fill>
        <patternFill>
          <bgColor rgb="FF93BEE5"/>
        </patternFill>
      </fill>
    </dxf>
    <dxf>
      <font>
        <color auto="1"/>
      </font>
      <fill>
        <patternFill patternType="none">
          <bgColor auto="1"/>
        </patternFill>
      </fill>
    </dxf>
    <dxf>
      <fill>
        <patternFill>
          <bgColor rgb="FF93BEE5"/>
        </patternFill>
      </fill>
    </dxf>
    <dxf>
      <font>
        <color auto="1"/>
      </font>
      <fill>
        <patternFill patternType="none">
          <bgColor auto="1"/>
        </patternFill>
      </fill>
    </dxf>
    <dxf>
      <font>
        <color rgb="FF000000"/>
      </font>
      <fill>
        <patternFill patternType="solid">
          <fgColor rgb="FFD9EAD3"/>
          <bgColor rgb="FFD9EAD3"/>
        </patternFill>
      </fill>
    </dxf>
    <dxf>
      <font>
        <b/>
      </font>
      <fill>
        <patternFill patternType="solid">
          <fgColor rgb="FF6FA8DC"/>
          <bgColor rgb="FF6FA8DC"/>
        </patternFill>
      </fill>
    </dxf>
    <dxf>
      <font>
        <b/>
      </font>
      <fill>
        <patternFill patternType="solid">
          <fgColor rgb="FF6FA8DC"/>
          <bgColor rgb="FF6FA8DC"/>
        </patternFill>
      </fill>
    </dxf>
    <dxf>
      <fill>
        <patternFill>
          <bgColor theme="8"/>
        </patternFill>
      </fill>
    </dxf>
    <dxf>
      <font>
        <color auto="1"/>
      </font>
      <fill>
        <patternFill patternType="none">
          <bgColor auto="1"/>
        </patternFill>
      </fill>
    </dxf>
    <dxf>
      <fill>
        <patternFill>
          <bgColor rgb="FF93BEE5"/>
        </patternFill>
      </fill>
    </dxf>
    <dxf>
      <fill>
        <patternFill>
          <bgColor rgb="FFFF7C80"/>
        </patternFill>
      </fill>
    </dxf>
    <dxf>
      <font>
        <b/>
        <color rgb="FFCFE2F3"/>
      </font>
      <fill>
        <patternFill patternType="solid">
          <fgColor rgb="FFCFE2F3"/>
          <bgColor rgb="FFCFE2F3"/>
        </patternFill>
      </fill>
    </dxf>
    <dxf>
      <font>
        <color rgb="FF000000"/>
      </font>
      <fill>
        <patternFill patternType="solid">
          <fgColor rgb="FFD9EAD3"/>
          <bgColor rgb="FFD9EAD3"/>
        </patternFill>
      </fill>
    </dxf>
    <dxf>
      <font>
        <b/>
        <color rgb="FF000000"/>
      </font>
      <fill>
        <patternFill patternType="solid">
          <fgColor rgb="FF6FA8DC"/>
          <bgColor rgb="FF6FA8DC"/>
        </patternFill>
      </fill>
    </dxf>
    <dxf>
      <font>
        <b/>
      </font>
      <fill>
        <patternFill patternType="solid">
          <fgColor rgb="FF6FA8DC"/>
          <bgColor rgb="FF6FA8DC"/>
        </patternFill>
      </fill>
    </dxf>
    <dxf>
      <font>
        <b/>
        <color rgb="FF000000"/>
      </font>
      <fill>
        <patternFill patternType="solid">
          <fgColor rgb="FF6FA8DC"/>
          <bgColor rgb="FF6FA8DC"/>
        </patternFill>
      </fill>
    </dxf>
    <dxf>
      <font>
        <color rgb="FF6FA8DC"/>
      </font>
      <fill>
        <patternFill patternType="solid">
          <fgColor rgb="FF6FA8DC"/>
          <bgColor rgb="FF6FA8DC"/>
        </patternFill>
      </fill>
    </dxf>
    <dxf>
      <font>
        <color rgb="FFCFE2F3"/>
      </font>
      <fill>
        <patternFill patternType="solid">
          <fgColor rgb="FFCFE2F3"/>
          <bgColor rgb="FFCFE2F3"/>
        </patternFill>
      </fill>
    </dxf>
    <dxf>
      <font>
        <color rgb="FF000000"/>
      </font>
      <fill>
        <patternFill patternType="solid">
          <fgColor rgb="FFF3F3F3"/>
          <bgColor rgb="FFF3F3F3"/>
        </patternFill>
      </fill>
    </dxf>
    <dxf>
      <font>
        <color rgb="FF000000"/>
      </font>
      <fill>
        <patternFill patternType="solid">
          <fgColor rgb="FFF6B26B"/>
          <bgColor rgb="FFF6B26B"/>
        </patternFill>
      </fill>
    </dxf>
    <dxf>
      <font>
        <color rgb="FF000000"/>
      </font>
      <fill>
        <patternFill patternType="solid">
          <fgColor rgb="FFF9CB9C"/>
          <bgColor rgb="FFF9CB9C"/>
        </patternFill>
      </fill>
    </dxf>
    <dxf>
      <font>
        <color rgb="FF000000"/>
      </font>
      <fill>
        <patternFill patternType="solid">
          <fgColor rgb="FFFFE599"/>
          <bgColor rgb="FFFFE599"/>
        </patternFill>
      </fill>
    </dxf>
    <dxf>
      <font>
        <color rgb="FF000000"/>
      </font>
      <fill>
        <patternFill patternType="solid">
          <fgColor rgb="FFFFF2CC"/>
          <bgColor rgb="FFFFF2CC"/>
        </patternFill>
      </fill>
    </dxf>
    <dxf>
      <font>
        <color rgb="FF000000"/>
      </font>
      <fill>
        <patternFill patternType="solid">
          <fgColor rgb="FFCFE2F3"/>
          <bgColor rgb="FFCFE2F3"/>
        </patternFill>
      </fill>
    </dxf>
    <dxf>
      <font>
        <color rgb="FF000000"/>
      </font>
      <fill>
        <patternFill patternType="solid">
          <fgColor rgb="FFA4C2F4"/>
          <bgColor rgb="FFA4C2F4"/>
        </patternFill>
      </fill>
    </dxf>
    <dxf>
      <font>
        <color rgb="FF000000"/>
      </font>
      <fill>
        <patternFill patternType="solid">
          <fgColor rgb="FFD9EAD3"/>
          <bgColor rgb="FFD9EAD3"/>
        </patternFill>
      </fill>
    </dxf>
    <dxf>
      <font>
        <color rgb="FF000000"/>
      </font>
      <fill>
        <patternFill patternType="solid">
          <fgColor rgb="FF93C47D"/>
          <bgColor rgb="FF93C47D"/>
        </patternFill>
      </fill>
    </dxf>
    <dxf>
      <font>
        <b/>
        <color rgb="FFFFFFFF"/>
      </font>
      <fill>
        <patternFill patternType="solid">
          <fgColor rgb="FF6AA84F"/>
          <bgColor rgb="FF6AA84F"/>
        </patternFill>
      </fill>
    </dxf>
    <dxf>
      <font>
        <color rgb="FFCFE2F3"/>
      </font>
      <fill>
        <patternFill patternType="solid">
          <fgColor rgb="FFCFE2F3"/>
          <bgColor rgb="FFCFE2F3"/>
        </patternFill>
      </fill>
    </dxf>
    <dxf>
      <fill>
        <patternFill patternType="solid">
          <fgColor rgb="FFFCE8B2"/>
          <bgColor rgb="FFFCE8B2"/>
        </patternFill>
      </fill>
    </dxf>
    <dxf>
      <font>
        <b/>
        <color rgb="FFFFFFFF"/>
      </font>
      <fill>
        <patternFill patternType="solid">
          <fgColor rgb="FF6AA84F"/>
          <bgColor rgb="FF6AA84F"/>
        </patternFill>
      </fill>
    </dxf>
    <dxf>
      <font>
        <color rgb="FF000000"/>
      </font>
      <fill>
        <patternFill patternType="solid">
          <fgColor rgb="FF9FC5E8"/>
          <bgColor rgb="FF9FC5E8"/>
        </patternFill>
      </fill>
    </dxf>
    <dxf>
      <font>
        <color rgb="FFCFE2F3"/>
      </font>
      <fill>
        <patternFill patternType="solid">
          <fgColor rgb="FFCFE2F3"/>
          <bgColor rgb="FFCFE2F3"/>
        </patternFill>
      </fill>
    </dxf>
    <dxf>
      <fill>
        <patternFill patternType="solid">
          <fgColor rgb="FF9FC5E8"/>
          <bgColor rgb="FF9FC5E8"/>
        </patternFill>
      </fill>
    </dxf>
    <dxf>
      <font>
        <color rgb="FFCFE2F3"/>
      </font>
      <fill>
        <patternFill patternType="solid">
          <fgColor rgb="FFCFE2F3"/>
          <bgColor rgb="FFCFE2F3"/>
        </patternFill>
      </fill>
    </dxf>
    <dxf>
      <font>
        <b/>
        <color rgb="FFFFFFFF"/>
      </font>
      <fill>
        <patternFill patternType="solid">
          <fgColor rgb="FF6AA84F"/>
          <bgColor rgb="FF6AA84F"/>
        </patternFill>
      </fill>
    </dxf>
    <dxf>
      <font>
        <b/>
        <color rgb="FF000000"/>
      </font>
      <fill>
        <patternFill patternType="solid">
          <fgColor rgb="FF6FA8DC"/>
          <bgColor rgb="FF6FA8DC"/>
        </patternFill>
      </fill>
    </dxf>
    <dxf>
      <font>
        <color rgb="FF6FA8DC"/>
      </font>
      <fill>
        <patternFill patternType="solid">
          <fgColor rgb="FF6FA8DC"/>
          <bgColor rgb="FF6FA8DC"/>
        </patternFill>
      </fill>
    </dxf>
    <dxf>
      <font>
        <b/>
        <color rgb="FFCFE2F3"/>
      </font>
      <fill>
        <patternFill patternType="solid">
          <fgColor rgb="FFCFE2F3"/>
          <bgColor rgb="FFCFE2F3"/>
        </patternFill>
      </fill>
    </dxf>
    <dxf>
      <font>
        <b/>
        <color rgb="FFCFE2F3"/>
      </font>
      <fill>
        <patternFill patternType="solid">
          <fgColor rgb="FFCFE2F3"/>
          <bgColor rgb="FFCFE2F3"/>
        </patternFill>
      </fill>
    </dxf>
    <dxf>
      <fill>
        <patternFill patternType="solid">
          <fgColor rgb="FFFFE599"/>
          <bgColor rgb="FFFFE599"/>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ont>
        <color rgb="FFCFE2F3"/>
      </font>
      <fill>
        <patternFill patternType="solid">
          <fgColor rgb="FFCFE2F3"/>
          <bgColor rgb="FFCFE2F3"/>
        </patternFill>
      </fill>
    </dxf>
    <dxf>
      <font>
        <color rgb="FF000000"/>
      </font>
      <fill>
        <patternFill patternType="solid">
          <fgColor rgb="FFF3F3F3"/>
          <bgColor rgb="FFF3F3F3"/>
        </patternFill>
      </fill>
    </dxf>
    <dxf>
      <font>
        <color rgb="FF000000"/>
      </font>
      <fill>
        <patternFill patternType="solid">
          <fgColor rgb="FFF6B26B"/>
          <bgColor rgb="FFF6B26B"/>
        </patternFill>
      </fill>
    </dxf>
    <dxf>
      <font>
        <color rgb="FF000000"/>
      </font>
      <fill>
        <patternFill patternType="solid">
          <fgColor rgb="FFF9CB9C"/>
          <bgColor rgb="FFF9CB9C"/>
        </patternFill>
      </fill>
    </dxf>
    <dxf>
      <font>
        <color rgb="FF000000"/>
      </font>
      <fill>
        <patternFill patternType="solid">
          <fgColor rgb="FFFFE599"/>
          <bgColor rgb="FFFFE599"/>
        </patternFill>
      </fill>
    </dxf>
    <dxf>
      <font>
        <color rgb="FF000000"/>
      </font>
      <fill>
        <patternFill patternType="solid">
          <fgColor rgb="FFFFF2CC"/>
          <bgColor rgb="FFFFF2CC"/>
        </patternFill>
      </fill>
    </dxf>
    <dxf>
      <font>
        <color rgb="FF000000"/>
      </font>
      <fill>
        <patternFill patternType="solid">
          <fgColor rgb="FFCFE2F3"/>
          <bgColor rgb="FFCFE2F3"/>
        </patternFill>
      </fill>
    </dxf>
    <dxf>
      <font>
        <color rgb="FF000000"/>
      </font>
      <fill>
        <patternFill patternType="solid">
          <fgColor rgb="FFA4C2F4"/>
          <bgColor rgb="FFA4C2F4"/>
        </patternFill>
      </fill>
    </dxf>
    <dxf>
      <font>
        <color rgb="FF000000"/>
      </font>
      <fill>
        <patternFill patternType="solid">
          <fgColor rgb="FFD9EAD3"/>
          <bgColor rgb="FFD9EAD3"/>
        </patternFill>
      </fill>
    </dxf>
    <dxf>
      <font>
        <color rgb="FF000000"/>
      </font>
      <fill>
        <patternFill patternType="solid">
          <fgColor rgb="FF93C47D"/>
          <bgColor rgb="FF93C47D"/>
        </patternFill>
      </fill>
    </dxf>
    <dxf>
      <font>
        <b/>
        <color rgb="FFFFFFFF"/>
      </font>
      <fill>
        <patternFill patternType="solid">
          <fgColor rgb="FF6AA84F"/>
          <bgColor rgb="FF6AA84F"/>
        </patternFill>
      </fill>
    </dxf>
    <dxf>
      <font>
        <color rgb="FFCFE2F3"/>
      </font>
      <fill>
        <patternFill patternType="solid">
          <fgColor rgb="FFCFE2F3"/>
          <bgColor rgb="FFCFE2F3"/>
        </patternFill>
      </fill>
    </dxf>
    <dxf>
      <font>
        <b/>
        <color rgb="FF000000"/>
      </font>
      <fill>
        <patternFill patternType="solid">
          <fgColor rgb="FF6FA8DC"/>
          <bgColor rgb="FF6FA8DC"/>
        </patternFill>
      </fill>
    </dxf>
    <dxf>
      <font>
        <b/>
        <color rgb="FFCFE2F3"/>
      </font>
      <fill>
        <patternFill patternType="solid">
          <fgColor rgb="FFCFE2F3"/>
          <bgColor rgb="FFCFE2F3"/>
        </patternFill>
      </fill>
    </dxf>
    <dxf>
      <font>
        <b/>
        <color rgb="FF000000"/>
      </font>
      <fill>
        <patternFill patternType="solid">
          <fgColor rgb="FF6FA8DC"/>
          <bgColor rgb="FF6FA8DC"/>
        </patternFill>
      </fill>
    </dxf>
    <dxf>
      <font>
        <color theme="0" tint="-0.14996795556505021"/>
      </font>
      <fill>
        <patternFill>
          <bgColor theme="0" tint="-0.14996795556505021"/>
        </patternFill>
      </fill>
    </dxf>
    <dxf>
      <fill>
        <patternFill patternType="solid">
          <fgColor rgb="FF6FA8DC"/>
          <bgColor rgb="FF6FA8DC"/>
        </patternFill>
      </fill>
    </dxf>
    <dxf>
      <font>
        <color rgb="FF000000"/>
      </font>
      <fill>
        <patternFill patternType="solid">
          <fgColor rgb="FFB7B7B7"/>
          <bgColor rgb="FFB7B7B7"/>
        </patternFill>
      </fill>
    </dxf>
    <dxf>
      <font>
        <color auto="1"/>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ill>
        <patternFill patternType="solid">
          <fgColor rgb="FF6FA8DC"/>
          <bgColor rgb="FF6FA8DC"/>
        </patternFill>
      </fill>
    </dxf>
    <dxf>
      <fill>
        <patternFill patternType="solid">
          <fgColor rgb="FF6FA8DC"/>
          <bgColor rgb="FF6FA8DC"/>
        </patternFill>
      </fill>
    </dxf>
    <dxf>
      <font>
        <b/>
      </font>
      <fill>
        <patternFill patternType="solid">
          <fgColor rgb="FF6FA8DC"/>
          <bgColor rgb="FF6FA8DC"/>
        </patternFill>
      </fill>
    </dxf>
    <dxf>
      <font>
        <color rgb="FFCFE2F3"/>
      </font>
      <fill>
        <patternFill>
          <bgColor rgb="FFCFE2F3"/>
        </patternFill>
      </fill>
    </dxf>
    <dxf>
      <fill>
        <patternFill patternType="solid">
          <fgColor rgb="FF6FA8DC"/>
          <bgColor rgb="FF6FA8DC"/>
        </patternFill>
      </fill>
    </dxf>
    <dxf>
      <font>
        <color rgb="FF000000"/>
      </font>
      <fill>
        <patternFill patternType="solid">
          <fgColor rgb="FFB7B7B7"/>
          <bgColor rgb="FFB7B7B7"/>
        </patternFill>
      </fill>
    </dxf>
    <dxf>
      <font>
        <color auto="1"/>
      </font>
      <fill>
        <patternFill patternType="solid">
          <fgColor rgb="FF6FA8DC"/>
          <bgColor rgb="FF6FA8DC"/>
        </patternFill>
      </fill>
    </dxf>
    <dxf>
      <font>
        <b/>
      </font>
      <fill>
        <patternFill patternType="solid">
          <fgColor rgb="FF6FA8DC"/>
          <bgColor rgb="FF6FA8DC"/>
        </patternFill>
      </fill>
    </dxf>
    <dxf>
      <font>
        <color rgb="FF000000"/>
      </font>
      <fill>
        <patternFill patternType="solid">
          <fgColor rgb="FFB7B7B7"/>
          <bgColor rgb="FFB7B7B7"/>
        </patternFill>
      </fill>
    </dxf>
    <dxf>
      <font>
        <color auto="1"/>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ill>
        <patternFill patternType="solid">
          <fgColor rgb="FF6FA8DC"/>
          <bgColor rgb="FF6FA8DC"/>
        </patternFill>
      </fill>
    </dxf>
    <dxf>
      <font>
        <color rgb="FF000000"/>
      </font>
      <fill>
        <patternFill patternType="solid">
          <fgColor rgb="FFF4CCCC"/>
          <bgColor rgb="FFF4CCCC"/>
        </patternFill>
      </fill>
    </dxf>
    <dxf>
      <font>
        <b/>
        <color rgb="FF000000"/>
      </font>
      <fill>
        <patternFill patternType="solid">
          <fgColor rgb="FFD9EAD3"/>
          <bgColor rgb="FFD9EAD3"/>
        </patternFill>
      </fill>
    </dxf>
    <dxf>
      <font>
        <b/>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ont>
        <b/>
      </font>
      <fill>
        <patternFill patternType="solid">
          <fgColor rgb="FF6FA8DC"/>
          <bgColor rgb="FF6FA8DC"/>
        </patternFill>
      </fill>
    </dxf>
    <dxf>
      <font>
        <b val="0"/>
        <i val="0"/>
        <strike val="0"/>
        <condense val="0"/>
        <extend val="0"/>
        <outline val="0"/>
        <shadow val="0"/>
        <u val="none"/>
        <vertAlign val="baseline"/>
        <sz val="11"/>
        <color rgb="FF000000"/>
        <name val="Calibri"/>
        <scheme val="none"/>
      </font>
      <fill>
        <patternFill patternType="solid">
          <fgColor indexed="64"/>
          <bgColor theme="4" tint="0.79998168889431442"/>
        </patternFill>
      </fill>
      <alignment horizontal="general" vertical="bottom" textRotation="0" wrapText="0" indent="0" justifyLastLine="0" shrinkToFit="0" readingOrder="0"/>
      <border diagonalUp="0" diagonalDown="0">
        <left style="thin">
          <color auto="1"/>
        </left>
        <right/>
        <top style="thin">
          <color auto="1"/>
        </top>
        <bottom style="thin">
          <color auto="1"/>
        </bottom>
        <vertical/>
        <horizontal/>
      </border>
      <protection locked="0" hidden="0"/>
    </dxf>
    <dxf>
      <font>
        <b val="0"/>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auto="1"/>
        </left>
        <right/>
        <top/>
        <bottom style="thin">
          <color auto="1"/>
        </bottom>
      </border>
      <protection locked="0" hidden="0"/>
    </dxf>
    <dxf>
      <font>
        <b val="0"/>
        <i val="0"/>
        <strike val="0"/>
        <condense val="0"/>
        <extend val="0"/>
        <outline val="0"/>
        <shadow val="0"/>
        <u val="none"/>
        <vertAlign val="baseline"/>
        <sz val="11"/>
        <color rgb="FF000000"/>
        <name val="Calibri"/>
        <scheme val="none"/>
      </font>
      <fill>
        <patternFill patternType="solid">
          <fgColor indexed="64"/>
          <bgColor theme="4" tint="0.79998168889431442"/>
        </patternFill>
      </fill>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general" vertical="bottom" textRotation="0" wrapText="1" indent="0" justifyLastLine="0" shrinkToFit="0" readingOrder="0"/>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1"/>
        <color rgb="FF000000"/>
        <name val="Calibri"/>
        <scheme val="none"/>
      </font>
      <fill>
        <patternFill patternType="solid">
          <fgColor indexed="64"/>
          <bgColor theme="4" tint="0.79998168889431442"/>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ill>
        <patternFill patternType="solid">
          <fgColor indexed="64"/>
          <bgColor theme="4" tint="0.79998168889431442"/>
        </patternFill>
      </fill>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1"/>
        <color rgb="FF000000"/>
        <name val="Calibri"/>
        <scheme val="none"/>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0"/>
        <color auto="1"/>
        <name val="Arial"/>
        <family val="2"/>
        <scheme val="none"/>
      </font>
      <numFmt numFmtId="181" formatCode="h:mm"/>
      <fill>
        <patternFill patternType="solid">
          <fgColor indexed="64"/>
          <bgColor theme="4" tint="0.79998168889431442"/>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auto="1"/>
        <name val="Arial"/>
        <family val="2"/>
        <scheme val="none"/>
      </font>
      <numFmt numFmtId="181" formatCode="h:mm"/>
      <fill>
        <patternFill patternType="solid">
          <fgColor indexed="64"/>
          <bgColor theme="4" tint="0.79998168889431442"/>
        </patternFill>
      </fill>
      <alignment horizontal="general" vertical="bottom" textRotation="0" wrapText="0" indent="0" justifyLastLine="0" shrinkToFit="0" readingOrder="0"/>
      <border diagonalUp="0" diagonalDown="0" outline="0">
        <left style="thin">
          <color auto="1"/>
        </left>
        <right style="thin">
          <color auto="1"/>
        </right>
        <top/>
        <bottom style="thin">
          <color auto="1"/>
        </bottom>
      </border>
      <protection locked="0" hidden="0"/>
    </dxf>
    <dxf>
      <font>
        <b val="0"/>
        <i val="0"/>
        <strike val="0"/>
        <condense val="0"/>
        <extend val="0"/>
        <outline val="0"/>
        <shadow val="0"/>
        <u val="none"/>
        <vertAlign val="baseline"/>
        <sz val="10"/>
        <color auto="1"/>
        <name val="Arial"/>
        <family val="2"/>
        <scheme val="none"/>
      </font>
      <numFmt numFmtId="169" formatCode="00&quot;_&quot;00"/>
      <fill>
        <patternFill patternType="solid">
          <fgColor indexed="64"/>
          <bgColor theme="4" tint="0.79998168889431442"/>
        </patternFill>
      </fill>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0"/>
        <color auto="1"/>
        <name val="Arial"/>
        <family val="2"/>
        <scheme val="none"/>
      </font>
      <numFmt numFmtId="169" formatCode="00&quot;_&quot;00"/>
      <fill>
        <patternFill patternType="solid">
          <fgColor indexed="64"/>
          <bgColor theme="4" tint="0.79998168889431442"/>
        </patternFill>
      </fill>
      <alignment horizontal="general" vertical="bottom" textRotation="0" wrapText="0" indent="0" justifyLastLine="0" shrinkToFit="0" readingOrder="0"/>
      <border diagonalUp="0" diagonalDown="0" outline="0">
        <left/>
        <right style="thin">
          <color auto="1"/>
        </right>
        <top/>
        <bottom style="thin">
          <color auto="1"/>
        </bottom>
      </border>
      <protection locked="0" hidden="0"/>
    </dxf>
    <dxf>
      <border outline="0">
        <top style="thin">
          <color auto="1"/>
        </top>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fill>
        <patternFill patternType="solid">
          <fgColor indexed="64"/>
          <bgColor theme="4" tint="0.79998168889431442"/>
        </patternFill>
      </fill>
      <alignment horizontal="general" vertical="bottom" textRotation="0" wrapText="0" indent="0" justifyLastLine="0" shrinkToFit="0" readingOrder="0"/>
      <protection locked="0" hidden="0"/>
    </dxf>
    <dxf>
      <border outline="0">
        <bottom style="thin">
          <color auto="1"/>
        </bottom>
      </border>
    </dxf>
    <dxf>
      <font>
        <strike val="0"/>
        <outline val="0"/>
        <shadow val="0"/>
        <u val="none"/>
        <vertAlign val="baseline"/>
        <name val="Arial"/>
        <family val="2"/>
        <scheme val="none"/>
      </font>
    </dxf>
    <dxf>
      <font>
        <b val="0"/>
        <i val="0"/>
        <strike val="0"/>
        <condense val="0"/>
        <extend val="0"/>
        <outline val="0"/>
        <shadow val="0"/>
        <u val="none"/>
        <vertAlign val="baseline"/>
        <sz val="11"/>
        <color rgb="FF000000"/>
        <name val="Arial"/>
        <family val="2"/>
        <scheme val="none"/>
      </font>
      <numFmt numFmtId="182" formatCode="d/m/yy"/>
      <alignment horizontal="general" vertical="bottom" textRotation="0" wrapText="0" indent="0" justifyLastLine="0" shrinkToFit="0" readingOrder="0"/>
    </dxf>
    <dxf>
      <font>
        <strike val="0"/>
        <outline val="0"/>
        <shadow val="0"/>
        <u val="none"/>
        <vertAlign val="baseline"/>
        <name val="Arial"/>
        <family val="2"/>
        <scheme val="none"/>
      </font>
    </dxf>
    <dxf>
      <font>
        <strike val="0"/>
        <outline val="0"/>
        <shadow val="0"/>
        <u val="none"/>
        <vertAlign val="baseline"/>
        <name val="Arial"/>
        <family val="2"/>
        <scheme val="none"/>
      </font>
    </dxf>
    <dxf>
      <font>
        <strike val="0"/>
        <outline val="0"/>
        <shadow val="0"/>
        <u val="none"/>
        <vertAlign val="baseline"/>
        <name val="Arial"/>
        <family val="2"/>
        <scheme val="none"/>
      </font>
    </dxf>
    <dxf>
      <font>
        <strike val="0"/>
        <outline val="0"/>
        <shadow val="0"/>
        <u val="none"/>
        <vertAlign val="baseline"/>
        <name val="Arial"/>
        <family val="2"/>
        <scheme val="none"/>
      </font>
    </dxf>
    <dxf>
      <font>
        <strike val="0"/>
        <outline val="0"/>
        <shadow val="0"/>
        <u val="none"/>
        <vertAlign val="baseline"/>
        <name val="Arial"/>
        <family val="2"/>
        <scheme val="none"/>
      </font>
    </dxf>
    <dxf>
      <font>
        <strike val="0"/>
        <outline val="0"/>
        <shadow val="0"/>
        <u val="none"/>
        <vertAlign val="baseline"/>
        <name val="Arial"/>
        <family val="2"/>
        <scheme val="none"/>
      </font>
    </dxf>
    <dxf>
      <font>
        <strike val="0"/>
        <outline val="0"/>
        <shadow val="0"/>
        <u val="none"/>
        <vertAlign val="baseline"/>
        <name val="Arial"/>
        <family val="2"/>
        <scheme val="none"/>
      </font>
    </dxf>
    <dxf>
      <font>
        <b/>
        <i val="0"/>
        <strike val="0"/>
        <condense val="0"/>
        <extend val="0"/>
        <outline val="0"/>
        <shadow val="0"/>
        <u val="none"/>
        <vertAlign val="baseline"/>
        <sz val="10"/>
        <color auto="1"/>
        <name val="Arial"/>
        <family val="2"/>
        <scheme val="none"/>
      </font>
      <fill>
        <patternFill patternType="solid">
          <fgColor indexed="64"/>
          <bgColor rgb="FF6FA8DC"/>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numFmt numFmtId="0" formatCode="General"/>
      <fill>
        <patternFill patternType="solid">
          <fgColor rgb="FFFFFFFF"/>
          <bgColor rgb="FFFFFFFF"/>
        </patternFill>
      </fill>
    </dxf>
    <dxf>
      <font>
        <b val="0"/>
        <i val="0"/>
        <strike val="0"/>
        <condense val="0"/>
        <extend val="0"/>
        <outline val="0"/>
        <shadow val="0"/>
        <u val="none"/>
        <vertAlign val="baseline"/>
        <sz val="11"/>
        <color rgb="FF000000"/>
        <name val="Arial"/>
        <scheme val="none"/>
      </font>
      <numFmt numFmtId="0" formatCode="General"/>
      <fill>
        <patternFill patternType="solid">
          <fgColor rgb="FFFFFFFF"/>
          <bgColor rgb="FFFFFFFF"/>
        </patternFill>
      </fill>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center" vertical="top" textRotation="0" wrapText="1" indent="0" justifyLastLine="0" shrinkToFit="0" readingOrder="0"/>
      <border diagonalUp="0" diagonalDown="0">
        <left style="thin">
          <color rgb="FFCFE2F3"/>
        </left>
        <right/>
        <top style="thin">
          <color rgb="FFCFE2F3"/>
        </top>
        <bottom style="thin">
          <color rgb="FFCFE2F3"/>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19" formatCode="dd/mm/yyyy"/>
      <fill>
        <patternFill patternType="none">
          <fgColor indexed="64"/>
          <bgColor indexed="65"/>
        </patternFill>
      </fill>
      <alignment horizontal="left" vertical="top" textRotation="0" wrapText="1" indent="0" justifyLastLine="0" shrinkToFit="0" readingOrder="0"/>
      <border diagonalUp="0" diagonalDown="0" outline="0">
        <left style="thin">
          <color rgb="FFCFE2F3"/>
        </left>
        <right style="thin">
          <color rgb="FFCFE2F3"/>
        </right>
        <top style="thin">
          <color rgb="FFCFE2F3"/>
        </top>
        <bottom style="thin">
          <color rgb="FFCFE2F3"/>
        </bottom>
      </border>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auto="1"/>
        <name val="Arial"/>
        <scheme val="none"/>
      </font>
      <numFmt numFmtId="166" formatCode="mm&quot;:&quot;ss"/>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166" formatCode="mm&quot;:&quot;ss"/>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166" formatCode="mm&quot;:&quot;ss"/>
      <fill>
        <patternFill patternType="none">
          <fgColor indexed="64"/>
          <bgColor indexed="65"/>
        </patternFill>
      </fill>
      <alignment horizontal="center"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family val="2"/>
        <scheme val="none"/>
      </font>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166" formatCode="mm&quot;:&quot;ss"/>
      <fill>
        <patternFill patternType="none">
          <fgColor indexed="64"/>
          <bgColor indexed="65"/>
        </patternFill>
      </fill>
      <alignment horizontal="center"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rgb="FFCFE2F3"/>
        </left>
        <right style="thin">
          <color rgb="FFCFE2F3"/>
        </right>
        <top style="thin">
          <color rgb="FFCFE2F3"/>
        </top>
        <bottom style="thin">
          <color rgb="FFCFE2F3"/>
        </bottom>
        <vertical/>
        <horizontal/>
      </border>
    </dxf>
    <dxf>
      <font>
        <b val="0"/>
        <i val="0"/>
        <strike val="0"/>
        <condense val="0"/>
        <extend val="0"/>
        <outline val="0"/>
        <shadow val="0"/>
        <u val="none"/>
        <vertAlign val="baseline"/>
        <sz val="10"/>
        <color rgb="FF000000"/>
        <name val="Arial"/>
        <scheme val="none"/>
      </font>
      <numFmt numFmtId="167" formatCode="00"/>
      <fill>
        <patternFill patternType="none">
          <fgColor indexed="64"/>
          <bgColor indexed="65"/>
        </patternFill>
      </fill>
      <alignment horizontal="left" vertical="top" textRotation="0" wrapText="1" indent="0" justifyLastLine="0" shrinkToFit="0" readingOrder="0"/>
      <border diagonalUp="0" diagonalDown="0" outline="0">
        <left/>
        <right style="thin">
          <color rgb="FFCFE2F3"/>
        </right>
        <top style="thin">
          <color rgb="FFCFE2F3"/>
        </top>
        <bottom style="thin">
          <color rgb="FFCFE2F3"/>
        </bottom>
      </border>
    </dxf>
    <dxf>
      <font>
        <b/>
        <i val="0"/>
        <strike val="0"/>
        <condense val="0"/>
        <extend val="0"/>
        <outline val="0"/>
        <shadow val="0"/>
        <u val="none"/>
        <vertAlign val="baseline"/>
        <sz val="10"/>
        <color rgb="FF000000"/>
        <name val="Arial"/>
        <scheme val="none"/>
      </font>
      <numFmt numFmtId="167" formatCode="00"/>
      <fill>
        <patternFill patternType="none">
          <fgColor indexed="64"/>
          <bgColor indexed="65"/>
        </patternFill>
      </fill>
      <alignment horizontal="left" vertical="top" textRotation="0" wrapText="1" indent="0" justifyLastLine="0" shrinkToFit="0" readingOrder="0"/>
      <border diagonalUp="0" diagonalDown="0" outline="0">
        <left/>
        <right style="thin">
          <color rgb="FFCFE2F3"/>
        </right>
        <top style="thin">
          <color rgb="FFCFE2F3"/>
        </top>
        <bottom style="thin">
          <color rgb="FFCFE2F3"/>
        </bottom>
      </border>
    </dxf>
    <dxf>
      <border outline="0">
        <top style="thin">
          <color rgb="FFCFE2F3"/>
        </top>
      </border>
    </dxf>
    <dxf>
      <border outline="0">
        <left style="thin">
          <color rgb="FFCFE2F3"/>
        </left>
        <right style="thin">
          <color rgb="FFCFE2F3"/>
        </right>
        <top style="thin">
          <color rgb="FFCFE2F3"/>
        </top>
        <bottom style="thin">
          <color rgb="FFCFE2F3"/>
        </bottom>
      </border>
    </dxf>
    <dxf>
      <border outline="0">
        <bottom style="thin">
          <color rgb="FFCFE2F3"/>
        </bottom>
      </border>
    </dxf>
    <dxf>
      <font>
        <b/>
        <i val="0"/>
        <strike val="0"/>
        <condense val="0"/>
        <extend val="0"/>
        <outline val="0"/>
        <shadow val="0"/>
        <u val="none"/>
        <vertAlign val="baseline"/>
        <sz val="8"/>
        <color rgb="FF6FA8DC"/>
        <name val="Arial"/>
        <scheme val="none"/>
      </font>
      <numFmt numFmtId="164" formatCode="d&quot;.&quot;m&quot;.&quot;yy"/>
      <fill>
        <patternFill patternType="solid">
          <fgColor indexed="64"/>
          <bgColor rgb="FF6FA8DC"/>
        </patternFill>
      </fill>
      <alignment horizontal="general" vertical="top" textRotation="0" wrapText="1" indent="0" justifyLastLine="0" shrinkToFit="0" readingOrder="0"/>
      <border diagonalUp="0" diagonalDown="0" outline="0">
        <left style="thin">
          <color rgb="FFCFE2F3"/>
        </left>
        <right style="thin">
          <color rgb="FFCFE2F3"/>
        </right>
        <top/>
        <bottom/>
      </border>
    </dxf>
    <dxf>
      <fill>
        <patternFill>
          <bgColor rgb="FFFFFFFF"/>
        </patternFill>
      </fill>
    </dxf>
    <dxf>
      <fill>
        <patternFill>
          <bgColor theme="0"/>
        </patternFill>
      </fill>
    </dxf>
  </dxfs>
  <tableStyles count="2" defaultTableStyle="TableStyleMedium9" defaultPivotStyle="PivotStyleMedium7">
    <tableStyle name="Estilo de tabla 1" pivot="0" count="1" xr9:uid="{00000000-0011-0000-FFFF-FFFF00000000}">
      <tableStyleElement type="wholeTable" dxfId="298"/>
    </tableStyle>
    <tableStyle name="Tabellenformat 1" pivot="0" count="1" xr9:uid="{00000000-0011-0000-FFFF-FFFF01000000}">
      <tableStyleElement type="wholeTable" dxfId="297"/>
    </tableStyle>
  </tableStyles>
  <colors>
    <mruColors>
      <color rgb="FFFFF661"/>
      <color rgb="FFFEAA02"/>
      <color rgb="FFFFDE75"/>
      <color rgb="FFCFE2F3"/>
      <color rgb="FFD9D9D9"/>
      <color rgb="FFD9EAD3"/>
      <color rgb="FFF4CCCC"/>
      <color rgb="FF6FA8DC"/>
      <color rgb="FF6496C5"/>
      <color rgb="FFA8B8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9:AC117" totalsRowShown="0" headerRowDxfId="296" headerRowBorderDxfId="295" tableBorderDxfId="294" totalsRowBorderDxfId="293">
  <autoFilter ref="A9:AC11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00000000-0010-0000-0000-000001000000}" name="Ch #" dataDxfId="292"/>
    <tableColumn id="2" xr3:uid="{00000000-0010-0000-0000-000002000000}" name="Vid #" dataDxfId="291"/>
    <tableColumn id="3" xr3:uid="{00000000-0010-0000-0000-000003000000}" name="Video and Chapter Name" dataDxfId="290"/>
    <tableColumn id="4" xr3:uid="{00000000-0010-0000-0000-000004000000}" name="Video Filename_x000a_" dataDxfId="289">
      <calculatedColumnFormula>IF($B$1&lt;&gt;"",IF(ISNUMBER(Index!$B10), IF($AB10= "00_01",Project_information!$C$3&amp;"_"&amp;Project_information!$B$2&amp;"_"&amp;"00_01_trailer",Project_information!$C$3&amp;"_"&amp;Project_information!$B$2&amp;"_"&amp;TEXT(MAX($A$10:INDIRECT("A"&amp;ROW(Index!$B10))),"00")&amp;"_"&amp;TEXT(Index!$B10,"00")),""),"")</calculatedColumnFormula>
    </tableColumn>
    <tableColumn id="5" xr3:uid="{00000000-0010-0000-0000-000005000000}" name="Rec Time" dataDxfId="288"/>
    <tableColumn id="6" xr3:uid="{00000000-0010-0000-0000-000006000000}" name="Learning Goal &amp; Video Description_x000a_" dataDxfId="287"/>
    <tableColumn id="7" xr3:uid="{00000000-0010-0000-0000-000007000000}" name="Author Notes / To do" dataDxfId="286"/>
    <tableColumn id="8" xr3:uid="{00000000-0010-0000-0000-000008000000}" name="Video Proofer" dataDxfId="285"/>
    <tableColumn id="9" xr3:uid="{00000000-0010-0000-0000-000009000000}" name="Masks Notes" dataDxfId="284"/>
    <tableColumn id="10" xr3:uid="{00000000-0010-0000-0000-00000A000000}" name="Pre-edit Notes" dataDxfId="283"/>
    <tableColumn id="27" xr3:uid="{70D86AFD-239B-422C-8ED0-67F12F7417A7}" name="Slipstream" dataDxfId="282"/>
    <tableColumn id="11" xr3:uid="{00000000-0010-0000-0000-00000B000000}" name="Free Movie_x000a_For all: X_x000a_For registered: R" dataDxfId="281"/>
    <tableColumn id="12" xr3:uid="{00000000-0010-0000-0000-00000C000000}" name="# Slides" dataDxfId="280"/>
    <tableColumn id="13" xr3:uid="{00000000-0010-0000-0000-00000D000000}" name="# Words" dataDxfId="279"/>
    <tableColumn id="14" xr3:uid="{00000000-0010-0000-0000-00000E000000}" name="Rec Time LA" dataDxfId="278"/>
    <tableColumn id="15" xr3:uid="{00000000-0010-0000-0000-00000F000000}" name="Editor" dataDxfId="277"/>
    <tableColumn id="16" xr3:uid="{00000000-0010-0000-0000-000010000000}" name="QA" dataDxfId="276"/>
    <tableColumn id="17" xr3:uid="{00000000-0010-0000-0000-000011000000}" name="Producer Review" dataDxfId="275"/>
    <tableColumn id="18" xr3:uid="{00000000-0010-0000-0000-000012000000}" name="Scap Time" dataDxfId="274"/>
    <tableColumn id="19" xr3:uid="{00000000-0010-0000-0000-000013000000}" name="LA time" dataDxfId="273"/>
    <tableColumn id="20" xr3:uid="{00000000-0010-0000-0000-000014000000}" name="Final Time" dataDxfId="272">
      <calculatedColumnFormula>(Tabelle1[[#This Row],[Scap Time]]+Tabelle1[[#This Row],[LA time]])</calculatedColumnFormula>
    </tableColumn>
    <tableColumn id="21" xr3:uid="{00000000-0010-0000-0000-000015000000}" name="Vantage Code" dataDxfId="271"/>
    <tableColumn id="22" xr3:uid="{00000000-0010-0000-0000-000016000000}" name="Final Filename" dataDxfId="270">
      <calculatedColumnFormula>IF($B$1&lt;&gt;"",IF(ISNUMBER(Index!$B10),IF(Index!$V10="trailer_WL25R",Project_information!$C$3&amp;"_"&amp;Project_information!$B$2&amp;"_"&amp;Index!$V10,Project_information!$C$3&amp;"_"&amp;Project_information!$B$2&amp;"_"&amp;TEXT(MAX($A$10:INDIRECT("A"&amp;ROW(Index!$B10))),"00")&amp;"_"&amp;TEXT(Index!$B10,"00")&amp;"_"&amp;Index!$V10),""),"")</calculatedColumnFormula>
    </tableColumn>
    <tableColumn id="23" xr3:uid="{00000000-0010-0000-0000-000017000000}" name="Weekly Series Date" dataDxfId="269">
      <calculatedColumnFormula>IF($X$2="","", IF(
    $A10&lt;&gt;"",
    "",
    IF(
        $B10="",
        "",
        IF(
            OR($AB10 = "00_01", $AB10 = "01_01"),
            $X$2,
            IF(
                X9="",
                IF(
                    X8 + $Y$7 &gt;= DATE(YEAR(X8),MONTH($Y$3),DAY($Y$3)),
                    IF(
                        X8 + $Y$7 &lt;= DATE(YEAR(X8)+1,MONTH($Y$4),DAY($Y$4)),
                        IF(
                            $Y$7 = 1,
                            IF(
                                WEEKDAY(DATE(YEAR(X8)+1,MONTH($Y$4),DAY($Y$4)) + 1, 2) &gt; 5,
                                DATE(YEAR(X8)+1,MONTH($Y$4),DAY($Y$4)) + 9 - WEEKDAY(DATE(YEAR(X8)+1,MONTH($Y$4),DAY($Y$4)) + 1, 2),
                                DATE(YEAR(X8)+1,MONTH($Y$4),DAY($Y$4)) + 1
                            ),
                            IF(
                                $Y$7 = 7,
                                X8 + (3 * $Y$7),
                                X8 + (2 * $Y$7)
                            )
                        ),
                        IF(
                            WEEKDAY(X8 + $Y$7, 2) &gt; 5,
                            IF(
                                WEEKDAY(X8 + $Y$7, 2) = 6,
                                X8 + $Y$7 + 2,
                                IF(
                                    WEEKDAY(X8 + $Y$7, 2) = 7,
                                    X8 + $Y$7 + 1,
                                    X8 + $Y$7
                                )
                            ),
                            X8 + $Y$7
                        )
                    ),
                    IF(
                        WEEKDAY(X8 + $Y$7, 2) &gt; 5,
                        IF(
                            WEEKDAY(X8 + $Y$7, 2) = 6,
                            X8 + $Y$7 + 2,
                            IF(
                                WEEKDAY(X8 + $Y$7, 2) = 7,
                                X8 + $Y$7 + 1,
                                X8 + $Y$7
                            )
                        ),
                        X8 + $Y$7
                    )
                ),
                IF(
                    X9 + $Y$7 &gt;= DATE(YEAR(X9),MONTH($Y$3),DAY($Y$3)),
                    IF(
                        X9 + $Y$7 &lt;= DATE(YEAR(X9)+1,MONTH($Y$4),DAY($Y$4)),
                        IF(
                            $Y$7 = 1,
                            IF(
                                WEEKDAY(DATE(YEAR(X9)+1,MONTH($Y$4),DAY($Y$4)) + 1, 2) &gt; 5,
                                DATE(YEAR(X9)+1,MONTH($Y$4),DAY($Y$4)) + 9 - WEEKDAY(DATE(YEAR(X9)+1,MONTH($Y$4),DAY($Y$4)) + 1, 2),
                                DATE(YEAR(X9)+1,MONTH($Y$4),DAY($Y$4)) + 1
                            ),
                            IF(
                                $Y$7 = 7,
                                X9 + (3 * $Y$7),
                                X9 + (2 * $Y$7)
                            )
                        ),
                        IF(
                            WEEKDAY(X9 + $Y$7, 2) &gt; 5,
                            IF(
                                WEEKDAY(X9 + $Y$7, 2) = 6,
                                X9 + $Y$7 + 2,
                                IF(
                                    WEEKDAY(X9 + $Y$7, 2) = 7,
                                    X9 + $Y$7 + 1,
                                    X9 + $Y$7
                                )
                            ),
                            X9 + $Y$7
                        )
                    ),
                    IF(
                        WEEKDAY(X9 + $Y$7, 2) = 6,
                        X9 + $Y$7 + 2,
                        IF(
                            WEEKDAY(X9 + $Y$7, 2) = 7,
                            X9 + $Y$7 + 1,
                            X9 + $Y$7
                        )
                    )
                )
            )
        )
    )
)
)</calculatedColumnFormula>
    </tableColumn>
    <tableColumn id="24" xr3:uid="{00000000-0010-0000-0000-000018000000}" name="Exercise files Link" dataDxfId="268"/>
    <tableColumn id="25" xr3:uid="{00000000-0010-0000-0000-000019000000}" name="Counter1" dataDxfId="267"/>
    <tableColumn id="26" xr3:uid="{00000000-0010-0000-0000-00001A000000}" name="Counter2" dataDxfId="266"/>
    <tableColumn id="28" xr3:uid="{27A0E00E-90D0-094A-99DF-C69A3A3C309F}" name="Counter3" dataDxfId="265"/>
    <tableColumn id="29" xr3:uid="{CDC71D12-31C1-614F-B818-B70484BDDE74}" name="Counter4" dataDxfId="26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E6B02A-6CCA-9245-816C-005732C23E16}" name="Tabla2" displayName="Tabla2" ref="A1:H150" totalsRowShown="0" headerRowDxfId="263" dataDxfId="262">
  <autoFilter ref="A1:H150" xr:uid="{2DCC4DC1-9047-984E-B4CC-EB899C7EC71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D4DF1CC-7B8E-0340-8A74-CF2B9F7DCA32}" name="Movie" dataDxfId="261"/>
    <tableColumn id="2" xr3:uid="{3D643F34-15F1-264A-A612-025A456C9F23}" name="Timecode " dataDxfId="260"/>
    <tableColumn id="3" xr3:uid="{ADCB6C42-C8A7-574C-92C7-9C903989A269}" name="Notes" dataDxfId="259"/>
    <tableColumn id="4" xr3:uid="{5937B870-EAD9-D448-89BC-C3C7887D2D3B}" name="Note From:" dataDxfId="258"/>
    <tableColumn id="5" xr3:uid="{75BA3847-6F83-8546-BCB5-800DD32EC6B9}" name="Routed To:" dataDxfId="257"/>
    <tableColumn id="6" xr3:uid="{B0414FC2-DFB1-B04E-9CA8-48E2C07071BE}" name="Status" dataDxfId="256"/>
    <tableColumn id="7" xr3:uid="{40CD4DD7-C9FA-8F45-BBFB-EFBBEDC6F5CA}" name="Deadline" dataDxfId="255"/>
    <tableColumn id="8" xr3:uid="{658F3CBE-9071-C446-B8C4-88296FBD31E3}" name="Additional Notes" dataDxfId="25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F2A80E-59C8-4F6F-8C30-D6BB5BFDF8EB}" name="Tabla35" displayName="Tabla35" ref="A6:F1000" headerRowCount="0" totalsRowShown="0" dataDxfId="252" headerRowBorderDxfId="253" tableBorderDxfId="251" totalsRowBorderDxfId="250">
  <tableColumns count="6">
    <tableColumn id="1" xr3:uid="{F90A23C0-96F0-EF49-BD97-36FA9A7C906A}" name="Columna1" headerRowDxfId="249" dataDxfId="248"/>
    <tableColumn id="2" xr3:uid="{14B9F826-ED54-614B-A14C-266C8AF6C8F2}" name="Columna2" headerRowDxfId="247" dataDxfId="246"/>
    <tableColumn id="3" xr3:uid="{ECC62E3A-EAD1-594E-BB85-F316C882B47E}" name="Columna3" headerRowDxfId="245" dataDxfId="244"/>
    <tableColumn id="4" xr3:uid="{0B143073-489A-4A45-B59E-F29D6B86F72A}" name="Columna4" headerRowDxfId="243" dataDxfId="242"/>
    <tableColumn id="5" xr3:uid="{41BB69B0-0365-4546-84E8-D82D04CF0483}" name="Columna5" headerRowDxfId="241" dataDxfId="240"/>
    <tableColumn id="6" xr3:uid="{376DE694-BC7C-414F-849C-6463989CB708}" name="Columna6" headerRowDxfId="239" dataDxfId="238"/>
  </tableColumns>
  <tableStyleInfo name="TableStyleMedium9" showFirstColumn="0" showLastColumn="0" showRowStripes="1" showColumnStripes="0"/>
</table>
</file>

<file path=xl/theme/theme1.xml><?xml version="1.0" encoding="utf-8"?>
<a:theme xmlns:a="http://schemas.openxmlformats.org/drawingml/2006/main" name="Sector">
  <a:themeElements>
    <a:clrScheme name="Sector">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ector">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ector">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rgb="FFCF5000"/>
  </sheetPr>
  <dimension ref="A1:V37"/>
  <sheetViews>
    <sheetView topLeftCell="A27" zoomScale="85" zoomScaleNormal="85" workbookViewId="0">
      <selection activeCell="C11" sqref="C11"/>
    </sheetView>
  </sheetViews>
  <sheetFormatPr defaultColWidth="17.453125" defaultRowHeight="15" customHeight="1" x14ac:dyDescent="0.25"/>
  <cols>
    <col min="1" max="1" width="28.1796875" style="2" customWidth="1"/>
    <col min="2" max="2" width="9.453125" style="2" customWidth="1"/>
    <col min="3" max="3" width="38.453125" style="2" customWidth="1"/>
    <col min="4" max="4" width="21.453125" style="60" customWidth="1"/>
    <col min="5" max="5" width="38.453125" style="2" customWidth="1"/>
    <col min="6" max="6" width="3" style="2" customWidth="1"/>
    <col min="7" max="7" width="4.1796875" style="2" customWidth="1"/>
    <col min="8" max="8" width="14.1796875" style="93" customWidth="1"/>
    <col min="9" max="10" width="42.453125" style="93" customWidth="1"/>
    <col min="11" max="22" width="17.453125" style="93"/>
    <col min="23" max="16384" width="17.453125" style="2"/>
  </cols>
  <sheetData>
    <row r="1" spans="1:5" ht="15" customHeight="1" x14ac:dyDescent="0.25">
      <c r="A1" s="1"/>
      <c r="B1" s="4"/>
      <c r="C1" s="3"/>
      <c r="D1" s="5"/>
      <c r="E1" s="209" t="s">
        <v>0</v>
      </c>
    </row>
    <row r="2" spans="1:5" ht="15.75" customHeight="1" x14ac:dyDescent="0.25">
      <c r="A2" s="6" t="str">
        <f>IF($B$2=Aux!$U$3,Aux!T3,IF(Project_information!$B$2=Aux!$AA$3,Aux!Z3,IF(Project_information!$B$2=Aux!$X$3,Aux!W3,IF(Project_information!$B$2=Aux!$AD$3,Aux!AC3,IF(Project_information!$B$2=Aux!$AG$3,Aux!AF3,IF(Project_information!$B$2=Aux!$AJ$3,Aux!AI3,IF(Project_information!$B$2=Aux!$AM$3,Aux!AL3,"FALLO")))))))</f>
        <v>Idioma</v>
      </c>
      <c r="B2" s="8" t="s">
        <v>1</v>
      </c>
      <c r="C2" s="3"/>
      <c r="D2" s="5" t="s">
        <v>2</v>
      </c>
      <c r="E2" s="129"/>
    </row>
    <row r="3" spans="1:5" ht="15.75" customHeight="1" x14ac:dyDescent="0.25">
      <c r="A3" s="6" t="str">
        <f>IF($B$2=Aux!$U$3,Aux!T4,IF(Project_information!$B$2=Aux!$AA$3,Aux!Z4,IF(Project_information!$B$2=Aux!$X$3,Aux!W4,IF(Project_information!$B$2=Aux!$AD$3,Aux!AC4,IF(Project_information!$B$2=Aux!$AG$3,Aux!AF4,IF(Project_information!$B$2=Aux!$AJ$3,Aux!AI4,IF(Project_information!$B$2=Aux!$AM$3,Aux!AL4,"FALLO")))))))</f>
        <v>Course ID:</v>
      </c>
      <c r="B3" s="120" t="str">
        <f>HYPERLINK("https://contentadmin.lynda.com/Preproduction/Project/Edit/"&amp;$E$2,"Humboldt")</f>
        <v>Humboldt</v>
      </c>
      <c r="C3" s="8">
        <v>3200280</v>
      </c>
      <c r="D3" s="61" t="str">
        <f>IF($B$2=Aux!$U$3,Aux!U4,IF(Project_information!$B$2=Aux!$AA$3,Aux!AA4,IF(Project_information!$B$2=Aux!$X$3,Aux!X4,IF(Project_information!$B$2=Aux!$AD$3,Aux!AD4,IF(Project_information!$B$2=Aux!$AG$3,Aux!AG4,IF(Project_information!$B$2=Aux!$AJ$3,Aux!AJ4,IF(Project_information!$B$2=Aux!$AM$3,Aux!AM4,0)))))))</f>
        <v>Nº atualizado</v>
      </c>
      <c r="E3" s="7"/>
    </row>
    <row r="4" spans="1:5" ht="15" customHeight="1" x14ac:dyDescent="0.25">
      <c r="A4" s="6" t="str">
        <f>IF($B$2=Aux!$U$3,Aux!T5,IF(Project_information!$B$2=Aux!$AA$3,Aux!Z5,IF(Project_information!$B$2=Aux!$X$3,Aux!W5,IF(Project_information!$B$2=Aux!$AD$3,Aux!AC5,IF(Project_information!$B$2=Aux!$AG$3,Aux!AF5,IF(Project_information!$B$2=Aux!$AJ$3,Aux!AI5,IF(Project_information!$B$2=Aux!$AM$3,Aux!AL5,"FALLO")))))))</f>
        <v>Título</v>
      </c>
      <c r="B4" s="4"/>
      <c r="C4" s="258" t="s">
        <v>3</v>
      </c>
      <c r="D4" s="259"/>
      <c r="E4" s="260"/>
    </row>
    <row r="5" spans="1:5" ht="15" customHeight="1" x14ac:dyDescent="0.25">
      <c r="A5" s="6" t="str">
        <f>IF($B$2=Aux!$U$3,Aux!T7,IF(Project_information!$B$2=Aux!$AA$3,Aux!Z7,IF(Project_information!$B$2=Aux!$X$3,Aux!W7,IF(Project_information!$B$2=Aux!$AD$3,Aux!AC7,IF(Project_information!$B$2=Aux!$AG$3,Aux!AF7,IF(Project_information!$B$2=Aux!$AJ$3,Aux!AI7,IF(Project_information!$B$2=Aux!$AM$3,Aux!AL7,"FALLO")))))))</f>
        <v>Instrutora / Instructor</v>
      </c>
      <c r="B5" s="4"/>
      <c r="C5" s="208" t="s">
        <v>4</v>
      </c>
      <c r="D5" s="61" t="str">
        <f>IF($B$2=Aux!$U$3,Aux!U7,IF(Project_information!$B$2=Aux!$AA$3,Aux!AA7,IF(Project_information!$B$2=Aux!$X$3,Aux!X7,IF(Project_information!$B$2=Aux!$AD$3,Aux!AD7,IF(Project_information!$B$2=Aux!$AG$3,Aux!AG7,IF(Project_information!$B$2=Aux!$AJ$3,Aux!AJ7,IF(Project_information!$B$2=Aux!$AM$3,Aux!AM7,0)))))))</f>
        <v>Conteúdo do curso</v>
      </c>
      <c r="E5" s="9" t="s">
        <v>5</v>
      </c>
    </row>
    <row r="6" spans="1:5" ht="15" customHeight="1" x14ac:dyDescent="0.25">
      <c r="A6" s="6" t="str">
        <f>IF($B$2=Aux!$U$3,Aux!T8,IF(Project_information!$B$2=Aux!$AA$3,Aux!Z8,IF(Project_information!$B$2=Aux!$X$3,Aux!W8,IF(Project_information!$B$2=Aux!$AD$3,Aux!AC8,IF(Project_information!$B$2=Aux!$AG$3,Aux!AF8,IF(Project_information!$B$2=Aux!$AJ$3,Aux!AI8,IF(Project_information!$B$2=Aux!$AM$3,Aux!AL8,"FALLO")))))))</f>
        <v>Nível do curso</v>
      </c>
      <c r="B6" s="10"/>
      <c r="C6" s="9" t="s">
        <v>6</v>
      </c>
      <c r="D6" s="61"/>
      <c r="E6" s="11"/>
    </row>
    <row r="7" spans="1:5" ht="6" customHeight="1" x14ac:dyDescent="0.25">
      <c r="A7" s="6"/>
      <c r="B7" s="48"/>
      <c r="C7" s="48"/>
      <c r="D7" s="48"/>
      <c r="E7" s="10"/>
    </row>
    <row r="8" spans="1:5" ht="15" customHeight="1" x14ac:dyDescent="0.25">
      <c r="A8" s="6" t="str">
        <f>IF($B$2=Aux!$U$3,Aux!T10,IF(Project_information!$B$2=Aux!$AA$3,Aux!Z10,IF(Project_information!$B$2=Aux!$X$3,Aux!W10,IF(Project_information!$B$2=Aux!$AD$3,Aux!AC10,IF(Project_information!$B$2=Aux!$AG$3,Aux!AF10,IF(Project_information!$B$2=Aux!$AJ$3,Aux!AI10,IF(Project_information!$B$2=Aux!$AM$3,Aux!AL10,"FALLO")))))))</f>
        <v>URL original </v>
      </c>
      <c r="B8" s="4"/>
      <c r="C8" s="270"/>
      <c r="D8" s="271"/>
      <c r="E8" s="272"/>
    </row>
    <row r="9" spans="1:5" ht="15" customHeight="1" x14ac:dyDescent="0.25">
      <c r="A9" s="6" t="str">
        <f>IF($B$2=Aux!$U$3,Aux!T11,IF(Project_information!$B$2=Aux!$AA$3,Aux!Z11,IF(Project_information!$B$2=Aux!$X$3,Aux!W11,IF(Project_information!$B$2=Aux!$AD$3,Aux!AC11,IF(Project_information!$B$2=Aux!$AG$3,Aux!AF11,IF(Project_information!$B$2=Aux!$AJ$3,Aux!AI11,IF(Project_information!$B$2=Aux!$AM$3,Aux!AL11,"FALLO")))))))</f>
        <v>Categoria</v>
      </c>
      <c r="B9" s="4"/>
      <c r="C9" s="8" t="s">
        <v>7</v>
      </c>
      <c r="D9" s="61" t="str">
        <f>IF($B$2=Aux!$U$3,Aux!U11,IF(Project_information!$B$2=Aux!$AA$3,Aux!AA11,IF(Project_information!$B$2=Aux!$X$3,Aux!X11,IF(Project_information!$B$2=Aux!$AD$3,Aux!AD11,IF(Project_information!$B$2=Aux!$AG$3,Aux!AG11,IF(Project_information!$B$2=Aux!$AJ$3,Aux!AJ11,IF(Project_information!$B$2=Aux!$AM$3,Aux!AM11,0)))))))</f>
        <v>Tipo de produção</v>
      </c>
      <c r="E9" s="11" t="s">
        <v>8</v>
      </c>
    </row>
    <row r="10" spans="1:5" ht="15" customHeight="1" x14ac:dyDescent="0.25">
      <c r="A10" s="6" t="str">
        <f>IF($B$2=Aux!$U$3,Aux!T12,IF(Project_information!$B$2=Aux!$AA$3,Aux!Z12,IF(Project_information!$B$2=Aux!$X$3,Aux!W12,IF(Project_information!$B$2=Aux!$AD$3,Aux!AC12,IF(Project_information!$B$2=Aux!$AG$3,Aux!AF12,IF(Project_information!$B$2=Aux!$AJ$3,Aux!AI12,IF(Project_information!$B$2=Aux!$AM$3,Aux!AL12,"FALLO")))))))</f>
        <v>Duração estimada</v>
      </c>
      <c r="B10" s="4"/>
      <c r="C10" s="77">
        <v>0.14583333333333334</v>
      </c>
      <c r="D10" s="61" t="str">
        <f>IF($B$2=Aux!$U$3,Aux!U12,IF(Project_information!$B$2=Aux!$AA$3,Aux!AA12,IF(Project_information!$B$2=Aux!$X$3,Aux!X12,IF(Project_information!$B$2=Aux!$AD$3,Aux!AD12,IF(Project_information!$B$2=Aux!$AG$3,Aux!AG12,IF(Project_information!$B$2=Aux!$AJ$3,Aux!AJ12,IF(Project_information!$B$2=Aux!$AM$3,Aux!AM12,0)))))))</f>
        <v>Tempo gravado</v>
      </c>
      <c r="E10" s="77">
        <f>Index!E2</f>
        <v>0.23288194444444452</v>
      </c>
    </row>
    <row r="11" spans="1:5" ht="15" customHeight="1" x14ac:dyDescent="0.25">
      <c r="A11" s="6" t="str">
        <f>IF($B$2=Aux!$U$3,Aux!T13,IF(Project_information!$B$2=Aux!$AA$3,Aux!Z13,IF(Project_information!$B$2=Aux!$X$3,Aux!W13,IF(Project_information!$B$2=Aux!$AD$3,Aux!AC13,IF(Project_information!$B$2=Aux!$AG$3,Aux!AF13,IF(Project_information!$B$2=Aux!$AJ$3,Aux!AI13,IF(Project_information!$B$2=Aux!$AM$3,Aux!AL13,"FALLO")))))))</f>
        <v>Content Manager</v>
      </c>
      <c r="B11" s="4"/>
      <c r="C11" s="8" t="s">
        <v>9</v>
      </c>
      <c r="D11" s="61" t="str">
        <f>IF($B$2=Aux!$U$3,Aux!U13,IF(Project_information!$B$2=Aux!$AA$3,Aux!AA13,IF(Project_information!$B$2=Aux!$X$3,Aux!X13,IF(Project_information!$B$2=Aux!$AD$3,Aux!AD13,IF(Project_information!$B$2=Aux!$AG$3,Aux!AG13,IF(Project_information!$B$2=Aux!$AJ$3,Aux!AJ13,IF(Project_information!$B$2=Aux!$AM$3,Aux!AM13,0)))))))</f>
        <v>Update Rec Time</v>
      </c>
      <c r="E11" s="77">
        <f ca="1">Index!E3</f>
        <v>5.4398148148148144E-4</v>
      </c>
    </row>
    <row r="12" spans="1:5" ht="15" customHeight="1" x14ac:dyDescent="0.25">
      <c r="A12" s="6" t="str">
        <f>IF($B$2=Aux!$U$3,Aux!T14,IF(Project_information!$B$2=Aux!$AA$3,Aux!Z14,IF(Project_information!$B$2=Aux!$X$3,Aux!W14,IF(Project_information!$B$2=Aux!$AD$3,Aux!AC14,IF(Project_information!$B$2=Aux!$AG$3,Aux!AF14,IF(Project_information!$B$2=Aux!$AJ$3,Aux!AI14,IF(Project_information!$B$2=Aux!$AM$3,Aux!AL14,"FALLO")))))))</f>
        <v>Content Producer</v>
      </c>
      <c r="B12" s="4"/>
      <c r="C12" s="77" t="s">
        <v>10</v>
      </c>
      <c r="D12" s="61" t="str">
        <f>IF($B$2=Aux!$U$3,Aux!U14,IF(Project_information!$B$2=Aux!$AA$3,Aux!AA14,IF(Project_information!$B$2=Aux!$X$3,Aux!X14,IF(Project_information!$B$2=Aux!$AD$3,Aux!AD14,IF(Project_information!$B$2=Aux!$AG$3,Aux!AG14,IF(Project_information!$B$2=Aux!$AJ$3,Aux!AJ14,IF(Project_information!$B$2=Aux!$AM$3,Aux!AM14,0)))))))</f>
        <v>Arquivos do curso</v>
      </c>
      <c r="E12" s="111" t="s">
        <v>11</v>
      </c>
    </row>
    <row r="13" spans="1:5" ht="15" customHeight="1" x14ac:dyDescent="0.25">
      <c r="A13" s="6" t="str">
        <f>IF($B$2=Aux!$U$3,Aux!T15,IF(Project_information!$B$2=Aux!$AA$3,Aux!Z15,IF(Project_information!$B$2=Aux!$X$3,Aux!W15,IF(Project_information!$B$2=Aux!$AD$3,Aux!AC15,IF(Project_information!$B$2=Aux!$AG$3,Aux!AF15,IF(Project_information!$B$2=Aux!$AJ$3,Aux!AI15,IF(Project_information!$B$2=Aux!$AM$3,Aux!AL15,"FALLO")))))))</f>
        <v>Lead Editor</v>
      </c>
      <c r="B13" s="10"/>
      <c r="C13" s="11"/>
      <c r="D13" s="61" t="s">
        <v>12</v>
      </c>
      <c r="E13" s="97"/>
    </row>
    <row r="14" spans="1:5" ht="15" customHeight="1" x14ac:dyDescent="0.25">
      <c r="A14" s="6" t="str">
        <f>IF($B$2=Aux!$U$3,Aux!T16,IF(Project_information!$B$2=Aux!$AA$3,Aux!Z16,IF(Project_information!$B$2=Aux!$X$3,Aux!W16,IF(Project_information!$B$2=Aux!$AD$3,Aux!AC16,IF(Project_information!$B$2=Aux!$AG$3,Aux!AF16,IF(Project_information!$B$2=Aux!$AJ$3,Aux!AI16,IF(Project_information!$B$2=Aux!$AM$3,Aux!AL16,"FALLO")))))))</f>
        <v>Diretor LA</v>
      </c>
      <c r="B14" s="10"/>
      <c r="C14" s="11"/>
      <c r="D14" s="61" t="str">
        <f>IF($B$2=Aux!$U$3,Aux!U16,IF(Project_information!$B$2=Aux!$AA$3,Aux!AA16,IF(Project_information!$B$2=Aux!$X$3,Aux!X16,IF(Project_information!$B$2=Aux!$AD$3,Aux!AD16,IF(Project_information!$B$2=Aux!$AG$3,Aux!AG16,IF(Project_information!$B$2=Aux!$AJ$3,Aux!AJ16,IF(Project_information!$B$2=Aux!$AM$3,Aux!AM16,0)))))))</f>
        <v>Foto do instrutor</v>
      </c>
      <c r="E14" s="11"/>
    </row>
    <row r="15" spans="1:5" ht="6" customHeight="1" x14ac:dyDescent="0.25">
      <c r="A15" s="6"/>
      <c r="B15" s="48"/>
      <c r="C15" s="48"/>
      <c r="D15" s="48"/>
      <c r="E15" s="10"/>
    </row>
    <row r="16" spans="1:5" ht="15" customHeight="1" x14ac:dyDescent="0.25">
      <c r="A16" s="6" t="str">
        <f>IF($B$2=Aux!$U$3,Aux!T18,IF(Project_information!$B$2=Aux!$AA$3,Aux!Z18,IF(Project_information!$B$2=Aux!$X$3,Aux!W18,IF(Project_information!$B$2=Aux!$AD$3,Aux!AC18,IF(Project_information!$B$2=Aux!$AG$3,Aux!AF18,IF(Project_information!$B$2=Aux!$AJ$3,Aux!AI18,IF(Project_information!$B$2=Aux!$AM$3,Aux!AL18,"FALLO")))))))</f>
        <v>Modelo de slides </v>
      </c>
      <c r="B16" s="10"/>
      <c r="C16" s="9"/>
      <c r="D16" s="61" t="str">
        <f>IF($B$2=Aux!$U$3,Aux!U18,IF(Project_information!$B$2=Aux!$AA$3,Aux!AA18,IF(Project_information!$B$2=Aux!$X$3,Aux!X18,IF(Project_information!$B$2=Aux!$AD$3,Aux!AD18,IF(Project_information!$B$2=Aux!$AG$3,Aux!AG18,IF(Project_information!$B$2=Aux!$AJ$3,Aux!AJ18,IF(Project_information!$B$2=Aux!$AM$3,Aux!AM18,0)))))))</f>
        <v>Gráficos</v>
      </c>
      <c r="E16" s="9"/>
    </row>
    <row r="17" spans="1:10" ht="19.5" customHeight="1" x14ac:dyDescent="0.25">
      <c r="A17" s="6"/>
      <c r="B17" s="48"/>
      <c r="C17" s="48"/>
      <c r="D17" s="61" t="str">
        <f>IF($B$2=Aux!$U$3,Aux!U19,IF(Project_information!$B$2=Aux!$AA$3,Aux!AA19,IF(Project_information!$B$2=Aux!$X$3,Aux!X19,IF(Project_information!$B$2=Aux!$AD$3,Aux!AD19,IF(Project_information!$B$2=Aux!$AG$3,Aux!AG19,IF(Project_information!$B$2=Aux!$AJ$3,Aux!AJ19,IF(Project_information!$B$2=Aux!$AM$3,Aux!AM19,0)))))))</f>
        <v>Info</v>
      </c>
      <c r="E17" s="49"/>
      <c r="F17" s="3"/>
      <c r="G17" s="93"/>
    </row>
    <row r="18" spans="1:10" ht="6" customHeight="1" x14ac:dyDescent="0.25">
      <c r="A18" s="6"/>
      <c r="B18" s="48"/>
      <c r="C18" s="48"/>
      <c r="D18" s="48"/>
      <c r="E18" s="10"/>
      <c r="F18" s="3"/>
      <c r="G18" s="93"/>
    </row>
    <row r="19" spans="1:10" ht="15" customHeight="1" x14ac:dyDescent="0.25">
      <c r="A19" s="6" t="str">
        <f>IF($B$2=Aux!$U$3,Aux!T21,IF(Project_information!$B$2=Aux!$AA$3,Aux!Z21,IF(Project_information!$B$2=Aux!$X$3,Aux!W21,IF(Project_information!$B$2=Aux!$AD$3,Aux!AC21,IF(Project_information!$B$2=Aux!$AG$3,Aux!AF21,IF(Project_information!$B$2=Aux!$AJ$3,Aux!AI21,IF(Project_information!$B$2=Aux!$AM$3,Aux!AL21,"FALLO")))))))</f>
        <v>Slides</v>
      </c>
      <c r="B19" s="4"/>
      <c r="C19" s="100" t="str">
        <f>IF(Index!M3="Ready","Ready", IF(Index!M3="In Progress", "In Progress",IF(Index!M2&gt;0, "With Slides","Without Slides")))</f>
        <v>Without Slides</v>
      </c>
      <c r="D19" s="61" t="str">
        <f>IF($B$2=Aux!$U$3,Aux!U21,IF(Project_information!$B$2=Aux!$AA$3,Aux!AA21,IF(Project_information!$B$2=Aux!$X$3,Aux!X21,IF(Project_information!$B$2=Aux!$AD$3,Aux!AD21,IF(Project_information!$B$2=Aux!$AG$3,Aux!AG21,IF(Project_information!$B$2=Aux!$AJ$3,Aux!AJ21,IF(Project_information!$B$2=Aux!$AM$3,Aux!AM21,0)))))))</f>
        <v>O que deve ser mascarado</v>
      </c>
      <c r="E19" s="99" t="str">
        <f>IF(COUNTA(Index!I2,Index!I10:I117)&gt;0,"Yes","Without Masks")</f>
        <v>Without Masks</v>
      </c>
      <c r="F19" s="3"/>
      <c r="G19" s="93"/>
    </row>
    <row r="20" spans="1:10" ht="6" customHeight="1" x14ac:dyDescent="0.25">
      <c r="A20" s="6"/>
      <c r="B20" s="48"/>
      <c r="C20" s="48"/>
      <c r="D20" s="48"/>
      <c r="E20" s="10"/>
      <c r="F20" s="3"/>
      <c r="G20" s="93"/>
    </row>
    <row r="21" spans="1:10" ht="33.75" customHeight="1" x14ac:dyDescent="0.25">
      <c r="A21" s="6" t="str">
        <f>IF($B$2=Aux!$U$3,Aux!T23,IF(Project_information!$B$2=Aux!$AA$3,Aux!Z23,IF(Project_information!$B$2=Aux!$X$3,Aux!W23,IF(Project_information!$B$2=Aux!$AD$3,Aux!AC23,IF(Project_information!$B$2=Aux!$AG$3,Aux!AF23,IF(Project_information!$B$2=Aux!$AJ$3,Aux!AI23,IF(Project_information!$B$2=Aux!$AM$3,Aux!AL23,"FALLO")))))))</f>
        <v>Arquivos do projeto / Apostilas</v>
      </c>
      <c r="B21" s="11"/>
      <c r="C21" s="255"/>
      <c r="D21" s="256"/>
      <c r="E21" s="257"/>
      <c r="F21" s="3"/>
      <c r="G21" s="93"/>
    </row>
    <row r="22" spans="1:10" ht="6" customHeight="1" x14ac:dyDescent="0.25">
      <c r="A22" s="6"/>
      <c r="B22" s="48"/>
      <c r="C22" s="48"/>
      <c r="D22" s="48"/>
      <c r="E22" s="10"/>
      <c r="F22" s="3"/>
      <c r="G22" s="93"/>
    </row>
    <row r="23" spans="1:10" ht="33.75" customHeight="1" x14ac:dyDescent="0.25">
      <c r="A23" s="6" t="str">
        <f>IF($B$2=Aux!$U$3,Aux!T25,IF(Project_information!$B$2=Aux!$AA$3,Aux!Z25,IF(Project_information!$B$2=Aux!$X$3,Aux!W25,IF(Project_information!$B$2=Aux!$AD$3,Aux!AC25,IF(Project_information!$B$2=Aux!$AG$3,Aux!AF25,IF(Project_information!$B$2=Aux!$AJ$3,Aux!AI25,IF(Project_information!$B$2=Aux!$AM$3,Aux!AL25,"FALLO")))))))</f>
        <v>Soft-/Hardware (versões), outros requisitos para LA</v>
      </c>
      <c r="B23" s="11"/>
      <c r="C23" s="255"/>
      <c r="D23" s="256"/>
      <c r="E23" s="257"/>
      <c r="F23" s="3"/>
      <c r="G23" s="93"/>
    </row>
    <row r="24" spans="1:10" ht="6" customHeight="1" x14ac:dyDescent="0.25">
      <c r="A24" s="6"/>
      <c r="B24" s="48"/>
      <c r="C24" s="48"/>
      <c r="D24" s="48"/>
      <c r="E24" s="10"/>
      <c r="F24" s="3"/>
      <c r="G24" s="93"/>
    </row>
    <row r="25" spans="1:10" ht="27" customHeight="1" x14ac:dyDescent="0.4">
      <c r="A25" s="6" t="str">
        <f>IF($B$2=Aux!$U$3,Aux!T6,IF(Project_information!$B$2=Aux!$AA$3,Aux!Z6,IF(Project_information!$B$2=Aux!$X$3,Aux!W6,IF(Project_information!$B$2=Aux!$AD$3,Aux!AC6,IF(Project_information!$B$2=Aux!$AG$3,Aux!AF6,IF(Project_information!$B$2=Aux!$AJ$3,Aux!AI6,IF(Project_information!$B$2=Aux!$AM$3,Aux!AL6,"FALLO")))))))</f>
        <v>Subtítulo</v>
      </c>
      <c r="B25" s="4"/>
      <c r="C25" s="261"/>
      <c r="D25" s="262"/>
      <c r="E25" s="263"/>
      <c r="F25" s="3"/>
      <c r="G25" s="93"/>
      <c r="H25" s="95"/>
    </row>
    <row r="26" spans="1:10" ht="6" customHeight="1" x14ac:dyDescent="0.25">
      <c r="A26" s="6"/>
      <c r="B26" s="48"/>
      <c r="C26" s="48"/>
      <c r="D26" s="48"/>
      <c r="E26" s="10"/>
      <c r="F26" s="3"/>
      <c r="G26" s="93"/>
    </row>
    <row r="27" spans="1:10" ht="205.5" customHeight="1" x14ac:dyDescent="0.25">
      <c r="A27" s="6" t="str">
        <f>IF($B$2=Aux!$U$3,Aux!T27,IF(Project_information!$B$2=Aux!$AA$3,Aux!Z27,IF(Project_information!$B$2=Aux!$X$3,Aux!W27,IF(Project_information!$B$2=Aux!$AD$3,Aux!AC27,IF(Project_information!$B$2=Aux!$AG$3,Aux!AF27,IF(Project_information!$B$2=Aux!$AJ$3,Aux!AI272,IF(Project_information!$B$2=Aux!$AM$3,Aux!AL27,"FALLO")))))))</f>
        <v xml:space="preserve">Conceito do curso:
Para quem é o curso?
Qual o objetivo do curso?
Sobre o que falaremos nesse curso?
</v>
      </c>
      <c r="B27" s="4"/>
      <c r="C27" s="255"/>
      <c r="D27" s="256"/>
      <c r="E27" s="257"/>
      <c r="F27" s="3"/>
      <c r="G27" s="101"/>
      <c r="H27" s="102"/>
    </row>
    <row r="28" spans="1:10" ht="6" customHeight="1" x14ac:dyDescent="0.25">
      <c r="A28" s="6"/>
      <c r="B28" s="13"/>
      <c r="C28" s="13"/>
      <c r="D28" s="62"/>
      <c r="E28" s="13"/>
      <c r="F28" s="3"/>
      <c r="G28" s="101"/>
      <c r="H28" s="102"/>
    </row>
    <row r="29" spans="1:10" ht="21" customHeight="1" x14ac:dyDescent="0.25">
      <c r="A29" s="205" t="str">
        <f>IF($B$2=Aux!$U$3,Aux!T32,IF(Project_information!$B$2=Aux!$AA$3,Aux!Z32,IF(Project_information!$B$2=Aux!$X$3,Aux!W32,IF(Project_information!$B$2=Aux!$AD$3,Aux!AC32,IF(Project_information!$B$2=Aux!$AG$3,Aux!AF32,IF(Project_information!$B$2=Aux!$AJ$3,Aux!AI32,IF(Project_information!$B$2=Aux!$AM$3,Aux!AL32,"FALLO")))))))</f>
        <v xml:space="preserve">Guião do trailer (Greenbox)
</v>
      </c>
      <c r="B29" s="249"/>
      <c r="C29" s="264"/>
      <c r="D29" s="265"/>
      <c r="E29" s="266"/>
      <c r="F29" s="3"/>
      <c r="G29" s="101"/>
      <c r="H29" s="252" t="str">
        <f>IF($B$34&lt;&gt;"",HLOOKUP($B$34,Aux!AZ2:BC8,6),"")</f>
        <v>Skill and Benefit</v>
      </c>
      <c r="I29" s="253"/>
      <c r="J29" s="254"/>
    </row>
    <row r="30" spans="1:10" ht="15" customHeight="1" x14ac:dyDescent="0.25">
      <c r="A30" s="6"/>
      <c r="B30" s="250"/>
      <c r="C30" s="267"/>
      <c r="D30" s="268"/>
      <c r="E30" s="269"/>
      <c r="F30" s="3"/>
      <c r="G30" s="102"/>
      <c r="H30" s="103" t="s">
        <v>13</v>
      </c>
      <c r="I30" s="103" t="s">
        <v>14</v>
      </c>
      <c r="J30" s="103" t="s">
        <v>15</v>
      </c>
    </row>
    <row r="31" spans="1:10" ht="33.75" customHeight="1" x14ac:dyDescent="0.25">
      <c r="A31" s="6"/>
      <c r="B31" s="250"/>
      <c r="C31" s="267"/>
      <c r="D31" s="268"/>
      <c r="E31" s="269"/>
      <c r="F31" s="3"/>
      <c r="G31" s="102"/>
      <c r="H31" s="104" t="str">
        <f>IF($B$34&lt;&gt;"",HLOOKUP($B$34,Aux!$AZ$2:$BC$6,Aux!BD3),"")</f>
        <v>10-15 seconds</v>
      </c>
      <c r="I31" s="105" t="str">
        <f>IF($B$34&lt;&gt;"",HLOOKUP($B$34,Aux!$AZ$10:$BC$14,Aux!BD11),"")</f>
        <v>Identify the skills of the course, and how those skills benefit the learner.</v>
      </c>
      <c r="J31" s="105" t="str">
        <f>IF($B$34&lt;&gt;"",HLOOKUP($B$34,Aux!$AZ$16:$BC$20,Aux!BD17),"")</f>
        <v>Answer, “Why should someone take this course?”</v>
      </c>
    </row>
    <row r="32" spans="1:10" ht="24" customHeight="1" x14ac:dyDescent="0.25">
      <c r="A32" s="6"/>
      <c r="B32" s="250"/>
      <c r="C32" s="267"/>
      <c r="D32" s="268"/>
      <c r="E32" s="269"/>
      <c r="F32" s="3"/>
      <c r="G32" s="102"/>
      <c r="H32" s="104" t="str">
        <f>IF($B$34&lt;&gt;"",HLOOKUP($B$34,Aux!$AZ$2:$BC$6,Aux!BD4),"")</f>
        <v>5-10 seconds</v>
      </c>
      <c r="I32" s="105" t="str">
        <f>IF($B$34&lt;&gt;"",HLOOKUP($B$34,Aux!$AZ$10:$BC$14,Aux!BD12),"")</f>
        <v>Describe how you are going to teach the skills</v>
      </c>
      <c r="J32" s="105" t="str">
        <f>IF($B$34&lt;&gt;"",HLOOKUP($B$34,Aux!$AZ$16:$BC$20,Aux!BD18),"")</f>
        <v>Exploring a case study, using real-world examples, lessons from your career, etc.</v>
      </c>
    </row>
    <row r="33" spans="1:10" ht="24" customHeight="1" x14ac:dyDescent="0.25">
      <c r="A33" s="6"/>
      <c r="B33" s="251"/>
      <c r="C33" s="267"/>
      <c r="D33" s="268"/>
      <c r="E33" s="269"/>
      <c r="F33" s="3"/>
      <c r="G33" s="102"/>
      <c r="H33" s="104" t="str">
        <f>IF($B$34&lt;&gt;"",HLOOKUP($B$34,Aux!$AZ$2:$BC$6,Aux!BD5),"")</f>
        <v>3-5 seconds</v>
      </c>
      <c r="I33" s="105" t="str">
        <f>IF($B$34&lt;&gt;"",HLOOKUP($B$34,Aux!$AZ$10:$BC$14,Aux!BD13),"")</f>
        <v>Introduce yourself</v>
      </c>
      <c r="J33" s="105" t="str">
        <f>IF($B$34&lt;&gt;"",HLOOKUP($B$34,Aux!$AZ$16:$BC$20,Aux!BD19),"")</f>
        <v>State your name as part of the invite, list a pithy reference if appropriate, such as your current role.</v>
      </c>
    </row>
    <row r="34" spans="1:10" s="92" customFormat="1" ht="24" customHeight="1" x14ac:dyDescent="0.25">
      <c r="A34" s="205" t="str">
        <f>IF($B$2=Aux!$U$3,Aux!T34,IF(Project_information!$B$2=Aux!$AA$3,Aux!Z34,IF(Project_information!$B$2=Aux!$X$3,Aux!W34,IF(Project_information!$B$2=Aux!$AD$3,Aux!AC34,IF(Project_information!$B$2=Aux!$AG$3,Aux!AF34,IF(Project_information!$B$2=Aux!$AJ$3,Aux!AI34,IF(Project_information!$B$2=Aux!$AM$3,Aux!AL34,"FALLO")))))))</f>
        <v>Trailer Model</v>
      </c>
      <c r="B34" s="8" t="s">
        <v>16</v>
      </c>
      <c r="C34" s="267"/>
      <c r="D34" s="268"/>
      <c r="E34" s="269"/>
      <c r="F34" s="91"/>
      <c r="G34" s="93"/>
      <c r="H34" s="104" t="str">
        <f>IF($B$34&lt;&gt;"",HLOOKUP($B$34,Aux!$AZ$2:$BC$6,Aux!BD6),"")</f>
        <v>3-5 seconds</v>
      </c>
      <c r="I34" s="105" t="str">
        <f>IF($B$34&lt;&gt;"",HLOOKUP($B$34,Aux!$AZ$10:$BC$14,Aux!BD14),"")</f>
        <v>Invite the learner to the course.</v>
      </c>
      <c r="J34" s="105" t="str">
        <f>IF($B$34&lt;&gt;"",HLOOKUP($B$34,Aux!$AZ$16:$BC$20,Aux!BD20),"")</f>
        <v>This should be a call to action. What you would like the learner to do. Be unique as possible here.</v>
      </c>
    </row>
    <row r="35" spans="1:10" ht="6.75" customHeight="1" x14ac:dyDescent="0.25">
      <c r="A35" s="6"/>
      <c r="B35" s="12"/>
      <c r="C35" s="13"/>
      <c r="D35" s="62"/>
      <c r="E35" s="13"/>
      <c r="F35" s="3"/>
      <c r="G35" s="93"/>
    </row>
    <row r="36" spans="1:10" ht="87.75" customHeight="1" x14ac:dyDescent="0.25">
      <c r="A36" s="6" t="str">
        <f>IF($B$2=Aux!$U$3,Aux!T35,IF(Project_information!$B$2=Aux!$AA$3,Aux!Z35,IF(Project_information!$B$2=Aux!$X$3,Aux!W35,IF(Project_information!$B$2=Aux!$AD$3,Aux!AC35,IF(Project_information!$B$2=Aux!$AG$3,Aux!AF35,IF(Project_information!$B$2=Aux!$AJ$3,Aux!AI35,IF(Project_information!$B$2=Aux!$AM$3,Aux!AL35,"FALLO")))))))</f>
        <v>Descrição do curso
(máx. 700 car)</v>
      </c>
      <c r="B36" s="98"/>
      <c r="C36" s="255"/>
      <c r="D36" s="256"/>
      <c r="E36" s="257"/>
      <c r="F36" s="3"/>
      <c r="G36" s="93"/>
    </row>
    <row r="37" spans="1:10" ht="19.5" customHeight="1" x14ac:dyDescent="0.25">
      <c r="A37" s="13"/>
      <c r="B37" s="15">
        <f>LEN(C36)</f>
        <v>0</v>
      </c>
      <c r="C37" s="3"/>
      <c r="D37" s="3"/>
      <c r="E37" s="3"/>
      <c r="F37" s="3"/>
      <c r="G37" s="93"/>
    </row>
  </sheetData>
  <mergeCells count="10">
    <mergeCell ref="B29:B33"/>
    <mergeCell ref="H29:J29"/>
    <mergeCell ref="C36:E36"/>
    <mergeCell ref="C4:E4"/>
    <mergeCell ref="C25:E25"/>
    <mergeCell ref="C27:E27"/>
    <mergeCell ref="C29:E34"/>
    <mergeCell ref="C21:E21"/>
    <mergeCell ref="C23:E23"/>
    <mergeCell ref="C8:E8"/>
  </mergeCells>
  <conditionalFormatting sqref="B2">
    <cfRule type="notContainsBlanks" dxfId="237" priority="32">
      <formula>LEN(TRIM(B2))&gt;0</formula>
    </cfRule>
  </conditionalFormatting>
  <conditionalFormatting sqref="B21">
    <cfRule type="notContainsBlanks" dxfId="236" priority="46">
      <formula>LEN(TRIM(B21))&gt;0</formula>
    </cfRule>
  </conditionalFormatting>
  <conditionalFormatting sqref="B23">
    <cfRule type="notContainsBlanks" dxfId="235" priority="1">
      <formula>LEN(TRIM(B23))&gt;0</formula>
    </cfRule>
  </conditionalFormatting>
  <conditionalFormatting sqref="B34">
    <cfRule type="notContainsBlanks" dxfId="234" priority="7">
      <formula>LEN(TRIM(B34))&gt;0</formula>
    </cfRule>
  </conditionalFormatting>
  <conditionalFormatting sqref="B37">
    <cfRule type="cellIs" dxfId="233" priority="36" operator="between">
      <formula>500</formula>
      <formula>700</formula>
    </cfRule>
    <cfRule type="cellIs" dxfId="232" priority="37" operator="notBetween">
      <formula>500</formula>
      <formula>700</formula>
    </cfRule>
  </conditionalFormatting>
  <conditionalFormatting sqref="C1:C2">
    <cfRule type="notContainsBlanks" dxfId="231" priority="34">
      <formula>LEN(TRIM(C1))&gt;0</formula>
    </cfRule>
  </conditionalFormatting>
  <conditionalFormatting sqref="C3">
    <cfRule type="notContainsBlanks" dxfId="230" priority="38">
      <formula>LEN(TRIM(C3))&gt;0</formula>
    </cfRule>
  </conditionalFormatting>
  <conditionalFormatting sqref="C5:C6">
    <cfRule type="notContainsBlanks" dxfId="229" priority="14">
      <formula>LEN(TRIM(C5))&gt;0</formula>
    </cfRule>
  </conditionalFormatting>
  <conditionalFormatting sqref="C8:C14">
    <cfRule type="notContainsBlanks" dxfId="228" priority="15">
      <formula>LEN(TRIM(C8))&gt;0</formula>
    </cfRule>
  </conditionalFormatting>
  <conditionalFormatting sqref="C19">
    <cfRule type="cellIs" dxfId="227" priority="8" operator="equal">
      <formula>"With Slides"</formula>
    </cfRule>
    <cfRule type="cellIs" dxfId="226" priority="9" operator="equal">
      <formula>"Without Slides"</formula>
    </cfRule>
  </conditionalFormatting>
  <conditionalFormatting sqref="C25">
    <cfRule type="notContainsBlanks" dxfId="225" priority="20">
      <formula>LEN(TRIM(C25))&gt;0</formula>
    </cfRule>
  </conditionalFormatting>
  <conditionalFormatting sqref="C36">
    <cfRule type="cellIs" dxfId="224" priority="22" operator="equal">
      <formula>"With Slides"</formula>
    </cfRule>
    <cfRule type="cellIs" dxfId="223" priority="23" operator="equal">
      <formula>"Without Masks"</formula>
    </cfRule>
  </conditionalFormatting>
  <conditionalFormatting sqref="C37:E37">
    <cfRule type="notContainsBlanks" dxfId="222" priority="24">
      <formula>LEN(TRIM(D37))&gt;0</formula>
    </cfRule>
  </conditionalFormatting>
  <conditionalFormatting sqref="D11:E11">
    <cfRule type="expression" dxfId="221" priority="26">
      <formula>$E$3=0</formula>
    </cfRule>
  </conditionalFormatting>
  <conditionalFormatting sqref="E2:E3 C16 E16">
    <cfRule type="notContainsBlanks" dxfId="220" priority="67">
      <formula>LEN(TRIM(C2))&gt;0</formula>
    </cfRule>
  </conditionalFormatting>
  <conditionalFormatting sqref="E2:E3">
    <cfRule type="notContainsBlanks" dxfId="219" priority="68">
      <formula>LEN(TRIM(E2))&gt;0</formula>
    </cfRule>
    <cfRule type="notContainsBlanks" dxfId="218" priority="69">
      <formula>LEN(TRIM(F2))&gt;0</formula>
    </cfRule>
  </conditionalFormatting>
  <conditionalFormatting sqref="E5:E6">
    <cfRule type="notContainsBlanks" dxfId="217" priority="29">
      <formula>LEN(TRIM(E5))&gt;0</formula>
    </cfRule>
  </conditionalFormatting>
  <conditionalFormatting sqref="E9:E10">
    <cfRule type="notContainsBlanks" dxfId="216" priority="19">
      <formula>LEN(TRIM(E9))&gt;0</formula>
    </cfRule>
  </conditionalFormatting>
  <conditionalFormatting sqref="E11">
    <cfRule type="notContainsBlanks" dxfId="215" priority="27">
      <formula>LEN(TRIM(E11))&gt;0</formula>
    </cfRule>
  </conditionalFormatting>
  <conditionalFormatting sqref="E14">
    <cfRule type="notContainsBlanks" dxfId="214" priority="42">
      <formula>LEN(TRIM(E14))&gt;0</formula>
    </cfRule>
  </conditionalFormatting>
  <conditionalFormatting sqref="E19">
    <cfRule type="cellIs" dxfId="213" priority="76" operator="equal">
      <formula>"Yes"</formula>
    </cfRule>
    <cfRule type="cellIs" dxfId="212" priority="77" operator="equal">
      <formula>"Without Masks"</formula>
    </cfRule>
  </conditionalFormatting>
  <conditionalFormatting sqref="F1:F38">
    <cfRule type="notContainsBlanks" dxfId="211" priority="25">
      <formula>LEN(TRIM(G1))&gt;0</formula>
    </cfRule>
  </conditionalFormatting>
  <conditionalFormatting sqref="H25">
    <cfRule type="expression" dxfId="210" priority="17">
      <formula>$B$34="T_0"</formula>
    </cfRule>
  </conditionalFormatting>
  <dataValidations count="2">
    <dataValidation type="list" allowBlank="1" showInputMessage="1" showErrorMessage="1" sqref="B34" xr:uid="{C6CC8FD7-1348-4085-94F7-F7A4A83F129D}">
      <formula1>"T1,T2,T3,T4"</formula1>
    </dataValidation>
    <dataValidation type="list" allowBlank="1" showInputMessage="1" showErrorMessage="1" sqref="B23" xr:uid="{B87E0C31-E827-3C49-8E8E-0EB96960A1D0}">
      <formula1>"Windows, Mac, Linux, iOS, iPadOS, Android"</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000-000000000000}">
          <x14:formula1>
            <xm:f>Aux!$H$3:$H$10</xm:f>
          </x14:formula1>
          <xm:sqref>B2</xm:sqref>
        </x14:dataValidation>
        <x14:dataValidation type="list" allowBlank="1" xr:uid="{00000000-0002-0000-0000-000002000000}">
          <x14:formula1>
            <xm:f>Aux!$K$3:$K$5</xm:f>
          </x14:formula1>
          <xm:sqref>E16</xm:sqref>
        </x14:dataValidation>
        <x14:dataValidation type="list" allowBlank="1" showInputMessage="1" showErrorMessage="1" xr:uid="{00000000-0002-0000-0000-000007000000}">
          <x14:formula1>
            <xm:f>Aux!$I$3:$I$4</xm:f>
          </x14:formula1>
          <xm:sqref>B21 E14</xm:sqref>
        </x14:dataValidation>
        <x14:dataValidation type="list" allowBlank="1" showDropDown="1" xr:uid="{00000000-0002-0000-0000-000008000000}">
          <x14:formula1>
            <xm:f>Aux!$H$3:$H$11</xm:f>
          </x14:formula1>
          <xm:sqref>E6</xm:sqref>
        </x14:dataValidation>
        <x14:dataValidation type="list" allowBlank="1" xr:uid="{00000000-0002-0000-0000-000001000000}">
          <x14:formula1>
            <xm:f>Aux!$E$3:$E$13</xm:f>
          </x14:formula1>
          <xm:sqref>C9</xm:sqref>
        </x14:dataValidation>
        <x14:dataValidation type="list" allowBlank="1" xr:uid="{00000000-0002-0000-0000-000003000000}">
          <x14:formula1>
            <xm:f>Aux!$B$3:$B$10</xm:f>
          </x14:formula1>
          <xm:sqref>E9</xm:sqref>
        </x14:dataValidation>
        <x14:dataValidation type="list" allowBlank="1" xr:uid="{00000000-0002-0000-0000-000004000000}">
          <x14:formula1>
            <xm:f>Aux!$D$3:$D$7</xm:f>
          </x14:formula1>
          <xm:sqref>C6</xm:sqref>
        </x14:dataValidation>
        <x14:dataValidation type="list" allowBlank="1" xr:uid="{00000000-0002-0000-0000-000005000000}">
          <x14:formula1>
            <xm:f>Aux!$F$3:$F$5</xm:f>
          </x14:formula1>
          <xm:sqref>E5</xm:sqref>
        </x14:dataValidation>
        <x14:dataValidation type="list" allowBlank="1" xr:uid="{00000000-0002-0000-0000-000006000000}">
          <x14:formula1>
            <xm:f>Aux!$C$3:$C$14</xm:f>
          </x14:formula1>
          <xm:sqref>C16</xm:sqref>
        </x14:dataValidation>
        <x14:dataValidation type="list" allowBlank="1" xr:uid="{00000000-0002-0000-0100-000004000000}">
          <x14:formula1>
            <xm:f>Aux!$M$4:$M$29</xm:f>
          </x14:formula1>
          <xm:sqref>E13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tabColor rgb="FF0977B6"/>
  </sheetPr>
  <dimension ref="A1:AC117"/>
  <sheetViews>
    <sheetView topLeftCell="D1" zoomScaleNormal="100" workbookViewId="0">
      <selection activeCell="D2" sqref="D2:E2"/>
    </sheetView>
  </sheetViews>
  <sheetFormatPr defaultColWidth="17.453125" defaultRowHeight="14.5" x14ac:dyDescent="0.35"/>
  <cols>
    <col min="1" max="1" width="7.1796875" style="47" customWidth="1"/>
    <col min="2" max="2" width="6.453125" style="47" customWidth="1"/>
    <col min="3" max="3" width="35.7265625" style="22" customWidth="1"/>
    <col min="4" max="4" width="36" style="22" customWidth="1"/>
    <col min="5" max="5" width="8.1796875" style="22" customWidth="1"/>
    <col min="6" max="6" width="57.54296875" style="22" customWidth="1"/>
    <col min="7" max="7" width="34.26953125" style="22" customWidth="1"/>
    <col min="8" max="8" width="40" style="22" customWidth="1"/>
    <col min="9" max="9" width="27.453125" style="22" customWidth="1"/>
    <col min="10" max="10" width="52.54296875" style="22" customWidth="1"/>
    <col min="11" max="11" width="27.453125" style="22" hidden="1" customWidth="1"/>
    <col min="12" max="12" width="14.453125" hidden="1" customWidth="1"/>
    <col min="13" max="13" width="14" style="22" hidden="1" customWidth="1"/>
    <col min="14" max="14" width="13.453125" hidden="1" customWidth="1"/>
    <col min="15" max="17" width="13.453125" style="22" hidden="1" customWidth="1"/>
    <col min="18" max="18" width="17.453125" hidden="1" customWidth="1"/>
    <col min="19" max="19" width="21.1796875" style="22" hidden="1" customWidth="1"/>
    <col min="20" max="22" width="13.453125" style="22" hidden="1" customWidth="1"/>
    <col min="23" max="23" width="35.453125" style="22" hidden="1" customWidth="1"/>
    <col min="24" max="24" width="13.453125" style="128" hidden="1" customWidth="1"/>
    <col min="25" max="25" width="15.81640625" hidden="1" customWidth="1"/>
    <col min="26" max="27" width="13.453125" hidden="1" customWidth="1"/>
    <col min="28" max="28" width="11.26953125" hidden="1" customWidth="1"/>
    <col min="29" max="29" width="14.453125" hidden="1" customWidth="1"/>
    <col min="30" max="16384" width="17.453125" style="22"/>
  </cols>
  <sheetData>
    <row r="1" spans="1:29" ht="12.75" customHeight="1" x14ac:dyDescent="0.35">
      <c r="A1" s="16" t="str">
        <f>Project_information!$A$3</f>
        <v>Course ID:</v>
      </c>
      <c r="B1" s="278">
        <f>IF(Project_information!C3&lt;&gt;"",Project_information!C3,"")</f>
        <v>3200280</v>
      </c>
      <c r="C1" s="279"/>
      <c r="D1" s="23" t="str">
        <f>AA2&amp;" recorded, "&amp;AA1-AA2&amp;" remaining, "&amp;AA1&amp; " total videos"</f>
        <v>16 recorded, 42 remaining, 58 total videos</v>
      </c>
      <c r="E1" s="18">
        <f>SUM(E10:E117)</f>
        <v>0.23288194444444452</v>
      </c>
      <c r="F1" s="14"/>
      <c r="G1" s="14"/>
      <c r="H1" s="14"/>
      <c r="I1" s="19" t="s">
        <v>17</v>
      </c>
      <c r="J1" s="19" t="s">
        <v>18</v>
      </c>
      <c r="K1" s="19" t="s">
        <v>19</v>
      </c>
      <c r="L1" s="73"/>
      <c r="M1" s="20" t="s">
        <v>20</v>
      </c>
      <c r="N1" s="21" t="s">
        <v>21</v>
      </c>
      <c r="O1" s="18">
        <f>SUM(O10:O117)</f>
        <v>0</v>
      </c>
      <c r="P1" s="14"/>
      <c r="Q1" s="14"/>
      <c r="R1" s="19"/>
      <c r="S1" s="14" t="str">
        <f>Z1 &amp;" edited, " &amp; COUNTA(B10:B117)-Z1 &amp; " remaining"</f>
        <v>0 edited, 58 remaining</v>
      </c>
      <c r="T1" s="14"/>
      <c r="U1" s="14"/>
      <c r="V1" s="14"/>
      <c r="W1" s="14"/>
      <c r="X1" s="130" t="s">
        <v>22</v>
      </c>
      <c r="Y1" s="131"/>
      <c r="Z1" s="132">
        <f>SUM(Z10:Z117)</f>
        <v>0</v>
      </c>
      <c r="AA1" s="133">
        <f>COUNTA(B10:B117)</f>
        <v>58</v>
      </c>
      <c r="AB1" s="126"/>
      <c r="AC1" s="126"/>
    </row>
    <row r="2" spans="1:29" ht="26.25" customHeight="1" x14ac:dyDescent="0.35">
      <c r="A2" s="16" t="str">
        <f>Project_information!A4</f>
        <v>Título</v>
      </c>
      <c r="B2" s="280" t="str">
        <f>IF(Project_information!C4&lt;&gt;"",Project_information!C4,"")</f>
        <v>Linguagem de Programação R para Ciência de Dados: Formação Básica</v>
      </c>
      <c r="C2" s="281"/>
      <c r="D2" s="23" t="str">
        <f>Project_information!$D$10</f>
        <v>Tempo gravado</v>
      </c>
      <c r="E2" s="24">
        <f>(E1+O1)</f>
        <v>0.23288194444444452</v>
      </c>
      <c r="F2" s="57" t="s">
        <v>23</v>
      </c>
      <c r="G2" s="14"/>
      <c r="H2" s="25"/>
      <c r="I2" s="275"/>
      <c r="J2" s="275"/>
      <c r="K2" s="275"/>
      <c r="L2" s="73"/>
      <c r="M2" s="26">
        <f>COUNTA(M10:M117)</f>
        <v>0</v>
      </c>
      <c r="N2" s="121">
        <f>COUNTA(O10:O117)</f>
        <v>0</v>
      </c>
      <c r="O2" s="73"/>
      <c r="P2" s="14"/>
      <c r="Q2" s="14"/>
      <c r="R2" s="19"/>
      <c r="S2" s="27" t="s">
        <v>24</v>
      </c>
      <c r="T2" s="66">
        <f>((COUNTA(S10:S117)+ ABS(COUNTA(S10:S117)-COUNTA(T10:T117))))/COUNTA(B14:B89)</f>
        <v>0</v>
      </c>
      <c r="U2" s="14"/>
      <c r="V2" s="14"/>
      <c r="W2" s="14"/>
      <c r="X2" s="134"/>
      <c r="Y2" s="131"/>
      <c r="Z2" s="135"/>
      <c r="AA2" s="135">
        <f>SUM(AA10:AA117)</f>
        <v>16</v>
      </c>
      <c r="AB2" s="136"/>
      <c r="AC2" s="136"/>
    </row>
    <row r="3" spans="1:29" ht="13.5" customHeight="1" x14ac:dyDescent="0.35">
      <c r="A3" s="16" t="str">
        <f>Project_information!A5</f>
        <v>Instrutora / Instructor</v>
      </c>
      <c r="B3" s="280" t="str">
        <f>IF(Project_information!C5&lt;&gt;"",Project_information!C5,"")</f>
        <v>Nathália Demetrio</v>
      </c>
      <c r="C3" s="281"/>
      <c r="D3" s="23" t="str">
        <f>Project_information!$D$11</f>
        <v>Update Rec Time</v>
      </c>
      <c r="E3" s="24">
        <f ca="1">SUMIF(D10:D117,"*u"&amp;Project_information!E3&amp;"*",E10:E117)</f>
        <v>5.4398148148148144E-4</v>
      </c>
      <c r="F3" s="57" t="s">
        <v>25</v>
      </c>
      <c r="G3" s="14"/>
      <c r="H3" s="25"/>
      <c r="I3" s="276"/>
      <c r="J3" s="276"/>
      <c r="K3" s="276"/>
      <c r="L3" s="73"/>
      <c r="M3" s="29"/>
      <c r="N3" s="30" t="str">
        <f>IF(N5&lt;&gt;0,N5/E2,"")</f>
        <v/>
      </c>
      <c r="O3" s="73"/>
      <c r="P3" s="14"/>
      <c r="Q3" s="14"/>
      <c r="R3" s="19"/>
      <c r="S3" s="19"/>
      <c r="T3" s="19"/>
      <c r="U3" s="14"/>
      <c r="V3" s="14"/>
      <c r="W3" s="14"/>
      <c r="X3" s="137"/>
      <c r="Y3" s="137">
        <f>DATE(YEAR(X2),12,25)</f>
        <v>360</v>
      </c>
      <c r="Z3" s="135"/>
      <c r="AA3" s="135"/>
      <c r="AB3" s="136"/>
      <c r="AC3" s="136"/>
    </row>
    <row r="4" spans="1:29" ht="12.75" customHeight="1" x14ac:dyDescent="0.35">
      <c r="A4" s="16" t="s">
        <v>26</v>
      </c>
      <c r="B4" s="280" t="str">
        <f>IF(Project_information!C12&lt;&gt;"",Project_information!C12,"")</f>
        <v>Patrícia Silva</v>
      </c>
      <c r="C4" s="281"/>
      <c r="D4" s="27" t="str">
        <f>IF(Project_information!$B$2=Aux!$U$3,Aux!U45,IF(Project_information!$B$2=Aux!$AA$3,Aux!AA45,IF(Project_information!$B$2=Aux!$X$3,Aux!X45,IF(Project_information!$B$2=Aux!$AD$3,Aux!AD45,IF(Project_information!$B$2=Aux!$AG$3,Aux!AG45,IF(Project_information!$B$2=Aux!$AJ$3,Aux!AJ45,IF(Project_information!$B$2=Aux!$AM$3,Aux!AM45,"FALLO")))))))</f>
        <v>Progresso:</v>
      </c>
      <c r="E4" s="115">
        <f>IF(Project_information!$C$10="",0,IF(Project_information!E3&gt;0,E3/Project_information!C10,E2/Project_information!C10))</f>
        <v>1.5969047619047623</v>
      </c>
      <c r="F4" s="23" t="s">
        <v>27</v>
      </c>
      <c r="G4" s="14"/>
      <c r="H4" s="25"/>
      <c r="I4" s="276"/>
      <c r="J4" s="276"/>
      <c r="K4" s="276"/>
      <c r="L4" s="73"/>
      <c r="M4" s="21" t="s">
        <v>28</v>
      </c>
      <c r="N4" s="21" t="s">
        <v>29</v>
      </c>
      <c r="O4" s="73"/>
      <c r="P4" s="14"/>
      <c r="Q4" s="14"/>
      <c r="R4" s="19"/>
      <c r="S4" s="19"/>
      <c r="T4" s="14" t="s">
        <v>30</v>
      </c>
      <c r="U4" s="31">
        <f>(1-(U6/E2))</f>
        <v>1</v>
      </c>
      <c r="V4" s="14"/>
      <c r="W4" s="14"/>
      <c r="X4" s="137"/>
      <c r="Y4" s="137">
        <f>DATE(YEAR(X2),1,1)</f>
        <v>1</v>
      </c>
      <c r="Z4" s="135"/>
      <c r="AA4" s="135"/>
      <c r="AB4" s="136"/>
      <c r="AC4" s="136"/>
    </row>
    <row r="5" spans="1:29" ht="12.75" customHeight="1" x14ac:dyDescent="0.35">
      <c r="A5" s="16" t="s">
        <v>31</v>
      </c>
      <c r="B5" s="280" t="str">
        <f>IF(Project_information!C13&lt;&gt;"",Project_information!C13,"")</f>
        <v/>
      </c>
      <c r="C5" s="281"/>
      <c r="D5" s="17" t="str">
        <f>VLOOKUP(AA1,Aux!O3:R11,3,TRUE)&amp;" ("&amp;COUNTIF(L10:L117,"x")&amp;") Free movies"</f>
        <v>6 (0) Free movies</v>
      </c>
      <c r="E5" s="76"/>
      <c r="F5" s="32"/>
      <c r="G5" s="14"/>
      <c r="H5" s="25"/>
      <c r="I5" s="276"/>
      <c r="J5" s="276"/>
      <c r="K5" s="276"/>
      <c r="L5" s="73"/>
      <c r="M5" s="121">
        <f>SUM(M10:M117)</f>
        <v>0</v>
      </c>
      <c r="N5" s="33">
        <f>O1</f>
        <v>0</v>
      </c>
      <c r="O5" s="73"/>
      <c r="P5" s="14"/>
      <c r="Q5" s="14"/>
      <c r="R5" s="19"/>
      <c r="S5" s="34" t="s">
        <v>32</v>
      </c>
      <c r="T5" s="34" t="s">
        <v>33</v>
      </c>
      <c r="U5" s="34" t="s">
        <v>34</v>
      </c>
      <c r="V5" s="14"/>
      <c r="W5" s="14"/>
      <c r="X5" s="273" t="s">
        <v>35</v>
      </c>
      <c r="Y5" s="131"/>
      <c r="Z5" s="135"/>
      <c r="AA5" s="135"/>
      <c r="AB5" s="136"/>
      <c r="AC5" s="136"/>
    </row>
    <row r="6" spans="1:29" ht="13.5" customHeight="1" x14ac:dyDescent="0.35">
      <c r="A6" s="205" t="str">
        <f>IF(Project_information!E4="Translation","with the URL: "&amp;Project_information!C7,IF(Project_information!E4="Adaptation","with the URL: "&amp;Project_information!C7," "))</f>
        <v xml:space="preserve"> </v>
      </c>
      <c r="B6" s="75"/>
      <c r="C6" s="75"/>
      <c r="D6" s="282" t="s">
        <v>36</v>
      </c>
      <c r="E6" s="283"/>
      <c r="F6" s="35" t="s">
        <v>37</v>
      </c>
      <c r="G6" s="14"/>
      <c r="H6" s="25"/>
      <c r="I6" s="276"/>
      <c r="J6" s="276"/>
      <c r="K6" s="276"/>
      <c r="L6" s="73" t="s">
        <v>38</v>
      </c>
      <c r="M6" s="21" t="s">
        <v>39</v>
      </c>
      <c r="N6" s="36" t="s">
        <v>40</v>
      </c>
      <c r="O6" s="73"/>
      <c r="P6" s="14"/>
      <c r="Q6" s="14"/>
      <c r="R6" s="19"/>
      <c r="S6" s="64">
        <f>SUM(S10:S117)</f>
        <v>0</v>
      </c>
      <c r="T6" s="64">
        <f>SUM(T10:T117)</f>
        <v>0</v>
      </c>
      <c r="U6" s="37">
        <f>SUM(S6+T6)</f>
        <v>0</v>
      </c>
      <c r="V6" s="14"/>
      <c r="W6" s="14"/>
      <c r="X6" s="274"/>
      <c r="Y6" s="131"/>
      <c r="Z6" s="135"/>
      <c r="AA6" s="135"/>
      <c r="AB6" s="136"/>
      <c r="AC6" s="136"/>
    </row>
    <row r="7" spans="1:29" ht="14.25" customHeight="1" x14ac:dyDescent="0.35">
      <c r="A7" s="205" t="str">
        <f>IF(Project_information!E5="Translation","with the URL: "&amp;Project_information!C8,IF(Project_information!E5="Adaptation","with the URL: "&amp;Project_information!C8," "))</f>
        <v xml:space="preserve"> </v>
      </c>
      <c r="B7" s="75"/>
      <c r="C7" s="75"/>
      <c r="D7" s="284"/>
      <c r="E7" s="285"/>
      <c r="F7" s="19"/>
      <c r="G7" s="19"/>
      <c r="H7" s="25"/>
      <c r="I7" s="277"/>
      <c r="J7" s="277"/>
      <c r="K7" s="277"/>
      <c r="L7" s="122">
        <f>SUM(SUMIF(L10:L117, "X",E10:E117),SUMIF(L10:L117, "R",E10:E117))</f>
        <v>0</v>
      </c>
      <c r="M7" s="123">
        <f>(M5/COUNTA(B10:B117))</f>
        <v>0</v>
      </c>
      <c r="N7" s="65">
        <f>(((SUM(N10:N117)/160)/1440))</f>
        <v>0</v>
      </c>
      <c r="O7" s="28"/>
      <c r="P7" s="19"/>
      <c r="Q7" s="19"/>
      <c r="R7" s="19"/>
      <c r="S7" s="19"/>
      <c r="T7" s="19"/>
      <c r="U7" s="19"/>
      <c r="V7" s="19"/>
      <c r="W7" s="19"/>
      <c r="X7" s="138"/>
      <c r="Y7" s="131"/>
      <c r="Z7" s="135"/>
      <c r="AA7" s="135"/>
      <c r="AB7" s="136"/>
      <c r="AC7" s="136"/>
    </row>
    <row r="8" spans="1:29" s="42" customFormat="1" ht="39" x14ac:dyDescent="0.35">
      <c r="A8" s="38" t="s">
        <v>41</v>
      </c>
      <c r="B8" s="38" t="s">
        <v>42</v>
      </c>
      <c r="C8" s="39" t="str">
        <f>IF(Project_information!$B$2=Aux!$U$3,Aux!T44,IF(Project_information!$B$2=Aux!$AA$3,Aux!Z44,IF(Project_information!$B$2=Aux!$X$3,Aux!W44,IF(Project_information!$B$2=Aux!$AD$3,Aux!AC44,IF(Project_information!$B$2=Aux!$AG$3,Aux!AF44,IF(Project_information!$B$2=Aux!$AJ$3,Aux!AI44,IF(Project_information!$B$2=Aux!$AM$3,Aux!AL44,"FALLO")))))))</f>
        <v>Título do vídeo ou do capítulo
(max. 95 char)</v>
      </c>
      <c r="D8" s="39" t="str">
        <f>IF(Project_information!$B$2=Aux!$U$3,Aux!T45,IF(Project_information!$B$2=Aux!$AA$3,Aux!Z45,IF(Project_information!$B$2=Aux!$X$3,Aux!W45,IF(Project_information!$B$2=Aux!$AD$3,Aux!AC45,IF(Project_information!$B$2=Aux!$AG$3,Aux!AF45,IF(Project_information!$B$2=Aux!$AJ$3,Aux!AI45,IF(Project_information!$B$2=Aux!$AM$3,Aux!AL45,"FALLO")))))))</f>
        <v>Nome de arquivo do vídeo (YYYYYYY_pt_BR_XX_XX)</v>
      </c>
      <c r="E8" s="39" t="str">
        <f>Project_information!$D$10</f>
        <v>Tempo gravado</v>
      </c>
      <c r="F8" s="39" t="str">
        <f>IF(Project_information!$B$2=Aux!$U$3,Aux!T47,IF(Project_information!$B$2=Aux!$AA$3,Aux!Z47,IF(Project_information!$B$2=Aux!$X$3,Aux!W47,IF(Project_information!$B$2=Aux!$AD$3,Aux!AC47,IF(Project_information!$B$2=Aux!$AG$3,Aux!AF47,IF(Project_information!$B$2=Aux!$AJ$3,Aux!AI47,IF(Project_information!$B$2=Aux!$AM$3,Aux!AL47,"FALLO")))))))</f>
        <v>Descrição do vídeo e dos objetivos de aprendizado (150-500 car.)</v>
      </c>
      <c r="G8" s="39" t="str">
        <f>IF(Project_information!$B$2=Aux!$U$3,Aux!T48,IF(Project_information!$B$2=Aux!$AA$3,Aux!Z48,IF(Project_information!$B$2=Aux!$X$3,Aux!W48,IF(Project_information!$B$2=Aux!$AD$3,Aux!AC48,IF(Project_information!$B$2=Aux!$AG$3,Aux!AF48,IF(Project_information!$B$2=Aux!$AJ$3,Aux!AI48,IF(Project_information!$B$2=Aux!$AM$3,Aux!AL48,"FALLO")))))))</f>
        <v>Notas do instrutor / lembretes</v>
      </c>
      <c r="H8" s="39" t="s">
        <v>43</v>
      </c>
      <c r="I8" s="40" t="s">
        <v>44</v>
      </c>
      <c r="J8" s="40" t="s">
        <v>45</v>
      </c>
      <c r="K8" s="40" t="s">
        <v>46</v>
      </c>
      <c r="L8" s="39" t="s">
        <v>47</v>
      </c>
      <c r="M8" s="39" t="s">
        <v>48</v>
      </c>
      <c r="N8" s="39" t="s">
        <v>49</v>
      </c>
      <c r="O8" s="41" t="s">
        <v>50</v>
      </c>
      <c r="P8" s="39" t="s">
        <v>51</v>
      </c>
      <c r="Q8" s="39" t="s">
        <v>52</v>
      </c>
      <c r="R8" s="39" t="s">
        <v>53</v>
      </c>
      <c r="S8" s="41" t="s">
        <v>54</v>
      </c>
      <c r="T8" s="41" t="s">
        <v>55</v>
      </c>
      <c r="U8" s="41" t="s">
        <v>56</v>
      </c>
      <c r="V8" s="39" t="s">
        <v>57</v>
      </c>
      <c r="W8" s="39" t="s">
        <v>58</v>
      </c>
      <c r="X8" s="210" t="s">
        <v>59</v>
      </c>
      <c r="Y8" s="139" t="s">
        <v>60</v>
      </c>
      <c r="Z8" s="140" t="s">
        <v>61</v>
      </c>
      <c r="AA8" s="141" t="s">
        <v>62</v>
      </c>
      <c r="AB8" s="142" t="s">
        <v>63</v>
      </c>
      <c r="AC8" s="142" t="s">
        <v>64</v>
      </c>
    </row>
    <row r="9" spans="1:29" s="71" customFormat="1" ht="3.75" customHeight="1" x14ac:dyDescent="0.35">
      <c r="A9" s="67" t="s">
        <v>41</v>
      </c>
      <c r="B9" s="67" t="s">
        <v>42</v>
      </c>
      <c r="C9" s="68" t="s">
        <v>65</v>
      </c>
      <c r="D9" s="68" t="s">
        <v>66</v>
      </c>
      <c r="E9" s="68" t="s">
        <v>67</v>
      </c>
      <c r="F9" s="68" t="s">
        <v>68</v>
      </c>
      <c r="G9" s="229" t="s">
        <v>69</v>
      </c>
      <c r="H9" s="68" t="s">
        <v>43</v>
      </c>
      <c r="I9" s="69" t="s">
        <v>44</v>
      </c>
      <c r="J9" s="69" t="s">
        <v>45</v>
      </c>
      <c r="K9" s="69" t="s">
        <v>70</v>
      </c>
      <c r="L9" s="68" t="s">
        <v>71</v>
      </c>
      <c r="M9" s="68" t="s">
        <v>48</v>
      </c>
      <c r="N9" s="68" t="s">
        <v>49</v>
      </c>
      <c r="O9" s="70" t="s">
        <v>50</v>
      </c>
      <c r="P9" s="68" t="s">
        <v>51</v>
      </c>
      <c r="Q9" s="68" t="s">
        <v>52</v>
      </c>
      <c r="R9" s="68" t="s">
        <v>53</v>
      </c>
      <c r="S9" s="70" t="s">
        <v>54</v>
      </c>
      <c r="T9" s="70" t="s">
        <v>55</v>
      </c>
      <c r="U9" s="70" t="s">
        <v>56</v>
      </c>
      <c r="V9" s="68" t="s">
        <v>57</v>
      </c>
      <c r="W9" s="68" t="s">
        <v>58</v>
      </c>
      <c r="X9" s="143" t="s">
        <v>59</v>
      </c>
      <c r="Y9" s="144" t="s">
        <v>60</v>
      </c>
      <c r="Z9" s="127" t="s">
        <v>61</v>
      </c>
      <c r="AA9" s="127" t="s">
        <v>62</v>
      </c>
      <c r="AB9" s="145" t="s">
        <v>72</v>
      </c>
      <c r="AC9" s="145" t="s">
        <v>73</v>
      </c>
    </row>
    <row r="10" spans="1:29" s="42" customFormat="1" ht="13.5" customHeight="1" x14ac:dyDescent="0.3">
      <c r="A10" s="63">
        <v>0</v>
      </c>
      <c r="B10" s="43"/>
      <c r="C10" s="44" t="s">
        <v>74</v>
      </c>
      <c r="D10" s="44" t="str">
        <f ca="1">IF($B$1&lt;&gt;"",IF(ISNUMBER(Index!$B10), IF($AB10= "00_01",Project_information!$C$3&amp;"_"&amp;Project_information!$B$2&amp;"_"&amp;"00_01_trailer",Project_information!$C$3&amp;"_"&amp;Project_information!$B$2&amp;"_"&amp;TEXT(MAX($A$10:INDIRECT("A"&amp;ROW(Index!$B10))),"00")&amp;"_"&amp;TEXT(Index!$B10,"00")),""),"")</f>
        <v/>
      </c>
      <c r="E10" s="72"/>
      <c r="F10" s="44"/>
      <c r="G10" s="44"/>
      <c r="H10" s="44"/>
      <c r="I10" s="44"/>
      <c r="J10" s="44"/>
      <c r="K10" s="44"/>
      <c r="L10" s="44"/>
      <c r="M10" s="44"/>
      <c r="O10" s="45"/>
      <c r="U10" s="46">
        <f>(Tabelle1[[#This Row],[Scap Time]]+Tabelle1[[#This Row],[LA time]])</f>
        <v>0</v>
      </c>
      <c r="W10" s="42" t="str">
        <f ca="1">IF($B$1&lt;&gt;"",IF(ISNUMBER(Index!$B10),IF(Index!$V10="trailer_WL25R",Project_information!$C$3&amp;"_"&amp;Project_information!$B$2&amp;"_"&amp;Index!$V10,Project_information!$C$3&amp;"_"&amp;Project_information!$B$2&amp;"_"&amp;TEXT(MAX($A$10:INDIRECT("A"&amp;ROW(Index!$B10))),"00")&amp;"_"&amp;TEXT(Index!$B10,"00")&amp;"_"&amp;Index!$V10),""),"")</f>
        <v/>
      </c>
      <c r="X10" s="146" t="str">
        <f>IF($X$2="","", IF(
    $A10&lt;&gt;"",
    "",
    IF(
        $B10="",
        "",
        IF(
            OR($AB10 = "00_01", $AB10 = "01_01"),
            $X$2,
            IF(
                X9="",
                IF(
                    X8 + $Y$7 &gt;= DATE(YEAR(X8),MONTH($Y$3),DAY($Y$3)),
                    IF(
                        X8 + $Y$7 &lt;= DATE(YEAR(X8)+1,MONTH($Y$4),DAY($Y$4)),
                        IF(
                            $Y$7 = 1,
                            IF(
                                WEEKDAY(DATE(YEAR(X8)+1,MONTH($Y$4),DAY($Y$4)) + 1, 2) &gt; 5,
                                DATE(YEAR(X8)+1,MONTH($Y$4),DAY($Y$4)) + 9 - WEEKDAY(DATE(YEAR(X8)+1,MONTH($Y$4),DAY($Y$4)) + 1, 2),
                                DATE(YEAR(X8)+1,MONTH($Y$4),DAY($Y$4)) + 1
                            ),
                            IF(
                                $Y$7 = 7,
                                X8 + (3 * $Y$7),
                                X8 + (2 * $Y$7)
                            )
                        ),
                        IF(
                            WEEKDAY(X8 + $Y$7, 2) &gt; 5,
                            IF(
                                WEEKDAY(X8 + $Y$7, 2) = 6,
                                X8 + $Y$7 + 2,
                                IF(
                                    WEEKDAY(X8 + $Y$7, 2) = 7,
                                    X8 + $Y$7 + 1,
                                    X8 + $Y$7
                                )
                            ),
                            X8 + $Y$7
                        )
                    ),
                    IF(
                        WEEKDAY(X8 + $Y$7, 2) &gt; 5,
                        IF(
                            WEEKDAY(X8 + $Y$7, 2) = 6,
                            X8 + $Y$7 + 2,
                            IF(
                                WEEKDAY(X8 + $Y$7, 2) = 7,
                                X8 + $Y$7 + 1,
                                X8 + $Y$7
                            )
                        ),
                        X8 + $Y$7
                    )
                ),
                IF(
                    X9 + $Y$7 &gt;= DATE(YEAR(X9),MONTH($Y$3),DAY($Y$3)),
                    IF(
                        X9 + $Y$7 &lt;= DATE(YEAR(X9)+1,MONTH($Y$4),DAY($Y$4)),
                        IF(
                            $Y$7 = 1,
                            IF(
                                WEEKDAY(DATE(YEAR(X9)+1,MONTH($Y$4),DAY($Y$4)) + 1, 2) &gt; 5,
                                DATE(YEAR(X9)+1,MONTH($Y$4),DAY($Y$4)) + 9 - WEEKDAY(DATE(YEAR(X9)+1,MONTH($Y$4),DAY($Y$4)) + 1, 2),
                                DATE(YEAR(X9)+1,MONTH($Y$4),DAY($Y$4)) + 1
                            ),
                            IF(
                                $Y$7 = 7,
                                X9 + (3 * $Y$7),
                                X9 + (2 * $Y$7)
                            )
                        ),
                        IF(
                            WEEKDAY(X9 + $Y$7, 2) &gt; 5,
                            IF(
                                WEEKDAY(X9 + $Y$7, 2) = 6,
                                X9 + $Y$7 + 2,
                                IF(
                                    WEEKDAY(X9 + $Y$7, 2) = 7,
                                    X9 + $Y$7 + 1,
                                    X9 + $Y$7
                                )
                            ),
                            X9 + $Y$7
                        )
                    ),
                    IF(
                        WEEKDAY(X9 + $Y$7, 2) = 6,
                        X9 + $Y$7 + 2,
                        IF(
                            WEEKDAY(X9 + $Y$7, 2) = 7,
                            X9 + $Y$7 + 1,
                            X9 + $Y$7
                        )
                    )
                )
            )
        )
    )
)
)</f>
        <v/>
      </c>
      <c r="Y10" s="147"/>
      <c r="Z10" s="148"/>
      <c r="AA10" s="148"/>
      <c r="AB10" s="149" t="s">
        <v>75</v>
      </c>
      <c r="AC10" s="149"/>
    </row>
    <row r="11" spans="1:29" s="42" customFormat="1" ht="50" x14ac:dyDescent="0.3">
      <c r="A11" s="233"/>
      <c r="B11" s="219">
        <v>1</v>
      </c>
      <c r="C11" s="217" t="s">
        <v>76</v>
      </c>
      <c r="D11" s="239" t="str">
        <f ca="1">IF($B$1&lt;&gt;"",IF(ISNUMBER(Index!$B11), IF($AB11= "00_01",Project_information!$C$3&amp;"_"&amp;Project_information!$B$2&amp;"_"&amp;"00_01_trailer",Project_information!$C$3&amp;"_"&amp;Project_information!$B$2&amp;"_"&amp;TEXT(MAX($A$10:INDIRECT("A"&amp;ROW(Index!$B11))),"00")&amp;"_"&amp;TEXT(Index!$B11,"00")),""),"")</f>
        <v>3200280_pt_BR_00_01</v>
      </c>
      <c r="E11" s="220">
        <v>1.8750000000000001E-3</v>
      </c>
      <c r="F11" s="217" t="s">
        <v>77</v>
      </c>
      <c r="G11" s="235" t="s">
        <v>78</v>
      </c>
      <c r="H11" s="221" t="s">
        <v>79</v>
      </c>
      <c r="I11" s="221"/>
      <c r="J11" s="221" t="s">
        <v>80</v>
      </c>
      <c r="K11" s="44"/>
      <c r="L11" s="221"/>
      <c r="M11" s="221"/>
      <c r="N11" s="221"/>
      <c r="O11" s="220"/>
      <c r="P11" s="221"/>
      <c r="Q11" s="221"/>
      <c r="R11" s="221"/>
      <c r="S11" s="222"/>
      <c r="T11" s="221"/>
      <c r="U11" s="223">
        <f>(Tabelle1[[#This Row],[Scap Time]]+Tabelle1[[#This Row],[LA time]])</f>
        <v>0</v>
      </c>
      <c r="V11" s="221"/>
      <c r="W11" s="217" t="str">
        <f ca="1">IF($B$1&lt;&gt;"",IF(ISNUMBER(Index!$B11),IF(Index!$V11="trailer_WL25R",Project_information!$C$3&amp;"_"&amp;Project_information!$B$2&amp;"_"&amp;Index!$V11,Project_information!$C$3&amp;"_"&amp;Project_information!$B$2&amp;"_"&amp;TEXT(MAX($A$10:INDIRECT("A"&amp;ROW(Index!$B11))),"00")&amp;"_"&amp;TEXT(Index!$B11,"00")&amp;"_"&amp;Index!$V11),""),"")</f>
        <v>3200280_pt_BR_00_01_</v>
      </c>
      <c r="X11" s="224" t="str">
        <f>IF($X$2="","", IF(
    $A11&lt;&gt;"",
    "",
    IF(
        $B11="",
        "",
        IF(
            OR($AB11 = "00_01", $AB11 = "01_01"),
            $X$2,
            IF(
                X10="",
                IF(
                    X9 + $Y$7 &gt;= DATE(YEAR(X9),MONTH($Y$3),DAY($Y$3)),
                    IF(
                        X9 + $Y$7 &lt;= DATE(YEAR(X9)+1,MONTH($Y$4),DAY($Y$4)),
                        IF(
                            $Y$7 = 1,
                            IF(
                                WEEKDAY(DATE(YEAR(X9)+1,MONTH($Y$4),DAY($Y$4)) + 1, 2) &gt; 5,
                                DATE(YEAR(X9)+1,MONTH($Y$4),DAY($Y$4)) + 9 - WEEKDAY(DATE(YEAR(X9)+1,MONTH($Y$4),DAY($Y$4)) + 1, 2),
                                DATE(YEAR(X9)+1,MONTH($Y$4),DAY($Y$4)) + 1
                            ),
                            IF(
                                $Y$7 = 7,
                                X9 + (3 * $Y$7),
                                X9 + (2 * $Y$7)
                            )
                        ),
                        IF(
                            WEEKDAY(X9 + $Y$7, 2) &gt; 5,
                            IF(
                                WEEKDAY(X9 + $Y$7, 2) = 6,
                                X9 + $Y$7 + 2,
                                IF(
                                    WEEKDAY(X9 + $Y$7, 2) = 7,
                                    X9 + $Y$7 + 1,
                                    X9 + $Y$7
                                )
                            ),
                            X9 + $Y$7
                        )
                    ),
                    IF(
                        WEEKDAY(X9 + $Y$7, 2) &gt; 5,
                        IF(
                            WEEKDAY(X9 + $Y$7, 2) = 6,
                            X9 + $Y$7 + 2,
                            IF(
                                WEEKDAY(X9 + $Y$7, 2) = 7,
                                X9 + $Y$7 + 1,
                                X9 + $Y$7
                            )
                        ),
                        X9 + $Y$7
                    )
                ),
                IF(
                    X10 + $Y$7 &gt;= DATE(YEAR(X10),MONTH($Y$3),DAY($Y$3)),
                    IF(
                        X10 + $Y$7 &lt;= DATE(YEAR(X10)+1,MONTH($Y$4),DAY($Y$4)),
                        IF(
                            $Y$7 = 1,
                            IF(
                                WEEKDAY(DATE(YEAR(X10)+1,MONTH($Y$4),DAY($Y$4)) + 1, 2) &gt; 5,
                                DATE(YEAR(X10)+1,MONTH($Y$4),DAY($Y$4)) + 9 - WEEKDAY(DATE(YEAR(X10)+1,MONTH($Y$4),DAY($Y$4)) + 1, 2),
                                DATE(YEAR(X10)+1,MONTH($Y$4),DAY($Y$4)) + 1
                            ),
                            IF(
                                $Y$7 = 7,
                                X10 + (3 * $Y$7),
                                X10 + (2 * $Y$7)
                            )
                        ),
                        IF(
                            WEEKDAY(X10 + $Y$7, 2) &gt; 5,
                            IF(
                                WEEKDAY(X10 + $Y$7, 2) = 6,
                                X10 + $Y$7 + 2,
                                IF(
                                    WEEKDAY(X10 + $Y$7, 2) = 7,
                                    X10 + $Y$7 + 1,
                                    X10 + $Y$7
                                )
                            ),
                            X10 + $Y$7
                        )
                    ),
                    IF(
                        WEEKDAY(X10 + $Y$7, 2) = 6,
                        X10 + $Y$7 + 2,
                        IF(
                            WEEKDAY(X10 + $Y$7, 2) = 7,
                            X10 + $Y$7 + 1,
                            X10 + $Y$7
                        )
                    )
                )
            )
        )
    )
)
)</f>
        <v/>
      </c>
      <c r="Y11" s="217"/>
      <c r="Z11" s="225"/>
      <c r="AA11" s="226"/>
      <c r="AB11" s="227"/>
      <c r="AC11" s="227"/>
    </row>
    <row r="12" spans="1:29" s="42" customFormat="1" ht="62.5" x14ac:dyDescent="0.3">
      <c r="A12" s="233"/>
      <c r="B12" s="219">
        <v>2</v>
      </c>
      <c r="C12" s="44" t="s">
        <v>81</v>
      </c>
      <c r="D12" s="217" t="s">
        <v>82</v>
      </c>
      <c r="E12" s="220">
        <v>2.8703703703703708E-3</v>
      </c>
      <c r="F12" s="217" t="s">
        <v>83</v>
      </c>
      <c r="G12" s="221"/>
      <c r="H12" s="221" t="s">
        <v>79</v>
      </c>
      <c r="I12" s="221"/>
      <c r="J12" s="221" t="s">
        <v>84</v>
      </c>
      <c r="K12" s="44"/>
      <c r="L12" s="221"/>
      <c r="M12" s="221"/>
      <c r="N12" s="221"/>
      <c r="O12" s="220"/>
      <c r="P12" s="221"/>
      <c r="Q12" s="221"/>
      <c r="R12" s="221"/>
      <c r="S12" s="222"/>
      <c r="T12" s="221"/>
      <c r="U12" s="223">
        <f>(Tabelle1[[#This Row],[Scap Time]]+Tabelle1[[#This Row],[LA time]])</f>
        <v>0</v>
      </c>
      <c r="V12" s="221"/>
      <c r="W12" s="217" t="str">
        <f ca="1">IF($B$1&lt;&gt;"",IF(ISNUMBER(Index!$B12),IF(Index!$V12="trailer_WL25R",Project_information!$C$3&amp;"_"&amp;Project_information!$B$2&amp;"_"&amp;Index!$V12,Project_information!$C$3&amp;"_"&amp;Project_information!$B$2&amp;"_"&amp;TEXT(MAX($A$10:INDIRECT("A"&amp;ROW(Index!$B12))),"00")&amp;"_"&amp;TEXT(Index!$B12,"00")&amp;"_"&amp;Index!$V12),""),"")</f>
        <v>3200280_pt_BR_00_02_</v>
      </c>
      <c r="X12" s="224" t="str">
        <f>IF($X$2="","", IF(
    $A12&lt;&gt;"",
    "",
    IF(
        $B12="",
        "",
        IF(
            OR($AB12 = "00_01", $AB12 = "01_01"),
            $X$2,
            IF(
                X11="",
                IF(
                    X10 + $Y$7 &gt;= DATE(YEAR(X10),MONTH($Y$3),DAY($Y$3)),
                    IF(
                        X10 + $Y$7 &lt;= DATE(YEAR(X10)+1,MONTH($Y$4),DAY($Y$4)),
                        IF(
                            $Y$7 = 1,
                            IF(
                                WEEKDAY(DATE(YEAR(X10)+1,MONTH($Y$4),DAY($Y$4)) + 1, 2) &gt; 5,
                                DATE(YEAR(X10)+1,MONTH($Y$4),DAY($Y$4)) + 9 - WEEKDAY(DATE(YEAR(X10)+1,MONTH($Y$4),DAY($Y$4)) + 1, 2),
                                DATE(YEAR(X10)+1,MONTH($Y$4),DAY($Y$4)) + 1
                            ),
                            IF(
                                $Y$7 = 7,
                                X10 + (3 * $Y$7),
                                X10 + (2 * $Y$7)
                            )
                        ),
                        IF(
                            WEEKDAY(X10 + $Y$7, 2) &gt; 5,
                            IF(
                                WEEKDAY(X10 + $Y$7, 2) = 6,
                                X10 + $Y$7 + 2,
                                IF(
                                    WEEKDAY(X10 + $Y$7, 2) = 7,
                                    X10 + $Y$7 + 1,
                                    X10 + $Y$7
                                )
                            ),
                            X10 + $Y$7
                        )
                    ),
                    IF(
                        WEEKDAY(X10 + $Y$7, 2) &gt; 5,
                        IF(
                            WEEKDAY(X10 + $Y$7, 2) = 6,
                            X10 + $Y$7 + 2,
                            IF(
                                WEEKDAY(X10 + $Y$7, 2) = 7,
                                X10 + $Y$7 + 1,
                                X10 + $Y$7
                            )
                        ),
                        X10 + $Y$7
                    )
                ),
                IF(
                    X11 + $Y$7 &gt;= DATE(YEAR(X11),MONTH($Y$3),DAY($Y$3)),
                    IF(
                        X11 + $Y$7 &lt;= DATE(YEAR(X11)+1,MONTH($Y$4),DAY($Y$4)),
                        IF(
                            $Y$7 = 1,
                            IF(
                                WEEKDAY(DATE(YEAR(X11)+1,MONTH($Y$4),DAY($Y$4)) + 1, 2) &gt; 5,
                                DATE(YEAR(X11)+1,MONTH($Y$4),DAY($Y$4)) + 9 - WEEKDAY(DATE(YEAR(X11)+1,MONTH($Y$4),DAY($Y$4)) + 1, 2),
                                DATE(YEAR(X11)+1,MONTH($Y$4),DAY($Y$4)) + 1
                            ),
                            IF(
                                $Y$7 = 7,
                                X11 + (3 * $Y$7),
                                X11 + (2 * $Y$7)
                            )
                        ),
                        IF(
                            WEEKDAY(X11 + $Y$7, 2) &gt; 5,
                            IF(
                                WEEKDAY(X11 + $Y$7, 2) = 6,
                                X11 + $Y$7 + 2,
                                IF(
                                    WEEKDAY(X11 + $Y$7, 2) = 7,
                                    X11 + $Y$7 + 1,
                                    X11 + $Y$7
                                )
                            ),
                            X11 + $Y$7
                        )
                    ),
                    IF(
                        WEEKDAY(X11 + $Y$7, 2) = 6,
                        X11 + $Y$7 + 2,
                        IF(
                            WEEKDAY(X11 + $Y$7, 2) = 7,
                            X11 + $Y$7 + 1,
                            X11 + $Y$7
                        )
                    )
                )
            )
        )
    )
)
)</f>
        <v/>
      </c>
      <c r="Y12" s="217"/>
      <c r="Z12" s="225"/>
      <c r="AA12" s="226"/>
      <c r="AB12" s="227"/>
      <c r="AC12" s="227"/>
    </row>
    <row r="13" spans="1:29" s="42" customFormat="1" ht="50" x14ac:dyDescent="0.3">
      <c r="A13" s="233"/>
      <c r="B13" s="219">
        <v>3</v>
      </c>
      <c r="C13" s="44" t="s">
        <v>85</v>
      </c>
      <c r="D13" s="239" t="str">
        <f ca="1">IF($B$1&lt;&gt;"",IF(ISNUMBER(Index!$B13), IF($AB13= "00_01",Project_information!$C$3&amp;"_"&amp;Project_information!$B$2&amp;"_"&amp;"00_01_trailer",Project_information!$C$3&amp;"_"&amp;Project_information!$B$2&amp;"_"&amp;TEXT(MAX($A$10:INDIRECT("A"&amp;ROW(Index!$B13))),"00")&amp;"_"&amp;TEXT(Index!$B13,"00")),""),"")</f>
        <v>3200280_pt_BR_00_03</v>
      </c>
      <c r="E13" s="220">
        <v>2.4652777777777776E-3</v>
      </c>
      <c r="F13" s="217" t="s">
        <v>86</v>
      </c>
      <c r="G13" s="217"/>
      <c r="H13" s="221" t="s">
        <v>79</v>
      </c>
      <c r="I13" s="221"/>
      <c r="J13" s="221" t="s">
        <v>87</v>
      </c>
      <c r="K13" s="44"/>
      <c r="L13" s="221"/>
      <c r="M13" s="221"/>
      <c r="N13" s="221"/>
      <c r="O13" s="220"/>
      <c r="P13" s="221"/>
      <c r="Q13" s="221"/>
      <c r="R13" s="221"/>
      <c r="S13" s="222"/>
      <c r="T13" s="221"/>
      <c r="U13" s="223">
        <f>(Tabelle1[[#This Row],[Scap Time]]+Tabelle1[[#This Row],[LA time]])</f>
        <v>0</v>
      </c>
      <c r="V13" s="221"/>
      <c r="W13" s="217" t="str">
        <f ca="1">IF($B$1&lt;&gt;"",IF(ISNUMBER(Index!$B13),IF(Index!$V13="trailer_WL25R",Project_information!$C$3&amp;"_"&amp;Project_information!$B$2&amp;"_"&amp;Index!$V13,Project_information!$C$3&amp;"_"&amp;Project_information!$B$2&amp;"_"&amp;TEXT(MAX($A$10:INDIRECT("A"&amp;ROW(Index!$B13))),"00")&amp;"_"&amp;TEXT(Index!$B13,"00")&amp;"_"&amp;Index!$V13),""),"")</f>
        <v>3200280_pt_BR_00_03_</v>
      </c>
      <c r="X13" s="224" t="str">
        <f>IF($X$2="","", IF(
    $A13&lt;&gt;"",
    "",
    IF(
        $B13="",
        "",
        IF(
            OR($AB13 = "00_01", $AB13 = "01_01"),
            $X$2,
            IF(#REF!=
                "",
                IF(
                    X12 + $Y$7 &gt;= DATE(YEAR(X12),MONTH($Y$3),DAY($Y$3)),
                    IF(
                        X12 + $Y$7 &lt;= DATE(YEAR(X12)+1,MONTH($Y$4),DAY($Y$4)),
                        IF(
                            $Y$7 = 1,
                            IF(
                                WEEKDAY(DATE(YEAR(X12)+1,MONTH($Y$4),DAY($Y$4)) + 1, 2) &gt; 5,
                                DATE(YEAR(X12)+1,MONTH($Y$4),DAY($Y$4)) + 9 - WEEKDAY(DATE(YEAR(X12)+1,MONTH($Y$4),DAY($Y$4)) + 1, 2),
                                DATE(YEAR(X12)+1,MONTH($Y$4),DAY($Y$4)) + 1
                            ),
                            IF(
                                $Y$7 = 7,
                                X12 + (3 * $Y$7),
                                X12 + (2 * $Y$7)
                            )
                        ),
                        IF(
                            WEEKDAY(X12 + $Y$7, 2) &gt; 5,
                            IF(
                                WEEKDAY(X12 + $Y$7, 2) = 6,
                                X12 + $Y$7 + 2,
                                IF(
                                    WEEKDAY(X12 + $Y$7, 2) = 7,
                                    X12 + $Y$7 + 1,
                                    X12 + $Y$7
                                )
                            ),
                            X12 + $Y$7
                        )
                    ),
                    IF(
                        WEEKDAY(X12 + $Y$7, 2) &gt; 5,
                        IF(
                            WEEKDAY(X12 + $Y$7, 2) = 6,
                            X12 + $Y$7 + 2,
                            IF(
                                WEEKDAY(X12 + $Y$7, 2) = 7,
                                X12 + $Y$7 + 1,
                                X12 + $Y$7
                            )
                        ),
                        X12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13" s="217"/>
      <c r="Z13" s="225"/>
      <c r="AA13" s="226"/>
      <c r="AB13" s="227"/>
      <c r="AC13" s="227"/>
    </row>
    <row r="14" spans="1:29" s="42" customFormat="1" ht="75" x14ac:dyDescent="0.35">
      <c r="A14" s="233"/>
      <c r="B14" s="219">
        <v>4</v>
      </c>
      <c r="C14" s="44" t="s">
        <v>88</v>
      </c>
      <c r="D14" s="217" t="s">
        <v>89</v>
      </c>
      <c r="E14" s="220">
        <v>3.1134259259259257E-3</v>
      </c>
      <c r="F14" s="217" t="s">
        <v>90</v>
      </c>
      <c r="G14" s="243" t="s">
        <v>91</v>
      </c>
      <c r="H14" s="237" t="s">
        <v>92</v>
      </c>
      <c r="I14" s="221"/>
      <c r="J14" s="221"/>
      <c r="K14" s="44"/>
      <c r="L14" s="221"/>
      <c r="M14" s="221"/>
      <c r="N14" s="221"/>
      <c r="O14" s="220"/>
      <c r="P14" s="221"/>
      <c r="Q14" s="221"/>
      <c r="R14" s="221"/>
      <c r="S14" s="222"/>
      <c r="T14" s="221"/>
      <c r="U14" s="223">
        <f>(Tabelle1[[#This Row],[Scap Time]]+Tabelle1[[#This Row],[LA time]])</f>
        <v>0</v>
      </c>
      <c r="V14" s="221"/>
      <c r="W14" s="217" t="str">
        <f ca="1">IF($B$1&lt;&gt;"",IF(ISNUMBER(Index!$B14),IF(Index!$V14="trailer_WL25R",Project_information!$C$3&amp;"_"&amp;Project_information!$B$2&amp;"_"&amp;Index!$V14,Project_information!$C$3&amp;"_"&amp;Project_information!$B$2&amp;"_"&amp;TEXT(MAX($A$10:INDIRECT("A"&amp;ROW(Index!$B14))),"00")&amp;"_"&amp;TEXT(Index!$B14,"00")&amp;"_"&amp;Index!$V14),""),"")</f>
        <v>3200280_pt_BR_00_04_</v>
      </c>
      <c r="X14" s="224" t="str">
        <f>IF($X$2="","", IF(
    $A14&lt;&gt;"",
    "",
    IF(
        $B14="",
        "",
        IF(
            OR($AB14 = "00_01", $AB14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14" s="217"/>
      <c r="Z14" s="225"/>
      <c r="AA14" s="226"/>
      <c r="AB14" s="227"/>
      <c r="AC14" s="227"/>
    </row>
    <row r="15" spans="1:29" s="42" customFormat="1" ht="14" x14ac:dyDescent="0.3">
      <c r="A15" s="218"/>
      <c r="B15" s="219"/>
      <c r="C15" s="217"/>
      <c r="D15" s="217" t="s">
        <v>93</v>
      </c>
      <c r="E15" s="220">
        <v>9.4907407407407408E-4</v>
      </c>
      <c r="F15" s="217"/>
      <c r="G15" s="217"/>
      <c r="H15" s="221"/>
      <c r="I15" s="221"/>
      <c r="J15" s="221"/>
      <c r="K15" s="44"/>
      <c r="L15" s="221"/>
      <c r="M15" s="221"/>
      <c r="N15" s="221"/>
      <c r="O15" s="220"/>
      <c r="P15" s="221"/>
      <c r="Q15" s="221"/>
      <c r="R15" s="221"/>
      <c r="S15" s="222"/>
      <c r="T15" s="221"/>
      <c r="U15" s="223">
        <f>(Tabelle1[[#This Row],[Scap Time]]+Tabelle1[[#This Row],[LA time]])</f>
        <v>0</v>
      </c>
      <c r="V15" s="221"/>
      <c r="W15" s="217" t="str">
        <f ca="1">IF($B$1&lt;&gt;"",IF(ISNUMBER(Index!$B15),IF(Index!$V15="trailer_WL25R",Project_information!$C$3&amp;"_"&amp;Project_information!$B$2&amp;"_"&amp;Index!$V15,Project_information!$C$3&amp;"_"&amp;Project_information!$B$2&amp;"_"&amp;TEXT(MAX($A$10:INDIRECT("A"&amp;ROW(Index!$B15))),"00")&amp;"_"&amp;TEXT(Index!$B15,"00")&amp;"_"&amp;Index!$V15),""),"")</f>
        <v/>
      </c>
      <c r="X15" s="224" t="str">
        <f>IF($X$2="","", IF(
    $A15&lt;&gt;"",
    "",
    IF(
        $B15="",
        "",
        IF(
            OR($AB15 = "00_01", $AB15 = "01_01"),
            $X$2,
            IF(
                X14="",
                IF(
                    X13 + $Y$7 &gt;= DATE(YEAR(X13),MONTH($Y$3),DAY($Y$3)),
                    IF(
                        X13 + $Y$7 &lt;= DATE(YEAR(X13)+1,MONTH($Y$4),DAY($Y$4)),
                        IF(
                            $Y$7 = 1,
                            IF(
                                WEEKDAY(DATE(YEAR(X13)+1,MONTH($Y$4),DAY($Y$4)) + 1, 2) &gt; 5,
                                DATE(YEAR(X13)+1,MONTH($Y$4),DAY($Y$4)) + 9 - WEEKDAY(DATE(YEAR(X13)+1,MONTH($Y$4),DAY($Y$4)) + 1, 2),
                                DATE(YEAR(X13)+1,MONTH($Y$4),DAY($Y$4)) + 1
                            ),
                            IF(
                                $Y$7 = 7,
                                X13 + (3 * $Y$7),
                                X13 + (2 * $Y$7)
                            )
                        ),
                        IF(
                            WEEKDAY(X13 + $Y$7, 2) &gt; 5,
                            IF(
                                WEEKDAY(X13 + $Y$7, 2) = 6,
                                X13 + $Y$7 + 2,
                                IF(
                                    WEEKDAY(X13 + $Y$7, 2) = 7,
                                    X13 + $Y$7 + 1,
                                    X13 + $Y$7
                                )
                            ),
                            X13 + $Y$7
                        )
                    ),
                    IF(
                        WEEKDAY(X13 + $Y$7, 2) &gt; 5,
                        IF(
                            WEEKDAY(X13 + $Y$7, 2) = 6,
                            X13 + $Y$7 + 2,
                            IF(
                                WEEKDAY(X13 + $Y$7, 2) = 7,
                                X13 + $Y$7 + 1,
                                X13 + $Y$7
                            )
                        ),
                        X13 + $Y$7
                    )
                ),
                IF(
                    X14 + $Y$7 &gt;= DATE(YEAR(X14),MONTH($Y$3),DAY($Y$3)),
                    IF(
                        X14 + $Y$7 &lt;= DATE(YEAR(X14)+1,MONTH($Y$4),DAY($Y$4)),
                        IF(
                            $Y$7 = 1,
                            IF(
                                WEEKDAY(DATE(YEAR(X14)+1,MONTH($Y$4),DAY($Y$4)) + 1, 2) &gt; 5,
                                DATE(YEAR(X14)+1,MONTH($Y$4),DAY($Y$4)) + 9 - WEEKDAY(DATE(YEAR(X14)+1,MONTH($Y$4),DAY($Y$4)) + 1, 2),
                                DATE(YEAR(X14)+1,MONTH($Y$4),DAY($Y$4)) + 1
                            ),
                            IF(
                                $Y$7 = 7,
                                X14 + (3 * $Y$7),
                                X14 + (2 * $Y$7)
                            )
                        ),
                        IF(
                            WEEKDAY(X14 + $Y$7, 2) &gt; 5,
                            IF(
                                WEEKDAY(X14 + $Y$7, 2) = 6,
                                X14 + $Y$7 + 2,
                                IF(
                                    WEEKDAY(X14 + $Y$7, 2) = 7,
                                    X14 + $Y$7 + 1,
                                    X14 + $Y$7
                                )
                            ),
                            X14 + $Y$7
                        )
                    ),
                    IF(
                        WEEKDAY(X14 + $Y$7, 2) = 6,
                        X14 + $Y$7 + 2,
                        IF(
                            WEEKDAY(X14 + $Y$7, 2) = 7,
                            X14 + $Y$7 + 1,
                            X14 + $Y$7
                        )
                    )
                )
            )
        )
    )
)
)</f>
        <v/>
      </c>
      <c r="Y15" s="217"/>
      <c r="Z15" s="225"/>
      <c r="AA15" s="226"/>
      <c r="AB15" s="227"/>
      <c r="AC15" s="227"/>
    </row>
    <row r="16" spans="1:29" s="42" customFormat="1" ht="14" x14ac:dyDescent="0.3">
      <c r="A16" s="63">
        <v>1</v>
      </c>
      <c r="B16" s="43"/>
      <c r="C16" s="44" t="s">
        <v>94</v>
      </c>
      <c r="D16" s="44"/>
      <c r="E16" s="72"/>
      <c r="F16" s="44"/>
      <c r="G16" s="44"/>
      <c r="H16" s="44"/>
      <c r="I16" s="44"/>
      <c r="J16" s="44"/>
      <c r="K16" s="44"/>
      <c r="L16" s="44"/>
      <c r="M16" s="44"/>
      <c r="O16" s="45"/>
      <c r="S16" s="46"/>
      <c r="U16" s="46">
        <f>(Tabelle1[[#This Row],[Scap Time]]+Tabelle1[[#This Row],[LA time]])</f>
        <v>0</v>
      </c>
      <c r="W16" s="42" t="str">
        <f ca="1">IF($B$1&lt;&gt;"",IF(ISNUMBER(Index!$B16),IF(Index!$V16="trailer_WL25R",Project_information!$C$3&amp;"_"&amp;Project_information!$B$2&amp;"_"&amp;Index!$V16,Project_information!$C$3&amp;"_"&amp;Project_information!$B$2&amp;"_"&amp;TEXT(MAX($A$10:INDIRECT("A"&amp;ROW(Index!$B16))),"00")&amp;"_"&amp;TEXT(Index!$B16,"00")&amp;"_"&amp;Index!$V16),""),"")</f>
        <v/>
      </c>
      <c r="X16" s="146" t="str">
        <f>IF($X$2="","", IF(
    $A16&lt;&gt;"",
    "",
    IF(
        $B16="",
        "",
        IF(
            OR($AB16 = "00_01", $AB16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16" s="150">
        <f t="shared" ref="Z16:Z117" si="0">IF(OR($S16&lt;&gt;"",$T16&lt;&gt;""),1,0)</f>
        <v>0</v>
      </c>
      <c r="AA16" s="151">
        <f>IF(OR(E16&lt;&gt;"",O16&lt;&gt;""),1,0)</f>
        <v>0</v>
      </c>
      <c r="AB16" s="149" t="s">
        <v>95</v>
      </c>
      <c r="AC16" s="149" t="s">
        <v>96</v>
      </c>
    </row>
    <row r="17" spans="1:29" s="42" customFormat="1" ht="50" x14ac:dyDescent="0.3">
      <c r="A17" s="233"/>
      <c r="B17" s="43">
        <v>1</v>
      </c>
      <c r="C17" s="217" t="s">
        <v>97</v>
      </c>
      <c r="D17" s="240" t="s">
        <v>98</v>
      </c>
      <c r="E17" s="220">
        <v>4.9768518518518521E-4</v>
      </c>
      <c r="F17" s="217" t="s">
        <v>99</v>
      </c>
      <c r="G17" s="217"/>
      <c r="H17" s="221" t="s">
        <v>79</v>
      </c>
      <c r="I17" s="221"/>
      <c r="J17" s="221" t="s">
        <v>100</v>
      </c>
      <c r="K17" s="44"/>
      <c r="L17" s="221"/>
      <c r="M17" s="221"/>
      <c r="N17" s="221"/>
      <c r="O17" s="220"/>
      <c r="P17" s="221"/>
      <c r="Q17" s="221"/>
      <c r="R17" s="221"/>
      <c r="S17" s="222"/>
      <c r="T17" s="221"/>
      <c r="U17" s="223">
        <f>(Tabelle1[[#This Row],[Scap Time]]+Tabelle1[[#This Row],[LA time]])</f>
        <v>0</v>
      </c>
      <c r="V17" s="221"/>
      <c r="W17" s="217" t="str">
        <f ca="1">IF($B$1&lt;&gt;"",IF(ISNUMBER(Index!$B17),IF(Index!$V17="trailer_WL25R",Project_information!$C$3&amp;"_"&amp;Project_information!$B$2&amp;"_"&amp;Index!$V17,Project_information!$C$3&amp;"_"&amp;Project_information!$B$2&amp;"_"&amp;TEXT(MAX($A$10:INDIRECT("A"&amp;ROW(Index!$B17))),"00")&amp;"_"&amp;TEXT(Index!$B17,"00")&amp;"_"&amp;Index!$V17),""),"")</f>
        <v>3200280_pt_BR_01_01_</v>
      </c>
      <c r="X17" s="224" t="str">
        <f>IF($X$2="","", IF(
    $A17&lt;&gt;"",
    "",
    IF(
        $B17="",
        "",
        IF(
            OR($AB17 = "00_01", $AB17 = "01_01"),
            $X$2,
            IF(
                X16="",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X16 + $Y$7 &gt;= DATE(YEAR(X16),MONTH($Y$3),DAY($Y$3)),
                    IF(
                        X16 + $Y$7 &lt;= DATE(YEAR(X16)+1,MONTH($Y$4),DAY($Y$4)),
                        IF(
                            $Y$7 = 1,
                            IF(
                                WEEKDAY(DATE(YEAR(X16)+1,MONTH($Y$4),DAY($Y$4)) + 1, 2) &gt; 5,
                                DATE(YEAR(X16)+1,MONTH($Y$4),DAY($Y$4)) + 9 - WEEKDAY(DATE(YEAR(X16)+1,MONTH($Y$4),DAY($Y$4)) + 1, 2),
                                DATE(YEAR(X16)+1,MONTH($Y$4),DAY($Y$4)) + 1
                            ),
                            IF(
                                $Y$7 = 7,
                                X16 + (3 * $Y$7),
                                X16 + (2 * $Y$7)
                            )
                        ),
                        IF(
                            WEEKDAY(X16 + $Y$7, 2) &gt; 5,
                            IF(
                                WEEKDAY(X16 + $Y$7, 2) = 6,
                                X16 + $Y$7 + 2,
                                IF(
                                    WEEKDAY(X16 + $Y$7, 2) = 7,
                                    X16 + $Y$7 + 1,
                                    X16 + $Y$7
                                )
                            ),
                            X16 + $Y$7
                        )
                    ),
                    IF(
                        WEEKDAY(X16 + $Y$7, 2) = 6,
                        X16 + $Y$7 + 2,
                        IF(
                            WEEKDAY(X16 + $Y$7, 2) = 7,
                            X16 + $Y$7 + 1,
                            X16 + $Y$7
                        )
                    )
                )
            )
        )
    )
)
)</f>
        <v/>
      </c>
      <c r="Y17" s="217"/>
      <c r="Z17" s="225"/>
      <c r="AA17" s="226"/>
      <c r="AB17" s="227"/>
      <c r="AC17" s="227"/>
    </row>
    <row r="18" spans="1:29" s="42" customFormat="1" ht="100" x14ac:dyDescent="0.3">
      <c r="A18" s="218"/>
      <c r="B18" s="219"/>
      <c r="C18" s="44" t="s">
        <v>101</v>
      </c>
      <c r="D18" s="236" t="s">
        <v>102</v>
      </c>
      <c r="E18" s="220">
        <v>3.0439814814814821E-3</v>
      </c>
      <c r="F18" s="217" t="s">
        <v>103</v>
      </c>
      <c r="G18" s="247" t="s">
        <v>104</v>
      </c>
      <c r="H18" s="238" t="s">
        <v>105</v>
      </c>
      <c r="I18" s="221"/>
      <c r="J18" s="221" t="s">
        <v>106</v>
      </c>
      <c r="K18" s="44"/>
      <c r="L18" s="221"/>
      <c r="M18" s="221"/>
      <c r="N18" s="221"/>
      <c r="O18" s="220"/>
      <c r="P18" s="221"/>
      <c r="Q18" s="221"/>
      <c r="R18" s="221"/>
      <c r="S18" s="222"/>
      <c r="T18" s="221"/>
      <c r="U18" s="223">
        <f>(Tabelle1[[#This Row],[Scap Time]]+Tabelle1[[#This Row],[LA time]])</f>
        <v>0</v>
      </c>
      <c r="V18" s="221"/>
      <c r="W18" s="217" t="str">
        <f ca="1">IF($B$1&lt;&gt;"",IF(ISNUMBER(Index!$B18),IF(Index!$V18="trailer_WL25R",Project_information!$C$3&amp;"_"&amp;Project_information!$B$2&amp;"_"&amp;Index!$V18,Project_information!$C$3&amp;"_"&amp;Project_information!$B$2&amp;"_"&amp;TEXT(MAX($A$10:INDIRECT("A"&amp;ROW(Index!$B18))),"00")&amp;"_"&amp;TEXT(Index!$B18,"00")&amp;"_"&amp;Index!$V18),""),"")</f>
        <v/>
      </c>
      <c r="X18" s="224" t="str">
        <f>IF($X$2="","", IF(
    $A18&lt;&gt;"",
    "",
    IF(
        $B18="",
        "",
        IF(
            OR($AB18 = "00_01", $AB18 = "01_01"),
            $X$2,
            IF(
                X17="",
                IF(
                    X16 + $Y$7 &gt;= DATE(YEAR(X16),MONTH($Y$3),DAY($Y$3)),
                    IF(
                        X16 + $Y$7 &lt;= DATE(YEAR(X16)+1,MONTH($Y$4),DAY($Y$4)),
                        IF(
                            $Y$7 = 1,
                            IF(
                                WEEKDAY(DATE(YEAR(X16)+1,MONTH($Y$4),DAY($Y$4)) + 1, 2) &gt; 5,
                                DATE(YEAR(X16)+1,MONTH($Y$4),DAY($Y$4)) + 9 - WEEKDAY(DATE(YEAR(X16)+1,MONTH($Y$4),DAY($Y$4)) + 1, 2),
                                DATE(YEAR(X16)+1,MONTH($Y$4),DAY($Y$4)) + 1
                            ),
                            IF(
                                $Y$7 = 7,
                                X16 + (3 * $Y$7),
                                X16 + (2 * $Y$7)
                            )
                        ),
                        IF(
                            WEEKDAY(X16 + $Y$7, 2) &gt; 5,
                            IF(
                                WEEKDAY(X16 + $Y$7, 2) = 6,
                                X16 + $Y$7 + 2,
                                IF(
                                    WEEKDAY(X16 + $Y$7, 2) = 7,
                                    X16 + $Y$7 + 1,
                                    X16 + $Y$7
                                )
                            ),
                            X16 + $Y$7
                        )
                    ),
                    IF(
                        WEEKDAY(X16 + $Y$7, 2) &gt; 5,
                        IF(
                            WEEKDAY(X16 + $Y$7, 2) = 6,
                            X16 + $Y$7 + 2,
                            IF(
                                WEEKDAY(X16 + $Y$7, 2) = 7,
                                X16 + $Y$7 + 1,
                                X16 + $Y$7
                            )
                        ),
                        X16 + $Y$7
                    )
                ),
                IF(
                    X17 + $Y$7 &gt;= DATE(YEAR(X17),MONTH($Y$3),DAY($Y$3)),
                    IF(
                        X17 + $Y$7 &lt;= DATE(YEAR(X17)+1,MONTH($Y$4),DAY($Y$4)),
                        IF(
                            $Y$7 = 1,
                            IF(
                                WEEKDAY(DATE(YEAR(X17)+1,MONTH($Y$4),DAY($Y$4)) + 1, 2) &gt; 5,
                                DATE(YEAR(X17)+1,MONTH($Y$4),DAY($Y$4)) + 9 - WEEKDAY(DATE(YEAR(X17)+1,MONTH($Y$4),DAY($Y$4)) + 1, 2),
                                DATE(YEAR(X17)+1,MONTH($Y$4),DAY($Y$4)) + 1
                            ),
                            IF(
                                $Y$7 = 7,
                                X17 + (3 * $Y$7),
                                X17 + (2 * $Y$7)
                            )
                        ),
                        IF(
                            WEEKDAY(X17 + $Y$7, 2) &gt; 5,
                            IF(
                                WEEKDAY(X17 + $Y$7, 2) = 6,
                                X17 + $Y$7 + 2,
                                IF(
                                    WEEKDAY(X17 + $Y$7, 2) = 7,
                                    X17 + $Y$7 + 1,
                                    X17 + $Y$7
                                )
                            ),
                            X17 + $Y$7
                        )
                    ),
                    IF(
                        WEEKDAY(X17 + $Y$7, 2) = 6,
                        X17 + $Y$7 + 2,
                        IF(
                            WEEKDAY(X17 + $Y$7, 2) = 7,
                            X17 + $Y$7 + 1,
                            X17 + $Y$7
                        )
                    )
                )
            )
        )
    )
)
)</f>
        <v/>
      </c>
      <c r="Y18" s="217"/>
      <c r="Z18" s="225"/>
      <c r="AA18" s="226"/>
      <c r="AB18" s="227"/>
      <c r="AC18" s="227"/>
    </row>
    <row r="19" spans="1:29" s="42" customFormat="1" ht="14" x14ac:dyDescent="0.3">
      <c r="A19" s="218"/>
      <c r="B19" s="219"/>
      <c r="C19" s="217"/>
      <c r="D19" s="236" t="s">
        <v>107</v>
      </c>
      <c r="E19" s="220">
        <v>2.3148148148148146E-4</v>
      </c>
      <c r="F19" s="217"/>
      <c r="G19" s="244" t="s">
        <v>108</v>
      </c>
      <c r="H19" s="221"/>
      <c r="I19" s="221"/>
      <c r="J19" s="221"/>
      <c r="K19" s="44"/>
      <c r="L19" s="221"/>
      <c r="M19" s="221"/>
      <c r="N19" s="221"/>
      <c r="O19" s="220"/>
      <c r="P19" s="221"/>
      <c r="Q19" s="221"/>
      <c r="R19" s="221"/>
      <c r="S19" s="222"/>
      <c r="T19" s="221"/>
      <c r="U19" s="223">
        <f>(Tabelle1[[#This Row],[Scap Time]]+Tabelle1[[#This Row],[LA time]])</f>
        <v>0</v>
      </c>
      <c r="V19" s="221"/>
      <c r="W19" s="217" t="str">
        <f ca="1">IF($B$1&lt;&gt;"",IF(ISNUMBER(Index!$B19),IF(Index!$V19="trailer_WL25R",Project_information!$C$3&amp;"_"&amp;Project_information!$B$2&amp;"_"&amp;Index!$V19,Project_information!$C$3&amp;"_"&amp;Project_information!$B$2&amp;"_"&amp;TEXT(MAX($A$10:INDIRECT("A"&amp;ROW(Index!$B19))),"00")&amp;"_"&amp;TEXT(Index!$B19,"00")&amp;"_"&amp;Index!$V19),""),"")</f>
        <v/>
      </c>
      <c r="X19" s="224" t="str">
        <f>IF($X$2="","", IF(
    $A19&lt;&gt;"",
    "",
    IF(
        $B19="",
        "",
        IF(
            OR($AB19 = "00_01", $AB19 = "01_01"),
            $X$2,
            IF(
                X18="",
                IF(
                    X17 + $Y$7 &gt;= DATE(YEAR(X17),MONTH($Y$3),DAY($Y$3)),
                    IF(
                        X17 + $Y$7 &lt;= DATE(YEAR(X17)+1,MONTH($Y$4),DAY($Y$4)),
                        IF(
                            $Y$7 = 1,
                            IF(
                                WEEKDAY(DATE(YEAR(X17)+1,MONTH($Y$4),DAY($Y$4)) + 1, 2) &gt; 5,
                                DATE(YEAR(X17)+1,MONTH($Y$4),DAY($Y$4)) + 9 - WEEKDAY(DATE(YEAR(X17)+1,MONTH($Y$4),DAY($Y$4)) + 1, 2),
                                DATE(YEAR(X17)+1,MONTH($Y$4),DAY($Y$4)) + 1
                            ),
                            IF(
                                $Y$7 = 7,
                                X17 + (3 * $Y$7),
                                X17 + (2 * $Y$7)
                            )
                        ),
                        IF(
                            WEEKDAY(X17 + $Y$7, 2) &gt; 5,
                            IF(
                                WEEKDAY(X17 + $Y$7, 2) = 6,
                                X17 + $Y$7 + 2,
                                IF(
                                    WEEKDAY(X17 + $Y$7, 2) = 7,
                                    X17 + $Y$7 + 1,
                                    X17 + $Y$7
                                )
                            ),
                            X17 + $Y$7
                        )
                    ),
                    IF(
                        WEEKDAY(X17 + $Y$7, 2) &gt; 5,
                        IF(
                            WEEKDAY(X17 + $Y$7, 2) = 6,
                            X17 + $Y$7 + 2,
                            IF(
                                WEEKDAY(X17 + $Y$7, 2) = 7,
                                X17 + $Y$7 + 1,
                                X17 + $Y$7
                            )
                        ),
                        X17 + $Y$7
                    )
                ),
                IF(
                    X18 + $Y$7 &gt;= DATE(YEAR(X18),MONTH($Y$3),DAY($Y$3)),
                    IF(
                        X18 + $Y$7 &lt;= DATE(YEAR(X18)+1,MONTH($Y$4),DAY($Y$4)),
                        IF(
                            $Y$7 = 1,
                            IF(
                                WEEKDAY(DATE(YEAR(X18)+1,MONTH($Y$4),DAY($Y$4)) + 1, 2) &gt; 5,
                                DATE(YEAR(X18)+1,MONTH($Y$4),DAY($Y$4)) + 9 - WEEKDAY(DATE(YEAR(X18)+1,MONTH($Y$4),DAY($Y$4)) + 1, 2),
                                DATE(YEAR(X18)+1,MONTH($Y$4),DAY($Y$4)) + 1
                            ),
                            IF(
                                $Y$7 = 7,
                                X18 + (3 * $Y$7),
                                X18 + (2 * $Y$7)
                            )
                        ),
                        IF(
                            WEEKDAY(X18 + $Y$7, 2) &gt; 5,
                            IF(
                                WEEKDAY(X18 + $Y$7, 2) = 6,
                                X18 + $Y$7 + 2,
                                IF(
                                    WEEKDAY(X18 + $Y$7, 2) = 7,
                                    X18 + $Y$7 + 1,
                                    X18 + $Y$7
                                )
                            ),
                            X18 + $Y$7
                        )
                    ),
                    IF(
                        WEEKDAY(X18 + $Y$7, 2) = 6,
                        X18 + $Y$7 + 2,
                        IF(
                            WEEKDAY(X18 + $Y$7, 2) = 7,
                            X18 + $Y$7 + 1,
                            X18 + $Y$7
                        )
                    )
                )
            )
        )
    )
)
)</f>
        <v/>
      </c>
      <c r="Y19" s="217"/>
      <c r="Z19" s="225"/>
      <c r="AA19" s="226"/>
      <c r="AB19" s="227"/>
      <c r="AC19" s="227"/>
    </row>
    <row r="20" spans="1:29" s="42" customFormat="1" ht="14" x14ac:dyDescent="0.3">
      <c r="A20" s="218"/>
      <c r="B20" s="219"/>
      <c r="C20" s="217"/>
      <c r="D20" s="217" t="s">
        <v>109</v>
      </c>
      <c r="E20" s="220">
        <v>8.449074074074075E-4</v>
      </c>
      <c r="F20" s="217"/>
      <c r="G20" s="217"/>
      <c r="H20" s="221"/>
      <c r="I20" s="221"/>
      <c r="J20" s="221"/>
      <c r="K20" s="44"/>
      <c r="L20" s="221"/>
      <c r="M20" s="221"/>
      <c r="N20" s="221"/>
      <c r="O20" s="220"/>
      <c r="P20" s="221"/>
      <c r="Q20" s="221"/>
      <c r="R20" s="221"/>
      <c r="S20" s="222"/>
      <c r="T20" s="221"/>
      <c r="U20" s="223">
        <f>(Tabelle1[[#This Row],[Scap Time]]+Tabelle1[[#This Row],[LA time]])</f>
        <v>0</v>
      </c>
      <c r="V20" s="221"/>
      <c r="W20" s="217" t="str">
        <f ca="1">IF($B$1&lt;&gt;"",IF(ISNUMBER(Index!$B20),IF(Index!$V20="trailer_WL25R",Project_information!$C$3&amp;"_"&amp;Project_information!$B$2&amp;"_"&amp;Index!$V20,Project_information!$C$3&amp;"_"&amp;Project_information!$B$2&amp;"_"&amp;TEXT(MAX($A$10:INDIRECT("A"&amp;ROW(Index!$B20))),"00")&amp;"_"&amp;TEXT(Index!$B20,"00")&amp;"_"&amp;Index!$V20),""),"")</f>
        <v/>
      </c>
      <c r="X20" s="224" t="str">
        <f>IF($X$2="","", IF(
    $A20&lt;&gt;"",
    "",
    IF(
        $B20="",
        "",
        IF(
            OR($AB20 = "00_01", $AB20 = "01_01"),
            $X$2,
            IF(
                X18="",
                IF(
                    X17 + $Y$7 &gt;= DATE(YEAR(X17),MONTH($Y$3),DAY($Y$3)),
                    IF(
                        X17 + $Y$7 &lt;= DATE(YEAR(X17)+1,MONTH($Y$4),DAY($Y$4)),
                        IF(
                            $Y$7 = 1,
                            IF(
                                WEEKDAY(DATE(YEAR(X17)+1,MONTH($Y$4),DAY($Y$4)) + 1, 2) &gt; 5,
                                DATE(YEAR(X17)+1,MONTH($Y$4),DAY($Y$4)) + 9 - WEEKDAY(DATE(YEAR(X17)+1,MONTH($Y$4),DAY($Y$4)) + 1, 2),
                                DATE(YEAR(X17)+1,MONTH($Y$4),DAY($Y$4)) + 1
                            ),
                            IF(
                                $Y$7 = 7,
                                X17 + (3 * $Y$7),
                                X17 + (2 * $Y$7)
                            )
                        ),
                        IF(
                            WEEKDAY(X17 + $Y$7, 2) &gt; 5,
                            IF(
                                WEEKDAY(X17 + $Y$7, 2) = 6,
                                X17 + $Y$7 + 2,
                                IF(
                                    WEEKDAY(X17 + $Y$7, 2) = 7,
                                    X17 + $Y$7 + 1,
                                    X17 + $Y$7
                                )
                            ),
                            X17 + $Y$7
                        )
                    ),
                    IF(
                        WEEKDAY(X17 + $Y$7, 2) &gt; 5,
                        IF(
                            WEEKDAY(X17 + $Y$7, 2) = 6,
                            X17 + $Y$7 + 2,
                            IF(
                                WEEKDAY(X17 + $Y$7, 2) = 7,
                                X17 + $Y$7 + 1,
                                X17 + $Y$7
                            )
                        ),
                        X17 + $Y$7
                    )
                ),
                IF(
                    X18 + $Y$7 &gt;= DATE(YEAR(X18),MONTH($Y$3),DAY($Y$3)),
                    IF(
                        X18 + $Y$7 &lt;= DATE(YEAR(X18)+1,MONTH($Y$4),DAY($Y$4)),
                        IF(
                            $Y$7 = 1,
                            IF(
                                WEEKDAY(DATE(YEAR(X18)+1,MONTH($Y$4),DAY($Y$4)) + 1, 2) &gt; 5,
                                DATE(YEAR(X18)+1,MONTH($Y$4),DAY($Y$4)) + 9 - WEEKDAY(DATE(YEAR(X18)+1,MONTH($Y$4),DAY($Y$4)) + 1, 2),
                                DATE(YEAR(X18)+1,MONTH($Y$4),DAY($Y$4)) + 1
                            ),
                            IF(
                                $Y$7 = 7,
                                X18 + (3 * $Y$7),
                                X18 + (2 * $Y$7)
                            )
                        ),
                        IF(
                            WEEKDAY(X18 + $Y$7, 2) &gt; 5,
                            IF(
                                WEEKDAY(X18 + $Y$7, 2) = 6,
                                X18 + $Y$7 + 2,
                                IF(
                                    WEEKDAY(X18 + $Y$7, 2) = 7,
                                    X18 + $Y$7 + 1,
                                    X18 + $Y$7
                                )
                            ),
                            X18 + $Y$7
                        )
                    ),
                    IF(
                        WEEKDAY(X18 + $Y$7, 2) = 6,
                        X18 + $Y$7 + 2,
                        IF(
                            WEEKDAY(X18 + $Y$7, 2) = 7,
                            X18 + $Y$7 + 1,
                            X18 + $Y$7
                        )
                    )
                )
            )
        )
    )
)
)</f>
        <v/>
      </c>
      <c r="Y20" s="217"/>
      <c r="Z20" s="225"/>
      <c r="AA20" s="226"/>
      <c r="AB20" s="227"/>
      <c r="AC20" s="227"/>
    </row>
    <row r="21" spans="1:29" s="42" customFormat="1" ht="14" x14ac:dyDescent="0.3">
      <c r="A21" s="218"/>
      <c r="B21" s="219"/>
      <c r="C21" s="217"/>
      <c r="D21" s="217" t="s">
        <v>110</v>
      </c>
      <c r="E21" s="220">
        <v>1.0416666666666667E-4</v>
      </c>
      <c r="F21" s="217"/>
      <c r="G21" s="217"/>
      <c r="H21" s="221"/>
      <c r="I21" s="221"/>
      <c r="J21" s="221"/>
      <c r="K21" s="44"/>
      <c r="L21" s="221"/>
      <c r="M21" s="221"/>
      <c r="N21" s="221"/>
      <c r="O21" s="220"/>
      <c r="P21" s="221"/>
      <c r="Q21" s="221"/>
      <c r="R21" s="221"/>
      <c r="S21" s="222"/>
      <c r="T21" s="221"/>
      <c r="U21" s="223">
        <f>(Tabelle1[[#This Row],[Scap Time]]+Tabelle1[[#This Row],[LA time]])</f>
        <v>0</v>
      </c>
      <c r="V21" s="221"/>
      <c r="W21" s="217" t="str">
        <f ca="1">IF($B$1&lt;&gt;"",IF(ISNUMBER(Index!$B21),IF(Index!$V21="trailer_WL25R",Project_information!$C$3&amp;"_"&amp;Project_information!$B$2&amp;"_"&amp;Index!$V21,Project_information!$C$3&amp;"_"&amp;Project_information!$B$2&amp;"_"&amp;TEXT(MAX($A$10:INDIRECT("A"&amp;ROW(Index!$B21))),"00")&amp;"_"&amp;TEXT(Index!$B21,"00")&amp;"_"&amp;Index!$V21),""),"")</f>
        <v/>
      </c>
      <c r="X21" s="224" t="str">
        <f>IF($X$2="","", IF(
    $A21&lt;&gt;"",
    "",
    IF(
        $B21="",
        "",
        IF(
            OR($AB21 = "00_01", $AB21 = "01_01"),
            $X$2,
            IF(
                X17="",
                IF(
                    X16 + $Y$7 &gt;= DATE(YEAR(X16),MONTH($Y$3),DAY($Y$3)),
                    IF(
                        X16 + $Y$7 &lt;= DATE(YEAR(X16)+1,MONTH($Y$4),DAY($Y$4)),
                        IF(
                            $Y$7 = 1,
                            IF(
                                WEEKDAY(DATE(YEAR(X16)+1,MONTH($Y$4),DAY($Y$4)) + 1, 2) &gt; 5,
                                DATE(YEAR(X16)+1,MONTH($Y$4),DAY($Y$4)) + 9 - WEEKDAY(DATE(YEAR(X16)+1,MONTH($Y$4),DAY($Y$4)) + 1, 2),
                                DATE(YEAR(X16)+1,MONTH($Y$4),DAY($Y$4)) + 1
                            ),
                            IF(
                                $Y$7 = 7,
                                X16 + (3 * $Y$7),
                                X16 + (2 * $Y$7)
                            )
                        ),
                        IF(
                            WEEKDAY(X16 + $Y$7, 2) &gt; 5,
                            IF(
                                WEEKDAY(X16 + $Y$7, 2) = 6,
                                X16 + $Y$7 + 2,
                                IF(
                                    WEEKDAY(X16 + $Y$7, 2) = 7,
                                    X16 + $Y$7 + 1,
                                    X16 + $Y$7
                                )
                            ),
                            X16 + $Y$7
                        )
                    ),
                    IF(
                        WEEKDAY(X16 + $Y$7, 2) &gt; 5,
                        IF(
                            WEEKDAY(X16 + $Y$7, 2) = 6,
                            X16 + $Y$7 + 2,
                            IF(
                                WEEKDAY(X16 + $Y$7, 2) = 7,
                                X16 + $Y$7 + 1,
                                X16 + $Y$7
                            )
                        ),
                        X16 + $Y$7
                    )
                ),
                IF(
                    X17 + $Y$7 &gt;= DATE(YEAR(X17),MONTH($Y$3),DAY($Y$3)),
                    IF(
                        X17 + $Y$7 &lt;= DATE(YEAR(X17)+1,MONTH($Y$4),DAY($Y$4)),
                        IF(
                            $Y$7 = 1,
                            IF(
                                WEEKDAY(DATE(YEAR(X17)+1,MONTH($Y$4),DAY($Y$4)) + 1, 2) &gt; 5,
                                DATE(YEAR(X17)+1,MONTH($Y$4),DAY($Y$4)) + 9 - WEEKDAY(DATE(YEAR(X17)+1,MONTH($Y$4),DAY($Y$4)) + 1, 2),
                                DATE(YEAR(X17)+1,MONTH($Y$4),DAY($Y$4)) + 1
                            ),
                            IF(
                                $Y$7 = 7,
                                X17 + (3 * $Y$7),
                                X17 + (2 * $Y$7)
                            )
                        ),
                        IF(
                            WEEKDAY(X17 + $Y$7, 2) &gt; 5,
                            IF(
                                WEEKDAY(X17 + $Y$7, 2) = 6,
                                X17 + $Y$7 + 2,
                                IF(
                                    WEEKDAY(X17 + $Y$7, 2) = 7,
                                    X17 + $Y$7 + 1,
                                    X17 + $Y$7
                                )
                            ),
                            X17 + $Y$7
                        )
                    ),
                    IF(
                        WEEKDAY(X17 + $Y$7, 2) = 6,
                        X17 + $Y$7 + 2,
                        IF(
                            WEEKDAY(X17 + $Y$7, 2) = 7,
                            X17 + $Y$7 + 1,
                            X17 + $Y$7
                        )
                    )
                )
            )
        )
    )
)
)</f>
        <v/>
      </c>
      <c r="Y21" s="217"/>
      <c r="Z21" s="225"/>
      <c r="AA21" s="226"/>
      <c r="AB21" s="227"/>
      <c r="AC21" s="227"/>
    </row>
    <row r="22" spans="1:29" s="42" customFormat="1" ht="62.5" x14ac:dyDescent="0.3">
      <c r="A22" s="232"/>
      <c r="B22" s="219">
        <v>2</v>
      </c>
      <c r="C22" s="44" t="s">
        <v>111</v>
      </c>
      <c r="D22" s="239" t="str">
        <f ca="1">IF($B$1&lt;&gt;"",IF(ISNUMBER(Index!$B22), IF($AB22= "00_01",Project_information!$C$3&amp;"_"&amp;Project_information!$B$2&amp;"_"&amp;"00_01_trailer",Project_information!$C$3&amp;"_"&amp;Project_information!$B$2&amp;"_"&amp;TEXT(MAX($A$10:INDIRECT("A"&amp;ROW(Index!$B22))),"00")&amp;"_"&amp;TEXT(Index!$B22,"00")),""),"")</f>
        <v>3200280_pt_BR_01_02</v>
      </c>
      <c r="E22" s="220">
        <v>2.1064814814814813E-3</v>
      </c>
      <c r="F22" s="44" t="s">
        <v>112</v>
      </c>
      <c r="G22" s="217"/>
      <c r="H22" s="44" t="s">
        <v>79</v>
      </c>
      <c r="I22" s="44"/>
      <c r="J22" s="44" t="s">
        <v>113</v>
      </c>
      <c r="K22" s="44"/>
      <c r="L22" s="44"/>
      <c r="M22" s="44"/>
      <c r="O22" s="45"/>
      <c r="S22" s="46"/>
      <c r="U22" s="46">
        <f>(Tabelle1[[#This Row],[Scap Time]]+Tabelle1[[#This Row],[LA time]])</f>
        <v>0</v>
      </c>
      <c r="W22" s="42" t="str">
        <f ca="1">IF($B$1&lt;&gt;"",IF(ISNUMBER(Index!$B22),IF(Index!$V22="trailer_WL25R",Project_information!$C$3&amp;"_"&amp;Project_information!$B$2&amp;"_"&amp;Index!$V22,Project_information!$C$3&amp;"_"&amp;Project_information!$B$2&amp;"_"&amp;TEXT(MAX($A$10:INDIRECT("A"&amp;ROW(Index!$B22))),"00")&amp;"_"&amp;TEXT(Index!$B22,"00")&amp;"_"&amp;Index!$V22),""),"")</f>
        <v>3200280_pt_BR_01_02_</v>
      </c>
      <c r="X22" s="146" t="str">
        <f>IF($X$2="","", IF(
    $A22&lt;&gt;"",
    "",
    IF(
        $B22="",
        "",
        IF(
            OR($AB22 = "00_01", $AB22 = "01_01"),
            $X$2,
            IF(
                X16="",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X16 + $Y$7 &gt;= DATE(YEAR(X16),MONTH($Y$3),DAY($Y$3)),
                    IF(
                        X16 + $Y$7 &lt;= DATE(YEAR(X16)+1,MONTH($Y$4),DAY($Y$4)),
                        IF(
                            $Y$7 = 1,
                            IF(
                                WEEKDAY(DATE(YEAR(X16)+1,MONTH($Y$4),DAY($Y$4)) + 1, 2) &gt; 5,
                                DATE(YEAR(X16)+1,MONTH($Y$4),DAY($Y$4)) + 9 - WEEKDAY(DATE(YEAR(X16)+1,MONTH($Y$4),DAY($Y$4)) + 1, 2),
                                DATE(YEAR(X16)+1,MONTH($Y$4),DAY($Y$4)) + 1
                            ),
                            IF(
                                $Y$7 = 7,
                                X16 + (3 * $Y$7),
                                X16 + (2 * $Y$7)
                            )
                        ),
                        IF(
                            WEEKDAY(X16 + $Y$7, 2) &gt; 5,
                            IF(
                                WEEKDAY(X16 + $Y$7, 2) = 6,
                                X16 + $Y$7 + 2,
                                IF(
                                    WEEKDAY(X16 + $Y$7, 2) = 7,
                                    X16 + $Y$7 + 1,
                                    X16 + $Y$7
                                )
                            ),
                            X16 + $Y$7
                        )
                    ),
                    IF(
                        WEEKDAY(X16 + $Y$7, 2) = 6,
                        X16 + $Y$7 + 2,
                        IF(
                            WEEKDAY(X16 + $Y$7, 2) = 7,
                            X16 + $Y$7 + 1,
                            X16 + $Y$7
                        )
                    )
                )
            )
        )
    )
)
)</f>
        <v/>
      </c>
      <c r="Z22" s="150">
        <f t="shared" si="0"/>
        <v>0</v>
      </c>
      <c r="AA22" s="151">
        <f>IF(OR(E22&lt;&gt;"",O22&lt;&gt;""),1,0)</f>
        <v>1</v>
      </c>
      <c r="AB22" s="149" t="s">
        <v>114</v>
      </c>
      <c r="AC22" s="149">
        <v>10</v>
      </c>
    </row>
    <row r="23" spans="1:29" s="42" customFormat="1" ht="14" x14ac:dyDescent="0.3">
      <c r="A23" s="218"/>
      <c r="B23" s="219"/>
      <c r="C23" s="217"/>
      <c r="D23" s="217" t="s">
        <v>115</v>
      </c>
      <c r="E23" s="220">
        <v>1.273148148148148E-4</v>
      </c>
      <c r="F23" s="217"/>
      <c r="G23" s="217"/>
      <c r="H23" s="221"/>
      <c r="I23" s="221"/>
      <c r="J23" s="221"/>
      <c r="K23" s="44"/>
      <c r="L23" s="221"/>
      <c r="M23" s="221"/>
      <c r="N23" s="221"/>
      <c r="O23" s="220"/>
      <c r="P23" s="221"/>
      <c r="Q23" s="221"/>
      <c r="R23" s="221"/>
      <c r="S23" s="222"/>
      <c r="T23" s="221"/>
      <c r="U23" s="223">
        <f>(Tabelle1[[#This Row],[Scap Time]]+Tabelle1[[#This Row],[LA time]])</f>
        <v>0</v>
      </c>
      <c r="V23" s="221"/>
      <c r="W23" s="217" t="str">
        <f ca="1">IF($B$1&lt;&gt;"",IF(ISNUMBER(Index!$B23),IF(Index!$V23="trailer_WL25R",Project_information!$C$3&amp;"_"&amp;Project_information!$B$2&amp;"_"&amp;Index!$V23,Project_information!$C$3&amp;"_"&amp;Project_information!$B$2&amp;"_"&amp;TEXT(MAX($A$10:INDIRECT("A"&amp;ROW(Index!$B23))),"00")&amp;"_"&amp;TEXT(Index!$B23,"00")&amp;"_"&amp;Index!$V23),""),"")</f>
        <v/>
      </c>
      <c r="X23" s="224" t="str">
        <f>IF($X$2="","", IF(
    $A23&lt;&gt;"",
    "",
    IF(
        $B23="",
        "",
        IF(
            OR($AB23 = "00_01", $AB23 = "01_01"),
            $X$2,
            IF(
                X22="",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X22 + $Y$7 &gt;= DATE(YEAR(X22),MONTH($Y$3),DAY($Y$3)),
                    IF(
                        X22 + $Y$7 &lt;= DATE(YEAR(X22)+1,MONTH($Y$4),DAY($Y$4)),
                        IF(
                            $Y$7 = 1,
                            IF(
                                WEEKDAY(DATE(YEAR(X22)+1,MONTH($Y$4),DAY($Y$4)) + 1, 2) &gt; 5,
                                DATE(YEAR(X22)+1,MONTH($Y$4),DAY($Y$4)) + 9 - WEEKDAY(DATE(YEAR(X22)+1,MONTH($Y$4),DAY($Y$4)) + 1, 2),
                                DATE(YEAR(X22)+1,MONTH($Y$4),DAY($Y$4)) + 1
                            ),
                            IF(
                                $Y$7 = 7,
                                X22 + (3 * $Y$7),
                                X22 + (2 * $Y$7)
                            )
                        ),
                        IF(
                            WEEKDAY(X22 + $Y$7, 2) &gt; 5,
                            IF(
                                WEEKDAY(X22 + $Y$7, 2) = 6,
                                X22 + $Y$7 + 2,
                                IF(
                                    WEEKDAY(X22 + $Y$7, 2) = 7,
                                    X22 + $Y$7 + 1,
                                    X22 + $Y$7
                                )
                            ),
                            X22 + $Y$7
                        )
                    ),
                    IF(
                        WEEKDAY(X22 + $Y$7, 2) = 6,
                        X22 + $Y$7 + 2,
                        IF(
                            WEEKDAY(X22 + $Y$7, 2) = 7,
                            X22 + $Y$7 + 1,
                            X22 + $Y$7
                        )
                    )
                )
            )
        )
    )
)
)</f>
        <v/>
      </c>
      <c r="Y23" s="217"/>
      <c r="Z23" s="225"/>
      <c r="AA23" s="226"/>
      <c r="AB23" s="227"/>
      <c r="AC23" s="227"/>
    </row>
    <row r="24" spans="1:29" s="42" customFormat="1" ht="250" x14ac:dyDescent="0.3">
      <c r="A24" s="234"/>
      <c r="B24" s="219">
        <v>3</v>
      </c>
      <c r="C24" s="217" t="s">
        <v>116</v>
      </c>
      <c r="D24" s="217" t="str">
        <f ca="1">IF($B$1&lt;&gt;"",IF(ISNUMBER(Index!$B24), IF($AB24= "00_01",Project_information!$C$3&amp;"_"&amp;Project_information!$B$2&amp;"_"&amp;"00_01_trailer",Project_information!$C$3&amp;"_"&amp;Project_information!$B$2&amp;"_"&amp;TEXT(MAX($A$10:INDIRECT("A"&amp;ROW(Index!$B24))),"00")&amp;"_"&amp;TEXT(Index!$B24,"00")),""),"")</f>
        <v>3200280_pt_BR_01_03</v>
      </c>
      <c r="E24" s="220">
        <v>5.2662037037037035E-3</v>
      </c>
      <c r="F24" s="217" t="s">
        <v>117</v>
      </c>
      <c r="G24" s="217"/>
      <c r="H24" s="238" t="s">
        <v>118</v>
      </c>
      <c r="I24" s="221"/>
      <c r="J24" s="221" t="s">
        <v>119</v>
      </c>
      <c r="K24" s="44"/>
      <c r="L24" s="221"/>
      <c r="M24" s="221"/>
      <c r="N24" s="221"/>
      <c r="O24" s="220"/>
      <c r="P24" s="221"/>
      <c r="Q24" s="221"/>
      <c r="R24" s="221"/>
      <c r="S24" s="222"/>
      <c r="T24" s="221"/>
      <c r="U24" s="223">
        <f>(Tabelle1[[#This Row],[Scap Time]]+Tabelle1[[#This Row],[LA time]])</f>
        <v>0</v>
      </c>
      <c r="V24" s="221"/>
      <c r="W24" s="217" t="str">
        <f ca="1">IF($B$1&lt;&gt;"",IF(ISNUMBER(Index!$B24),IF(Index!$V24="trailer_WL25R",Project_information!$C$3&amp;"_"&amp;Project_information!$B$2&amp;"_"&amp;Index!$V24,Project_information!$C$3&amp;"_"&amp;Project_information!$B$2&amp;"_"&amp;TEXT(MAX($A$10:INDIRECT("A"&amp;ROW(Index!$B24))),"00")&amp;"_"&amp;TEXT(Index!$B24,"00")&amp;"_"&amp;Index!$V24),""),"")</f>
        <v>3200280_pt_BR_01_03_</v>
      </c>
      <c r="X24" s="224" t="str">
        <f>IF($X$2="","", IF(
    $A24&lt;&gt;"",
    "",
    IF(
        $B24="",
        "",
        IF(
            OR($AB24 = "00_01", $AB24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24" s="217"/>
      <c r="Z24" s="225"/>
      <c r="AA24" s="226"/>
      <c r="AB24" s="227"/>
      <c r="AC24" s="227"/>
    </row>
    <row r="25" spans="1:29" s="42" customFormat="1" ht="14" x14ac:dyDescent="0.3">
      <c r="A25" s="218"/>
      <c r="B25" s="219"/>
      <c r="C25" s="217"/>
      <c r="D25" s="217" t="s">
        <v>120</v>
      </c>
      <c r="E25" s="220"/>
      <c r="F25" s="217"/>
      <c r="G25" s="244" t="s">
        <v>108</v>
      </c>
      <c r="H25" s="221"/>
      <c r="I25" s="221"/>
      <c r="J25" s="221"/>
      <c r="K25" s="44"/>
      <c r="L25" s="221"/>
      <c r="M25" s="221"/>
      <c r="N25" s="221"/>
      <c r="O25" s="220"/>
      <c r="P25" s="221"/>
      <c r="Q25" s="221"/>
      <c r="R25" s="221"/>
      <c r="S25" s="222"/>
      <c r="T25" s="221"/>
      <c r="U25" s="223">
        <f>(Tabelle1[[#This Row],[Scap Time]]+Tabelle1[[#This Row],[LA time]])</f>
        <v>0</v>
      </c>
      <c r="V25" s="221"/>
      <c r="W25" s="217" t="str">
        <f ca="1">IF($B$1&lt;&gt;"",IF(ISNUMBER(Index!$B25),IF(Index!$V25="trailer_WL25R",Project_information!$C$3&amp;"_"&amp;Project_information!$B$2&amp;"_"&amp;Index!$V25,Project_information!$C$3&amp;"_"&amp;Project_information!$B$2&amp;"_"&amp;TEXT(MAX($A$10:INDIRECT("A"&amp;ROW(Index!$B25))),"00")&amp;"_"&amp;TEXT(Index!$B25,"00")&amp;"_"&amp;Index!$V25),""),"")</f>
        <v/>
      </c>
      <c r="X25" s="224" t="str">
        <f>IF($X$2="","", IF(
    $A25&lt;&gt;"",
    "",
    IF(
        $B25="",
        "",
        IF(
            OR($AB25 = "00_01", $AB25 = "01_01"),
            $X$2,
            IF(
                X24="",
                IF(
                    X23 + $Y$7 &gt;= DATE(YEAR(X23),MONTH($Y$3),DAY($Y$3)),
                    IF(
                        X23 + $Y$7 &lt;= DATE(YEAR(X23)+1,MONTH($Y$4),DAY($Y$4)),
                        IF(
                            $Y$7 = 1,
                            IF(
                                WEEKDAY(DATE(YEAR(X23)+1,MONTH($Y$4),DAY($Y$4)) + 1, 2) &gt; 5,
                                DATE(YEAR(X23)+1,MONTH($Y$4),DAY($Y$4)) + 9 - WEEKDAY(DATE(YEAR(X23)+1,MONTH($Y$4),DAY($Y$4)) + 1, 2),
                                DATE(YEAR(X23)+1,MONTH($Y$4),DAY($Y$4)) + 1
                            ),
                            IF(
                                $Y$7 = 7,
                                X23 + (3 * $Y$7),
                                X23 + (2 * $Y$7)
                            )
                        ),
                        IF(
                            WEEKDAY(X23 + $Y$7, 2) &gt; 5,
                            IF(
                                WEEKDAY(X23 + $Y$7, 2) = 6,
                                X23 + $Y$7 + 2,
                                IF(
                                    WEEKDAY(X23 + $Y$7, 2) = 7,
                                    X23 + $Y$7 + 1,
                                    X23 + $Y$7
                                )
                            ),
                            X23 + $Y$7
                        )
                    ),
                    IF(
                        WEEKDAY(X23 + $Y$7, 2) &gt; 5,
                        IF(
                            WEEKDAY(X23 + $Y$7, 2) = 6,
                            X23 + $Y$7 + 2,
                            IF(
                                WEEKDAY(X23 + $Y$7, 2) = 7,
                                X23 + $Y$7 + 1,
                                X23 + $Y$7
                            )
                        ),
                        X23 + $Y$7
                    )
                ),
                IF(
                    X24 + $Y$7 &gt;= DATE(YEAR(X24),MONTH($Y$3),DAY($Y$3)),
                    IF(
                        X24 + $Y$7 &lt;= DATE(YEAR(X24)+1,MONTH($Y$4),DAY($Y$4)),
                        IF(
                            $Y$7 = 1,
                            IF(
                                WEEKDAY(DATE(YEAR(X24)+1,MONTH($Y$4),DAY($Y$4)) + 1, 2) &gt; 5,
                                DATE(YEAR(X24)+1,MONTH($Y$4),DAY($Y$4)) + 9 - WEEKDAY(DATE(YEAR(X24)+1,MONTH($Y$4),DAY($Y$4)) + 1, 2),
                                DATE(YEAR(X24)+1,MONTH($Y$4),DAY($Y$4)) + 1
                            ),
                            IF(
                                $Y$7 = 7,
                                X24 + (3 * $Y$7),
                                X24 + (2 * $Y$7)
                            )
                        ),
                        IF(
                            WEEKDAY(X24 + $Y$7, 2) &gt; 5,
                            IF(
                                WEEKDAY(X24 + $Y$7, 2) = 6,
                                X24 + $Y$7 + 2,
                                IF(
                                    WEEKDAY(X24 + $Y$7, 2) = 7,
                                    X24 + $Y$7 + 1,
                                    X24 + $Y$7
                                )
                            ),
                            X24 + $Y$7
                        )
                    ),
                    IF(
                        WEEKDAY(X24 + $Y$7, 2) = 6,
                        X24 + $Y$7 + 2,
                        IF(
                            WEEKDAY(X24 + $Y$7, 2) = 7,
                            X24 + $Y$7 + 1,
                            X24 + $Y$7
                        )
                    )
                )
            )
        )
    )
)
)</f>
        <v/>
      </c>
      <c r="Y25" s="217"/>
      <c r="Z25" s="225"/>
      <c r="AA25" s="226"/>
      <c r="AB25" s="227"/>
      <c r="AC25" s="227"/>
    </row>
    <row r="26" spans="1:29" s="42" customFormat="1" ht="75" x14ac:dyDescent="0.3">
      <c r="A26" s="232"/>
      <c r="B26" s="219">
        <v>4</v>
      </c>
      <c r="C26" s="217" t="s">
        <v>121</v>
      </c>
      <c r="D26" s="217" t="s">
        <v>122</v>
      </c>
      <c r="E26" s="72">
        <v>1.0185185185185186E-3</v>
      </c>
      <c r="F26" s="217" t="s">
        <v>123</v>
      </c>
      <c r="G26" s="217"/>
      <c r="H26" s="221"/>
      <c r="I26" s="221"/>
      <c r="J26" s="221" t="s">
        <v>124</v>
      </c>
      <c r="K26" s="44"/>
      <c r="L26" s="221"/>
      <c r="M26" s="221"/>
      <c r="N26" s="221"/>
      <c r="O26" s="220"/>
      <c r="P26" s="221"/>
      <c r="Q26" s="221"/>
      <c r="R26" s="221"/>
      <c r="S26" s="222"/>
      <c r="T26" s="221"/>
      <c r="U26" s="223">
        <f>(Tabelle1[[#This Row],[Scap Time]]+Tabelle1[[#This Row],[LA time]])</f>
        <v>0</v>
      </c>
      <c r="V26" s="221"/>
      <c r="W26" s="217" t="str">
        <f ca="1">IF($B$1&lt;&gt;"",IF(ISNUMBER(Index!$B26),IF(Index!$V26="trailer_WL25R",Project_information!$C$3&amp;"_"&amp;Project_information!$B$2&amp;"_"&amp;Index!$V26,Project_information!$C$3&amp;"_"&amp;Project_information!$B$2&amp;"_"&amp;TEXT(MAX($A$10:INDIRECT("A"&amp;ROW(Index!$B26))),"00")&amp;"_"&amp;TEXT(Index!$B26,"00")&amp;"_"&amp;Index!$V26),""),"")</f>
        <v>3200280_pt_BR_01_04_</v>
      </c>
      <c r="X26" s="224" t="str">
        <f>IF($X$2="","", IF(
    $A26&lt;&gt;"",
    "",
    IF(
        $B26="",
        "",
        IF(
            OR($AB26 = "00_01", $AB26 = "01_01"),
            $X$2,
            IF(#REF!=
                "",
                IF(
                    X24 + $Y$7 &gt;= DATE(YEAR(X24),MONTH($Y$3),DAY($Y$3)),
                    IF(
                        X24 + $Y$7 &lt;= DATE(YEAR(X24)+1,MONTH($Y$4),DAY($Y$4)),
                        IF(
                            $Y$7 = 1,
                            IF(
                                WEEKDAY(DATE(YEAR(X24)+1,MONTH($Y$4),DAY($Y$4)) + 1, 2) &gt; 5,
                                DATE(YEAR(X24)+1,MONTH($Y$4),DAY($Y$4)) + 9 - WEEKDAY(DATE(YEAR(X24)+1,MONTH($Y$4),DAY($Y$4)) + 1, 2),
                                DATE(YEAR(X24)+1,MONTH($Y$4),DAY($Y$4)) + 1
                            ),
                            IF(
                                $Y$7 = 7,
                                X24 + (3 * $Y$7),
                                X24 + (2 * $Y$7)
                            )
                        ),
                        IF(
                            WEEKDAY(X24 + $Y$7, 2) &gt; 5,
                            IF(
                                WEEKDAY(X24 + $Y$7, 2) = 6,
                                X24 + $Y$7 + 2,
                                IF(
                                    WEEKDAY(X24 + $Y$7, 2) = 7,
                                    X24 + $Y$7 + 1,
                                    X24 + $Y$7
                                )
                            ),
                            X24 + $Y$7
                        )
                    ),
                    IF(
                        WEEKDAY(X24 + $Y$7, 2) &gt; 5,
                        IF(
                            WEEKDAY(X24 + $Y$7, 2) = 6,
                            X24 + $Y$7 + 2,
                            IF(
                                WEEKDAY(X24 + $Y$7, 2) = 7,
                                X24 + $Y$7 + 1,
                                X24 + $Y$7
                            )
                        ),
                        X24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26" s="217"/>
      <c r="Z26" s="225"/>
      <c r="AA26" s="226"/>
      <c r="AB26" s="227"/>
      <c r="AC26" s="227"/>
    </row>
    <row r="27" spans="1:29" s="42" customFormat="1" ht="62.5" x14ac:dyDescent="0.3">
      <c r="A27" s="218"/>
      <c r="B27" s="219"/>
      <c r="C27" s="217" t="s">
        <v>125</v>
      </c>
      <c r="D27" s="239" t="s">
        <v>126</v>
      </c>
      <c r="E27" s="220">
        <v>3.6805555555555554E-3</v>
      </c>
      <c r="F27" s="217" t="s">
        <v>127</v>
      </c>
      <c r="G27" s="247" t="s">
        <v>128</v>
      </c>
      <c r="H27" s="221" t="s">
        <v>79</v>
      </c>
      <c r="I27" s="221"/>
      <c r="J27" s="221" t="s">
        <v>129</v>
      </c>
      <c r="K27" s="44"/>
      <c r="L27" s="221"/>
      <c r="M27" s="221"/>
      <c r="N27" s="221"/>
      <c r="O27" s="220"/>
      <c r="P27" s="221"/>
      <c r="Q27" s="221"/>
      <c r="R27" s="221"/>
      <c r="S27" s="222"/>
      <c r="T27" s="221"/>
      <c r="U27" s="223">
        <f>(Tabelle1[[#This Row],[Scap Time]]+Tabelle1[[#This Row],[LA time]])</f>
        <v>0</v>
      </c>
      <c r="V27" s="221"/>
      <c r="W27" s="217" t="str">
        <f ca="1">IF($B$1&lt;&gt;"",IF(ISNUMBER(Index!$B27),IF(Index!$V27="trailer_WL25R",Project_information!$C$3&amp;"_"&amp;Project_information!$B$2&amp;"_"&amp;Index!$V27,Project_information!$C$3&amp;"_"&amp;Project_information!$B$2&amp;"_"&amp;TEXT(MAX($A$10:INDIRECT("A"&amp;ROW(Index!$B27))),"00")&amp;"_"&amp;TEXT(Index!$B27,"00")&amp;"_"&amp;Index!$V27),""),"")</f>
        <v/>
      </c>
      <c r="X27" s="224" t="str">
        <f>IF($X$2="","", IF(
    $A27&lt;&gt;"",
    "",
    IF(
        $B27="",
        "",
        IF(
            OR($AB27 = "00_01", $AB27 = "01_01"),
            $X$2,
            IF(
                X26="",
                IF(
                    X24 + $Y$7 &gt;= DATE(YEAR(X24),MONTH($Y$3),DAY($Y$3)),
                    IF(
                        X24 + $Y$7 &lt;= DATE(YEAR(X24)+1,MONTH($Y$4),DAY($Y$4)),
                        IF(
                            $Y$7 = 1,
                            IF(
                                WEEKDAY(DATE(YEAR(X24)+1,MONTH($Y$4),DAY($Y$4)) + 1, 2) &gt; 5,
                                DATE(YEAR(X24)+1,MONTH($Y$4),DAY($Y$4)) + 9 - WEEKDAY(DATE(YEAR(X24)+1,MONTH($Y$4),DAY($Y$4)) + 1, 2),
                                DATE(YEAR(X24)+1,MONTH($Y$4),DAY($Y$4)) + 1
                            ),
                            IF(
                                $Y$7 = 7,
                                X24 + (3 * $Y$7),
                                X24 + (2 * $Y$7)
                            )
                        ),
                        IF(
                            WEEKDAY(X24 + $Y$7, 2) &gt; 5,
                            IF(
                                WEEKDAY(X24 + $Y$7, 2) = 6,
                                X24 + $Y$7 + 2,
                                IF(
                                    WEEKDAY(X24 + $Y$7, 2) = 7,
                                    X24 + $Y$7 + 1,
                                    X24 + $Y$7
                                )
                            ),
                            X24 + $Y$7
                        )
                    ),
                    IF(
                        WEEKDAY(X24 + $Y$7, 2) &gt; 5,
                        IF(
                            WEEKDAY(X24 + $Y$7, 2) = 6,
                            X24 + $Y$7 + 2,
                            IF(
                                WEEKDAY(X24 + $Y$7, 2) = 7,
                                X24 + $Y$7 + 1,
                                X24 + $Y$7
                            )
                        ),
                        X24 + $Y$7
                    )
                ),
                IF(
                    X26 + $Y$7 &gt;= DATE(YEAR(X26),MONTH($Y$3),DAY($Y$3)),
                    IF(
                        X26 + $Y$7 &lt;= DATE(YEAR(X26)+1,MONTH($Y$4),DAY($Y$4)),
                        IF(
                            $Y$7 = 1,
                            IF(
                                WEEKDAY(DATE(YEAR(X26)+1,MONTH($Y$4),DAY($Y$4)) + 1, 2) &gt; 5,
                                DATE(YEAR(X26)+1,MONTH($Y$4),DAY($Y$4)) + 9 - WEEKDAY(DATE(YEAR(X26)+1,MONTH($Y$4),DAY($Y$4)) + 1, 2),
                                DATE(YEAR(X26)+1,MONTH($Y$4),DAY($Y$4)) + 1
                            ),
                            IF(
                                $Y$7 = 7,
                                X26 + (3 * $Y$7),
                                X26 + (2 * $Y$7)
                            )
                        ),
                        IF(
                            WEEKDAY(X26 + $Y$7, 2) &gt; 5,
                            IF(
                                WEEKDAY(X26 + $Y$7, 2) = 6,
                                X26 + $Y$7 + 2,
                                IF(
                                    WEEKDAY(X26 + $Y$7, 2) = 7,
                                    X26 + $Y$7 + 1,
                                    X26 + $Y$7
                                )
                            ),
                            X26 + $Y$7
                        )
                    ),
                    IF(
                        WEEKDAY(X26 + $Y$7, 2) = 6,
                        X26 + $Y$7 + 2,
                        IF(
                            WEEKDAY(X26 + $Y$7, 2) = 7,
                            X26 + $Y$7 + 1,
                            X26 + $Y$7
                        )
                    )
                )
            )
        )
    )
)
)</f>
        <v/>
      </c>
      <c r="Y27" s="217"/>
      <c r="Z27" s="225"/>
      <c r="AA27" s="226"/>
      <c r="AB27" s="227"/>
      <c r="AC27" s="227"/>
    </row>
    <row r="28" spans="1:29" s="42" customFormat="1" ht="112.5" x14ac:dyDescent="0.3">
      <c r="A28" s="218"/>
      <c r="B28" s="219"/>
      <c r="C28" s="217"/>
      <c r="D28" s="239" t="s">
        <v>130</v>
      </c>
      <c r="E28" s="220">
        <v>2.5694444444444445E-3</v>
      </c>
      <c r="F28" s="217"/>
      <c r="G28" s="217"/>
      <c r="H28" s="221" t="s">
        <v>79</v>
      </c>
      <c r="I28" s="221"/>
      <c r="J28" s="221" t="s">
        <v>131</v>
      </c>
      <c r="K28" s="44"/>
      <c r="L28" s="221"/>
      <c r="M28" s="221"/>
      <c r="N28" s="221"/>
      <c r="O28" s="220"/>
      <c r="P28" s="221"/>
      <c r="Q28" s="221"/>
      <c r="R28" s="221"/>
      <c r="S28" s="222"/>
      <c r="T28" s="221"/>
      <c r="U28" s="223">
        <f>(Tabelle1[[#This Row],[Scap Time]]+Tabelle1[[#This Row],[LA time]])</f>
        <v>0</v>
      </c>
      <c r="V28" s="221"/>
      <c r="W28" s="217" t="str">
        <f ca="1">IF($B$1&lt;&gt;"",IF(ISNUMBER(Index!$B28),IF(Index!$V28="trailer_WL25R",Project_information!$C$3&amp;"_"&amp;Project_information!$B$2&amp;"_"&amp;Index!$V28,Project_information!$C$3&amp;"_"&amp;Project_information!$B$2&amp;"_"&amp;TEXT(MAX($A$10:INDIRECT("A"&amp;ROW(Index!$B28))),"00")&amp;"_"&amp;TEXT(Index!$B28,"00")&amp;"_"&amp;Index!$V28),""),"")</f>
        <v/>
      </c>
      <c r="X28" s="224" t="str">
        <f>IF($X$2="","", IF(
    $A28&lt;&gt;"",
    "",
    IF(
        $B28="",
        "",
        IF(
            OR($AB28 = "00_01", $AB28 = "01_01"),
            $X$2,
            IF(
                X27="",
                IF(
                    X26 + $Y$7 &gt;= DATE(YEAR(X26),MONTH($Y$3),DAY($Y$3)),
                    IF(
                        X26 + $Y$7 &lt;= DATE(YEAR(X26)+1,MONTH($Y$4),DAY($Y$4)),
                        IF(
                            $Y$7 = 1,
                            IF(
                                WEEKDAY(DATE(YEAR(X26)+1,MONTH($Y$4),DAY($Y$4)) + 1, 2) &gt; 5,
                                DATE(YEAR(X26)+1,MONTH($Y$4),DAY($Y$4)) + 9 - WEEKDAY(DATE(YEAR(X26)+1,MONTH($Y$4),DAY($Y$4)) + 1, 2),
                                DATE(YEAR(X26)+1,MONTH($Y$4),DAY($Y$4)) + 1
                            ),
                            IF(
                                $Y$7 = 7,
                                X26 + (3 * $Y$7),
                                X26 + (2 * $Y$7)
                            )
                        ),
                        IF(
                            WEEKDAY(X26 + $Y$7, 2) &gt; 5,
                            IF(
                                WEEKDAY(X26 + $Y$7, 2) = 6,
                                X26 + $Y$7 + 2,
                                IF(
                                    WEEKDAY(X26 + $Y$7, 2) = 7,
                                    X26 + $Y$7 + 1,
                                    X26 + $Y$7
                                )
                            ),
                            X26 + $Y$7
                        )
                    ),
                    IF(
                        WEEKDAY(X26 + $Y$7, 2) &gt; 5,
                        IF(
                            WEEKDAY(X26 + $Y$7, 2) = 6,
                            X26 + $Y$7 + 2,
                            IF(
                                WEEKDAY(X26 + $Y$7, 2) = 7,
                                X26 + $Y$7 + 1,
                                X26 + $Y$7
                            )
                        ),
                        X26 + $Y$7
                    )
                ),
                IF(
                    X27 + $Y$7 &gt;= DATE(YEAR(X27),MONTH($Y$3),DAY($Y$3)),
                    IF(
                        X27 + $Y$7 &lt;= DATE(YEAR(X27)+1,MONTH($Y$4),DAY($Y$4)),
                        IF(
                            $Y$7 = 1,
                            IF(
                                WEEKDAY(DATE(YEAR(X27)+1,MONTH($Y$4),DAY($Y$4)) + 1, 2) &gt; 5,
                                DATE(YEAR(X27)+1,MONTH($Y$4),DAY($Y$4)) + 9 - WEEKDAY(DATE(YEAR(X27)+1,MONTH($Y$4),DAY($Y$4)) + 1, 2),
                                DATE(YEAR(X27)+1,MONTH($Y$4),DAY($Y$4)) + 1
                            ),
                            IF(
                                $Y$7 = 7,
                                X27 + (3 * $Y$7),
                                X27 + (2 * $Y$7)
                            )
                        ),
                        IF(
                            WEEKDAY(X27 + $Y$7, 2) &gt; 5,
                            IF(
                                WEEKDAY(X27 + $Y$7, 2) = 6,
                                X27 + $Y$7 + 2,
                                IF(
                                    WEEKDAY(X27 + $Y$7, 2) = 7,
                                    X27 + $Y$7 + 1,
                                    X27 + $Y$7
                                )
                            ),
                            X27 + $Y$7
                        )
                    ),
                    IF(
                        WEEKDAY(X27 + $Y$7, 2) = 6,
                        X27 + $Y$7 + 2,
                        IF(
                            WEEKDAY(X27 + $Y$7, 2) = 7,
                            X27 + $Y$7 + 1,
                            X27 + $Y$7
                        )
                    )
                )
            )
        )
    )
)
)</f>
        <v/>
      </c>
      <c r="Y28" s="217"/>
      <c r="Z28" s="225"/>
      <c r="AA28" s="226"/>
      <c r="AB28" s="227"/>
      <c r="AC28" s="227"/>
    </row>
    <row r="29" spans="1:29" s="42" customFormat="1" ht="37.5" x14ac:dyDescent="0.3">
      <c r="A29" s="218"/>
      <c r="B29" s="219"/>
      <c r="C29" s="217"/>
      <c r="D29" s="239" t="s">
        <v>132</v>
      </c>
      <c r="E29" s="220">
        <v>3.1250000000000001E-4</v>
      </c>
      <c r="F29" s="217"/>
      <c r="G29" s="243" t="s">
        <v>133</v>
      </c>
      <c r="H29" s="221" t="s">
        <v>79</v>
      </c>
      <c r="I29" s="221"/>
      <c r="J29" s="221"/>
      <c r="K29" s="44"/>
      <c r="L29" s="221"/>
      <c r="M29" s="221"/>
      <c r="N29" s="221"/>
      <c r="O29" s="220"/>
      <c r="P29" s="221"/>
      <c r="Q29" s="221"/>
      <c r="R29" s="221"/>
      <c r="S29" s="222"/>
      <c r="T29" s="221"/>
      <c r="U29" s="223">
        <f>(Tabelle1[[#This Row],[Scap Time]]+Tabelle1[[#This Row],[LA time]])</f>
        <v>0</v>
      </c>
      <c r="V29" s="221"/>
      <c r="W29" s="217" t="str">
        <f ca="1">IF($B$1&lt;&gt;"",IF(ISNUMBER(Index!$B29),IF(Index!$V29="trailer_WL25R",Project_information!$C$3&amp;"_"&amp;Project_information!$B$2&amp;"_"&amp;Index!$V29,Project_information!$C$3&amp;"_"&amp;Project_information!$B$2&amp;"_"&amp;TEXT(MAX($A$10:INDIRECT("A"&amp;ROW(Index!$B29))),"00")&amp;"_"&amp;TEXT(Index!$B29,"00")&amp;"_"&amp;Index!$V29),""),"")</f>
        <v/>
      </c>
      <c r="X29" s="224" t="str">
        <f>IF($X$2="","", IF(
    $A29&lt;&gt;"",
    "",
    IF(
        $B29="",
        "",
        IF(
            OR($AB29 = "00_01", $AB29 = "01_01"),
            $X$2,
            IF(
                X28="",
                IF(
                    X27 + $Y$7 &gt;= DATE(YEAR(X27),MONTH($Y$3),DAY($Y$3)),
                    IF(
                        X27 + $Y$7 &lt;= DATE(YEAR(X27)+1,MONTH($Y$4),DAY($Y$4)),
                        IF(
                            $Y$7 = 1,
                            IF(
                                WEEKDAY(DATE(YEAR(X27)+1,MONTH($Y$4),DAY($Y$4)) + 1, 2) &gt; 5,
                                DATE(YEAR(X27)+1,MONTH($Y$4),DAY($Y$4)) + 9 - WEEKDAY(DATE(YEAR(X27)+1,MONTH($Y$4),DAY($Y$4)) + 1, 2),
                                DATE(YEAR(X27)+1,MONTH($Y$4),DAY($Y$4)) + 1
                            ),
                            IF(
                                $Y$7 = 7,
                                X27 + (3 * $Y$7),
                                X27 + (2 * $Y$7)
                            )
                        ),
                        IF(
                            WEEKDAY(X27 + $Y$7, 2) &gt; 5,
                            IF(
                                WEEKDAY(X27 + $Y$7, 2) = 6,
                                X27 + $Y$7 + 2,
                                IF(
                                    WEEKDAY(X27 + $Y$7, 2) = 7,
                                    X27 + $Y$7 + 1,
                                    X27 + $Y$7
                                )
                            ),
                            X27 + $Y$7
                        )
                    ),
                    IF(
                        WEEKDAY(X27 + $Y$7, 2) &gt; 5,
                        IF(
                            WEEKDAY(X27 + $Y$7, 2) = 6,
                            X27 + $Y$7 + 2,
                            IF(
                                WEEKDAY(X27 + $Y$7, 2) = 7,
                                X27 + $Y$7 + 1,
                                X27 + $Y$7
                            )
                        ),
                        X27 + $Y$7
                    )
                ),
                IF(
                    X28 + $Y$7 &gt;= DATE(YEAR(X28),MONTH($Y$3),DAY($Y$3)),
                    IF(
                        X28 + $Y$7 &lt;= DATE(YEAR(X28)+1,MONTH($Y$4),DAY($Y$4)),
                        IF(
                            $Y$7 = 1,
                            IF(
                                WEEKDAY(DATE(YEAR(X28)+1,MONTH($Y$4),DAY($Y$4)) + 1, 2) &gt; 5,
                                DATE(YEAR(X28)+1,MONTH($Y$4),DAY($Y$4)) + 9 - WEEKDAY(DATE(YEAR(X28)+1,MONTH($Y$4),DAY($Y$4)) + 1, 2),
                                DATE(YEAR(X28)+1,MONTH($Y$4),DAY($Y$4)) + 1
                            ),
                            IF(
                                $Y$7 = 7,
                                X28 + (3 * $Y$7),
                                X28 + (2 * $Y$7)
                            )
                        ),
                        IF(
                            WEEKDAY(X28 + $Y$7, 2) &gt; 5,
                            IF(
                                WEEKDAY(X28 + $Y$7, 2) = 6,
                                X28 + $Y$7 + 2,
                                IF(
                                    WEEKDAY(X28 + $Y$7, 2) = 7,
                                    X28 + $Y$7 + 1,
                                    X28 + $Y$7
                                )
                            ),
                            X28 + $Y$7
                        )
                    ),
                    IF(
                        WEEKDAY(X28 + $Y$7, 2) = 6,
                        X28 + $Y$7 + 2,
                        IF(
                            WEEKDAY(X28 + $Y$7, 2) = 7,
                            X28 + $Y$7 + 1,
                            X28 + $Y$7
                        )
                    )
                )
            )
        )
    )
)
)</f>
        <v/>
      </c>
      <c r="Y29" s="217"/>
      <c r="Z29" s="225"/>
      <c r="AA29" s="226"/>
      <c r="AB29" s="227"/>
      <c r="AC29" s="227"/>
    </row>
    <row r="30" spans="1:29" s="42" customFormat="1" ht="14" x14ac:dyDescent="0.3">
      <c r="A30" s="63">
        <v>2</v>
      </c>
      <c r="B30" s="43"/>
      <c r="C30" s="44" t="s">
        <v>134</v>
      </c>
      <c r="D30" s="44"/>
      <c r="E30" s="44"/>
      <c r="F30" s="44"/>
      <c r="G30" s="44"/>
      <c r="H30" s="44"/>
      <c r="I30" s="44"/>
      <c r="J30" s="44"/>
      <c r="K30" s="44"/>
      <c r="L30" s="44"/>
      <c r="M30" s="44"/>
      <c r="O30" s="45"/>
      <c r="S30" s="46"/>
      <c r="U30" s="46">
        <f>(Tabelle1[[#This Row],[Scap Time]]+Tabelle1[[#This Row],[LA time]])</f>
        <v>0</v>
      </c>
      <c r="W30" s="42" t="str">
        <f ca="1">IF($B$1&lt;&gt;"",IF(ISNUMBER(Index!$B30),IF(Index!$V30="trailer_WL25R",Project_information!$C$3&amp;"_"&amp;Project_information!$B$2&amp;"_"&amp;Index!$V30,Project_information!$C$3&amp;"_"&amp;Project_information!$B$2&amp;"_"&amp;TEXT(MAX($A$10:INDIRECT("A"&amp;ROW(Index!$B30))),"00")&amp;"_"&amp;TEXT(Index!$B30,"00")&amp;"_"&amp;Index!$V30),""),"")</f>
        <v/>
      </c>
      <c r="X30" s="146" t="str">
        <f>IF($X$2="","", IF(
    $A30&lt;&gt;"",
    "",
    IF(
        $B30="",
        "",
        IF(
            OR($AB30 = "00_01", $AB30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30" s="150">
        <f t="shared" si="0"/>
        <v>0</v>
      </c>
      <c r="AA30" s="151">
        <f>IF(OR(E30&lt;&gt;"",O30&lt;&gt;""),1,0)</f>
        <v>0</v>
      </c>
      <c r="AB30" s="149" t="s">
        <v>135</v>
      </c>
      <c r="AC30" s="149" t="s">
        <v>96</v>
      </c>
    </row>
    <row r="31" spans="1:29" s="42" customFormat="1" ht="100" x14ac:dyDescent="0.3">
      <c r="A31" s="218"/>
      <c r="B31" s="43">
        <v>1</v>
      </c>
      <c r="C31" s="44" t="s">
        <v>136</v>
      </c>
      <c r="D31" s="239" t="s">
        <v>137</v>
      </c>
      <c r="E31" s="220">
        <v>7.6388888888888893E-4</v>
      </c>
      <c r="F31" s="44" t="s">
        <v>138</v>
      </c>
      <c r="G31" s="217"/>
      <c r="H31" s="221" t="s">
        <v>79</v>
      </c>
      <c r="I31" s="221"/>
      <c r="J31" s="221" t="s">
        <v>139</v>
      </c>
      <c r="K31" s="44"/>
      <c r="L31" s="221"/>
      <c r="M31" s="221"/>
      <c r="N31" s="221"/>
      <c r="O31" s="220"/>
      <c r="P31" s="221"/>
      <c r="Q31" s="221"/>
      <c r="R31" s="221"/>
      <c r="S31" s="222"/>
      <c r="T31" s="221"/>
      <c r="U31" s="223">
        <f>(Tabelle1[[#This Row],[Scap Time]]+Tabelle1[[#This Row],[LA time]])</f>
        <v>0</v>
      </c>
      <c r="V31" s="221"/>
      <c r="W31" s="217" t="str">
        <f ca="1">IF($B$1&lt;&gt;"",IF(ISNUMBER(Index!$B31),IF(Index!$V31="trailer_WL25R",Project_information!$C$3&amp;"_"&amp;Project_information!$B$2&amp;"_"&amp;Index!$V31,Project_information!$C$3&amp;"_"&amp;Project_information!$B$2&amp;"_"&amp;TEXT(MAX($A$10:INDIRECT("A"&amp;ROW(Index!$B31))),"00")&amp;"_"&amp;TEXT(Index!$B31,"00")&amp;"_"&amp;Index!$V31),""),"")</f>
        <v>3200280_pt_BR_02_01_</v>
      </c>
      <c r="X31" s="224" t="str">
        <f>IF($X$2="","", IF(
    $A31&lt;&gt;"",
    "",
    IF(
        $B31="",
        "",
        IF(
            OR($AB31 = "00_01", $AB31 = "01_01"),
            $X$2,
            IF(
                X30="",
                IF(
                    X29 + $Y$7 &gt;= DATE(YEAR(X29),MONTH($Y$3),DAY($Y$3)),
                    IF(
                        X29 + $Y$7 &lt;= DATE(YEAR(X29)+1,MONTH($Y$4),DAY($Y$4)),
                        IF(
                            $Y$7 = 1,
                            IF(
                                WEEKDAY(DATE(YEAR(X29)+1,MONTH($Y$4),DAY($Y$4)) + 1, 2) &gt; 5,
                                DATE(YEAR(X29)+1,MONTH($Y$4),DAY($Y$4)) + 9 - WEEKDAY(DATE(YEAR(X29)+1,MONTH($Y$4),DAY($Y$4)) + 1, 2),
                                DATE(YEAR(X29)+1,MONTH($Y$4),DAY($Y$4)) + 1
                            ),
                            IF(
                                $Y$7 = 7,
                                X29 + (3 * $Y$7),
                                X29 + (2 * $Y$7)
                            )
                        ),
                        IF(
                            WEEKDAY(X29 + $Y$7, 2) &gt; 5,
                            IF(
                                WEEKDAY(X29 + $Y$7, 2) = 6,
                                X29 + $Y$7 + 2,
                                IF(
                                    WEEKDAY(X29 + $Y$7, 2) = 7,
                                    X29 + $Y$7 + 1,
                                    X29 + $Y$7
                                )
                            ),
                            X29 + $Y$7
                        )
                    ),
                    IF(
                        WEEKDAY(X29 + $Y$7, 2) &gt; 5,
                        IF(
                            WEEKDAY(X29 + $Y$7, 2) = 6,
                            X29 + $Y$7 + 2,
                            IF(
                                WEEKDAY(X29 + $Y$7, 2) = 7,
                                X29 + $Y$7 + 1,
                                X29 + $Y$7
                            )
                        ),
                        X29 + $Y$7
                    )
                ),
                IF(
                    X30 + $Y$7 &gt;= DATE(YEAR(X30),MONTH($Y$3),DAY($Y$3)),
                    IF(
                        X30 + $Y$7 &lt;= DATE(YEAR(X30)+1,MONTH($Y$4),DAY($Y$4)),
                        IF(
                            $Y$7 = 1,
                            IF(
                                WEEKDAY(DATE(YEAR(X30)+1,MONTH($Y$4),DAY($Y$4)) + 1, 2) &gt; 5,
                                DATE(YEAR(X30)+1,MONTH($Y$4),DAY($Y$4)) + 9 - WEEKDAY(DATE(YEAR(X30)+1,MONTH($Y$4),DAY($Y$4)) + 1, 2),
                                DATE(YEAR(X30)+1,MONTH($Y$4),DAY($Y$4)) + 1
                            ),
                            IF(
                                $Y$7 = 7,
                                X30 + (3 * $Y$7),
                                X30 + (2 * $Y$7)
                            )
                        ),
                        IF(
                            WEEKDAY(X30 + $Y$7, 2) &gt; 5,
                            IF(
                                WEEKDAY(X30 + $Y$7, 2) = 6,
                                X30 + $Y$7 + 2,
                                IF(
                                    WEEKDAY(X30 + $Y$7, 2) = 7,
                                    X30 + $Y$7 + 1,
                                    X30 + $Y$7
                                )
                            ),
                            X30 + $Y$7
                        )
                    ),
                    IF(
                        WEEKDAY(X30 + $Y$7, 2) = 6,
                        X30 + $Y$7 + 2,
                        IF(
                            WEEKDAY(X30 + $Y$7, 2) = 7,
                            X30 + $Y$7 + 1,
                            X30 + $Y$7
                        )
                    )
                )
            )
        )
    )
)
)</f>
        <v/>
      </c>
      <c r="Y31" s="217"/>
      <c r="Z31" s="225"/>
      <c r="AA31" s="226"/>
      <c r="AB31" s="227"/>
      <c r="AC31" s="227"/>
    </row>
    <row r="32" spans="1:29" s="42" customFormat="1" ht="112.5" x14ac:dyDescent="0.3">
      <c r="A32" s="218"/>
      <c r="B32" s="219"/>
      <c r="C32" s="217"/>
      <c r="D32" s="217" t="s">
        <v>140</v>
      </c>
      <c r="E32" s="220">
        <v>7.2800925925925915E-3</v>
      </c>
      <c r="F32" s="217"/>
      <c r="G32" s="217"/>
      <c r="H32" s="221" t="s">
        <v>79</v>
      </c>
      <c r="I32" s="221"/>
      <c r="J32" s="221" t="s">
        <v>141</v>
      </c>
      <c r="K32" s="44"/>
      <c r="L32" s="221"/>
      <c r="M32" s="221"/>
      <c r="N32" s="221"/>
      <c r="O32" s="220"/>
      <c r="P32" s="221"/>
      <c r="Q32" s="221"/>
      <c r="R32" s="221"/>
      <c r="S32" s="222"/>
      <c r="T32" s="221"/>
      <c r="U32" s="223">
        <f>(Tabelle1[[#This Row],[Scap Time]]+Tabelle1[[#This Row],[LA time]])</f>
        <v>0</v>
      </c>
      <c r="V32" s="221"/>
      <c r="W32" s="217" t="str">
        <f ca="1">IF($B$1&lt;&gt;"",IF(ISNUMBER(Index!$B32),IF(Index!$V32="trailer_WL25R",Project_information!$C$3&amp;"_"&amp;Project_information!$B$2&amp;"_"&amp;Index!$V32,Project_information!$C$3&amp;"_"&amp;Project_information!$B$2&amp;"_"&amp;TEXT(MAX($A$10:INDIRECT("A"&amp;ROW(Index!$B32))),"00")&amp;"_"&amp;TEXT(Index!$B32,"00")&amp;"_"&amp;Index!$V32),""),"")</f>
        <v/>
      </c>
      <c r="X32" s="224" t="str">
        <f t="shared" ref="X32" si="1">IF($X$2="","", IF(
    $A32&lt;&gt;"",
    "",
    IF(
        $B32="",
        "",
        IF(
            OR($AB32 = "00_01", $AB32 = "01_01"),
            $X$2,
            IF(
                X31="",
                IF(
                    X30 + $Y$7 &gt;= DATE(YEAR(X30),MONTH($Y$3),DAY($Y$3)),
                    IF(
                        X30 + $Y$7 &lt;= DATE(YEAR(X30)+1,MONTH($Y$4),DAY($Y$4)),
                        IF(
                            $Y$7 = 1,
                            IF(
                                WEEKDAY(DATE(YEAR(X30)+1,MONTH($Y$4),DAY($Y$4)) + 1, 2) &gt; 5,
                                DATE(YEAR(X30)+1,MONTH($Y$4),DAY($Y$4)) + 9 - WEEKDAY(DATE(YEAR(X30)+1,MONTH($Y$4),DAY($Y$4)) + 1, 2),
                                DATE(YEAR(X30)+1,MONTH($Y$4),DAY($Y$4)) + 1
                            ),
                            IF(
                                $Y$7 = 7,
                                X30 + (3 * $Y$7),
                                X30 + (2 * $Y$7)
                            )
                        ),
                        IF(
                            WEEKDAY(X30 + $Y$7, 2) &gt; 5,
                            IF(
                                WEEKDAY(X30 + $Y$7, 2) = 6,
                                X30 + $Y$7 + 2,
                                IF(
                                    WEEKDAY(X30 + $Y$7, 2) = 7,
                                    X30 + $Y$7 + 1,
                                    X30 + $Y$7
                                )
                            ),
                            X30 + $Y$7
                        )
                    ),
                    IF(
                        WEEKDAY(X30 + $Y$7, 2) &gt; 5,
                        IF(
                            WEEKDAY(X30 + $Y$7, 2) = 6,
                            X30 + $Y$7 + 2,
                            IF(
                                WEEKDAY(X30 + $Y$7, 2) = 7,
                                X30 + $Y$7 + 1,
                                X30 + $Y$7
                            )
                        ),
                        X30 + $Y$7
                    )
                ),
                IF(
                    X31 + $Y$7 &gt;= DATE(YEAR(X31),MONTH($Y$3),DAY($Y$3)),
                    IF(
                        X31 + $Y$7 &lt;= DATE(YEAR(X31)+1,MONTH($Y$4),DAY($Y$4)),
                        IF(
                            $Y$7 = 1,
                            IF(
                                WEEKDAY(DATE(YEAR(X31)+1,MONTH($Y$4),DAY($Y$4)) + 1, 2) &gt; 5,
                                DATE(YEAR(X31)+1,MONTH($Y$4),DAY($Y$4)) + 9 - WEEKDAY(DATE(YEAR(X31)+1,MONTH($Y$4),DAY($Y$4)) + 1, 2),
                                DATE(YEAR(X31)+1,MONTH($Y$4),DAY($Y$4)) + 1
                            ),
                            IF(
                                $Y$7 = 7,
                                X31 + (3 * $Y$7),
                                X31 + (2 * $Y$7)
                            )
                        ),
                        IF(
                            WEEKDAY(X31 + $Y$7, 2) &gt; 5,
                            IF(
                                WEEKDAY(X31 + $Y$7, 2) = 6,
                                X31 + $Y$7 + 2,
                                IF(
                                    WEEKDAY(X31 + $Y$7, 2) = 7,
                                    X31 + $Y$7 + 1,
                                    X31 + $Y$7
                                )
                            ),
                            X31 + $Y$7
                        )
                    ),
                    IF(
                        WEEKDAY(X31 + $Y$7, 2) = 6,
                        X31 + $Y$7 + 2,
                        IF(
                            WEEKDAY(X31 + $Y$7, 2) = 7,
                            X31 + $Y$7 + 1,
                            X31 + $Y$7
                        )
                    )
                )
            )
        )
    )
)
)</f>
        <v/>
      </c>
      <c r="Y32" s="217"/>
      <c r="Z32" s="225"/>
      <c r="AA32" s="226"/>
      <c r="AB32" s="227"/>
      <c r="AC32" s="227"/>
    </row>
    <row r="33" spans="1:29" s="42" customFormat="1" ht="100" x14ac:dyDescent="0.3">
      <c r="A33" s="218"/>
      <c r="B33" s="43">
        <v>2</v>
      </c>
      <c r="C33" s="217" t="s">
        <v>142</v>
      </c>
      <c r="D33" s="217" t="str">
        <f ca="1">IF($B$1&lt;&gt;"",IF(ISNUMBER(Index!$B33), IF($AB33= "00_01",Project_information!$C$3&amp;"_"&amp;Project_information!$B$2&amp;"_"&amp;"00_01_trailer",Project_information!$C$3&amp;"_"&amp;Project_information!$B$2&amp;"_"&amp;TEXT(MAX($A$10:INDIRECT("A"&amp;ROW(Index!$B33))),"00")&amp;"_"&amp;TEXT(Index!$B33,"00")),""),"")</f>
        <v>3200280_pt_BR_02_02</v>
      </c>
      <c r="E33" s="220">
        <v>3.4606481481481485E-3</v>
      </c>
      <c r="F33" s="217" t="s">
        <v>143</v>
      </c>
      <c r="G33" s="230" t="s">
        <v>144</v>
      </c>
      <c r="H33" s="221" t="s">
        <v>79</v>
      </c>
      <c r="I33" s="221"/>
      <c r="J33" s="221" t="s">
        <v>129</v>
      </c>
      <c r="K33" s="44"/>
      <c r="L33" s="221"/>
      <c r="M33" s="221"/>
      <c r="N33" s="221"/>
      <c r="O33" s="220"/>
      <c r="P33" s="221"/>
      <c r="Q33" s="221"/>
      <c r="R33" s="221"/>
      <c r="S33" s="222"/>
      <c r="T33" s="221"/>
      <c r="U33" s="223">
        <f>(Tabelle1[[#This Row],[Scap Time]]+Tabelle1[[#This Row],[LA time]])</f>
        <v>0</v>
      </c>
      <c r="V33" s="221"/>
      <c r="W33" s="217" t="str">
        <f ca="1">IF($B$1&lt;&gt;"",IF(ISNUMBER(Index!$B33),IF(Index!$V33="trailer_WL25R",Project_information!$C$3&amp;"_"&amp;Project_information!$B$2&amp;"_"&amp;Index!$V33,Project_information!$C$3&amp;"_"&amp;Project_information!$B$2&amp;"_"&amp;TEXT(MAX($A$10:INDIRECT("A"&amp;ROW(Index!$B33))),"00")&amp;"_"&amp;TEXT(Index!$B33,"00")&amp;"_"&amp;Index!$V33),""),"")</f>
        <v>3200280_pt_BR_02_02_</v>
      </c>
      <c r="X33" s="224" t="str">
        <f>IF($X$2="","", IF(
    $A33&lt;&gt;"",
    "",
    IF(
        $B33="",
        "",
        IF(
            OR($AB33 = "00_01", $AB33 = "01_01"),
            $X$2,
            IF(#REF!=
                "",
                IF(
                    X30 + $Y$7 &gt;= DATE(YEAR(X30),MONTH($Y$3),DAY($Y$3)),
                    IF(
                        X30 + $Y$7 &lt;= DATE(YEAR(X30)+1,MONTH($Y$4),DAY($Y$4)),
                        IF(
                            $Y$7 = 1,
                            IF(
                                WEEKDAY(DATE(YEAR(X30)+1,MONTH($Y$4),DAY($Y$4)) + 1, 2) &gt; 5,
                                DATE(YEAR(X30)+1,MONTH($Y$4),DAY($Y$4)) + 9 - WEEKDAY(DATE(YEAR(X30)+1,MONTH($Y$4),DAY($Y$4)) + 1, 2),
                                DATE(YEAR(X30)+1,MONTH($Y$4),DAY($Y$4)) + 1
                            ),
                            IF(
                                $Y$7 = 7,
                                X30 + (3 * $Y$7),
                                X30 + (2 * $Y$7)
                            )
                        ),
                        IF(
                            WEEKDAY(X30 + $Y$7, 2) &gt; 5,
                            IF(
                                WEEKDAY(X30 + $Y$7, 2) = 6,
                                X30 + $Y$7 + 2,
                                IF(
                                    WEEKDAY(X30 + $Y$7, 2) = 7,
                                    X30 + $Y$7 + 1,
                                    X30 + $Y$7
                                )
                            ),
                            X30 + $Y$7
                        )
                    ),
                    IF(
                        WEEKDAY(X30 + $Y$7, 2) &gt; 5,
                        IF(
                            WEEKDAY(X30 + $Y$7, 2) = 6,
                            X30 + $Y$7 + 2,
                            IF(
                                WEEKDAY(X30 + $Y$7, 2) = 7,
                                X30 + $Y$7 + 1,
                                X30 + $Y$7
                            )
                        ),
                        X30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33" s="217"/>
      <c r="Z33" s="225"/>
      <c r="AA33" s="226"/>
      <c r="AB33" s="227"/>
      <c r="AC33" s="227"/>
    </row>
    <row r="34" spans="1:29" s="42" customFormat="1" ht="162.5" x14ac:dyDescent="0.3">
      <c r="A34" s="63"/>
      <c r="B34" s="43">
        <v>3</v>
      </c>
      <c r="C34" s="44" t="s">
        <v>145</v>
      </c>
      <c r="D34" s="217" t="str">
        <f ca="1">IF($B$1&lt;&gt;"",IF(ISNUMBER(Index!$B34), IF($AB34= "00_01",Project_information!$C$3&amp;"_"&amp;Project_information!$B$2&amp;"_"&amp;"00_01_trailer",Project_information!$C$3&amp;"_"&amp;Project_information!$B$2&amp;"_"&amp;TEXT(MAX($A$10:INDIRECT("A"&amp;ROW(Index!$B34))),"00")&amp;"_"&amp;TEXT(Index!$B34,"00")),""),"")</f>
        <v>3200280_pt_BR_02_03</v>
      </c>
      <c r="E34" s="220">
        <v>6.9212962962962969E-3</v>
      </c>
      <c r="F34" s="44" t="s">
        <v>146</v>
      </c>
      <c r="G34" s="243" t="s">
        <v>147</v>
      </c>
      <c r="H34" s="44" t="s">
        <v>79</v>
      </c>
      <c r="I34" s="44"/>
      <c r="J34" s="44" t="s">
        <v>148</v>
      </c>
      <c r="K34" s="44"/>
      <c r="L34" s="44"/>
      <c r="M34" s="44"/>
      <c r="O34" s="45"/>
      <c r="S34" s="46"/>
      <c r="U34" s="46">
        <f>(Tabelle1[[#This Row],[Scap Time]]+Tabelle1[[#This Row],[LA time]])</f>
        <v>0</v>
      </c>
      <c r="W34" s="42" t="str">
        <f ca="1">IF($B$1&lt;&gt;"",IF(ISNUMBER(Index!$B34),IF(Index!$V34="trailer_WL25R",Project_information!$C$3&amp;"_"&amp;Project_information!$B$2&amp;"_"&amp;Index!$V34,Project_information!$C$3&amp;"_"&amp;Project_information!$B$2&amp;"_"&amp;TEXT(MAX($A$10:INDIRECT("A"&amp;ROW(Index!$B34))),"00")&amp;"_"&amp;TEXT(Index!$B34,"00")&amp;"_"&amp;Index!$V34),""),"")</f>
        <v>3200280_pt_BR_02_03_</v>
      </c>
      <c r="X34" s="146" t="str">
        <f>IF($X$2="","", IF(
    $A34&lt;&gt;"",
    "",
    IF(
        $B34="",
        "",
        IF(
            OR($AB34 = "00_01", $AB34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34" s="150">
        <f t="shared" si="0"/>
        <v>0</v>
      </c>
      <c r="AA34" s="151">
        <f>IF(OR(E34&lt;&gt;"",O34&lt;&gt;""),1,0)</f>
        <v>1</v>
      </c>
      <c r="AB34" s="149" t="s">
        <v>149</v>
      </c>
      <c r="AC34" s="149">
        <v>22</v>
      </c>
    </row>
    <row r="35" spans="1:29" s="42" customFormat="1" ht="75" x14ac:dyDescent="0.3">
      <c r="A35" s="63"/>
      <c r="B35" s="43">
        <v>4</v>
      </c>
      <c r="C35" s="44" t="s">
        <v>150</v>
      </c>
      <c r="D35" s="217" t="str">
        <f ca="1">IF($B$1&lt;&gt;"",IF(ISNUMBER(Index!$B35), IF($AB35= "00_01",Project_information!$C$3&amp;"_"&amp;Project_information!$B$2&amp;"_"&amp;"00_01_trailer",Project_information!$C$3&amp;"_"&amp;Project_information!$B$2&amp;"_"&amp;TEXT(MAX($A$10:INDIRECT("A"&amp;ROW(Index!$B35))),"00")&amp;"_"&amp;TEXT(Index!$B35,"00")),""),"")</f>
        <v>3200280_pt_BR_02_04</v>
      </c>
      <c r="E35" s="220">
        <v>3.1018518518518522E-3</v>
      </c>
      <c r="F35" s="44" t="s">
        <v>151</v>
      </c>
      <c r="G35" s="217"/>
      <c r="H35" s="44" t="s">
        <v>79</v>
      </c>
      <c r="I35" s="44"/>
      <c r="J35" s="44" t="s">
        <v>129</v>
      </c>
      <c r="K35" s="44"/>
      <c r="L35" s="44"/>
      <c r="M35" s="44"/>
      <c r="O35" s="45"/>
      <c r="S35" s="46"/>
      <c r="U35" s="46">
        <f>(Tabelle1[[#This Row],[Scap Time]]+Tabelle1[[#This Row],[LA time]])</f>
        <v>0</v>
      </c>
      <c r="W35" s="42" t="str">
        <f ca="1">IF($B$1&lt;&gt;"",IF(ISNUMBER(Index!$B35),IF(Index!$V35="trailer_WL25R",Project_information!$C$3&amp;"_"&amp;Project_information!$B$2&amp;"_"&amp;Index!$V35,Project_information!$C$3&amp;"_"&amp;Project_information!$B$2&amp;"_"&amp;TEXT(MAX($A$10:INDIRECT("A"&amp;ROW(Index!$B35))),"00")&amp;"_"&amp;TEXT(Index!$B35,"00")&amp;"_"&amp;Index!$V35),""),"")</f>
        <v>3200280_pt_BR_02_04_</v>
      </c>
      <c r="X35" s="146" t="str">
        <f>IF($X$2="","", IF(
    $A35&lt;&gt;"",
    "",
    IF(
        $B35="",
        "",
        IF(
            OR($AB35 = "00_01", $AB35 = "01_01"),
            $X$2,
            IF(
                X34="",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X34 + $Y$7 &gt;= DATE(YEAR(X34),MONTH($Y$3),DAY($Y$3)),
                    IF(
                        X34 + $Y$7 &lt;= DATE(YEAR(X34)+1,MONTH($Y$4),DAY($Y$4)),
                        IF(
                            $Y$7 = 1,
                            IF(
                                WEEKDAY(DATE(YEAR(X34)+1,MONTH($Y$4),DAY($Y$4)) + 1, 2) &gt; 5,
                                DATE(YEAR(X34)+1,MONTH($Y$4),DAY($Y$4)) + 9 - WEEKDAY(DATE(YEAR(X34)+1,MONTH($Y$4),DAY($Y$4)) + 1, 2),
                                DATE(YEAR(X34)+1,MONTH($Y$4),DAY($Y$4)) + 1
                            ),
                            IF(
                                $Y$7 = 7,
                                X34 + (3 * $Y$7),
                                X34 + (2 * $Y$7)
                            )
                        ),
                        IF(
                            WEEKDAY(X34 + $Y$7, 2) &gt; 5,
                            IF(
                                WEEKDAY(X34 + $Y$7, 2) = 6,
                                X34 + $Y$7 + 2,
                                IF(
                                    WEEKDAY(X34 + $Y$7, 2) = 7,
                                    X34 + $Y$7 + 1,
                                    X34 + $Y$7
                                )
                            ),
                            X34 + $Y$7
                        )
                    ),
                    IF(
                        WEEKDAY(X34 + $Y$7, 2) = 6,
                        X34 + $Y$7 + 2,
                        IF(
                            WEEKDAY(X34 + $Y$7, 2) = 7,
                            X34 + $Y$7 + 1,
                            X34 + $Y$7
                        )
                    )
                )
            )
        )
    )
)
)</f>
        <v/>
      </c>
      <c r="Z35" s="150">
        <f t="shared" si="0"/>
        <v>0</v>
      </c>
      <c r="AA35" s="151">
        <f>IF(OR(E35&lt;&gt;"",O35&lt;&gt;""),1,0)</f>
        <v>1</v>
      </c>
      <c r="AB35" s="149" t="s">
        <v>152</v>
      </c>
      <c r="AC35" s="149">
        <v>23</v>
      </c>
    </row>
    <row r="36" spans="1:29" s="42" customFormat="1" ht="25" x14ac:dyDescent="0.3">
      <c r="A36" s="63">
        <v>3</v>
      </c>
      <c r="B36" s="43"/>
      <c r="C36" s="44" t="s">
        <v>153</v>
      </c>
      <c r="D36" s="44"/>
      <c r="E36" s="231"/>
      <c r="F36" s="44"/>
      <c r="G36" s="44"/>
      <c r="H36" s="44"/>
      <c r="I36" s="44"/>
      <c r="J36" s="44"/>
      <c r="K36" s="44"/>
      <c r="L36" s="44"/>
      <c r="M36" s="44"/>
      <c r="O36" s="45"/>
      <c r="S36" s="46"/>
      <c r="U36" s="46">
        <f>(Tabelle1[[#This Row],[Scap Time]]+Tabelle1[[#This Row],[LA time]])</f>
        <v>0</v>
      </c>
      <c r="W36" s="42" t="str">
        <f ca="1">IF($B$1&lt;&gt;"",IF(ISNUMBER(Index!$B36),IF(Index!$V36="trailer_WL25R",Project_information!$C$3&amp;"_"&amp;Project_information!$B$2&amp;"_"&amp;Index!$V36,Project_information!$C$3&amp;"_"&amp;Project_information!$B$2&amp;"_"&amp;TEXT(MAX($A$10:INDIRECT("A"&amp;ROW(Index!$B36))),"00")&amp;"_"&amp;TEXT(Index!$B36,"00")&amp;"_"&amp;Index!$V36),""),"")</f>
        <v/>
      </c>
      <c r="X36" s="146" t="str">
        <f>IF($X$2="","", IF(
    $A36&lt;&gt;"",
    "",
    IF(
        $B36="",
        "",
        IF(
            OR($AB36 = "00_01", $AB36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36" s="150">
        <f t="shared" si="0"/>
        <v>0</v>
      </c>
      <c r="AA36" s="151">
        <f>IF(OR(E36&lt;&gt;"",O36&lt;&gt;""),1,0)</f>
        <v>0</v>
      </c>
      <c r="AB36" s="149" t="s">
        <v>154</v>
      </c>
      <c r="AC36" s="149" t="s">
        <v>96</v>
      </c>
    </row>
    <row r="37" spans="1:29" s="42" customFormat="1" ht="87.5" x14ac:dyDescent="0.3">
      <c r="A37" s="218"/>
      <c r="B37" s="219">
        <v>1</v>
      </c>
      <c r="C37" s="217" t="s">
        <v>155</v>
      </c>
      <c r="D37" s="217" t="s">
        <v>156</v>
      </c>
      <c r="E37" s="220">
        <v>3.7037037037037035E-4</v>
      </c>
      <c r="F37" s="217" t="s">
        <v>157</v>
      </c>
      <c r="G37" s="217"/>
      <c r="H37" s="238" t="s">
        <v>158</v>
      </c>
      <c r="I37" s="221"/>
      <c r="J37" s="221" t="s">
        <v>159</v>
      </c>
      <c r="K37" s="44"/>
      <c r="L37" s="221"/>
      <c r="M37" s="221"/>
      <c r="N37" s="221"/>
      <c r="O37" s="220"/>
      <c r="P37" s="221"/>
      <c r="Q37" s="221"/>
      <c r="R37" s="221"/>
      <c r="S37" s="222"/>
      <c r="T37" s="221"/>
      <c r="U37" s="223">
        <f>(Tabelle1[[#This Row],[Scap Time]]+Tabelle1[[#This Row],[LA time]])</f>
        <v>0</v>
      </c>
      <c r="V37" s="221"/>
      <c r="W37" s="217" t="str">
        <f ca="1">IF($B$1&lt;&gt;"",IF(ISNUMBER(Index!$B37),IF(Index!$V37="trailer_WL25R",Project_information!$C$3&amp;"_"&amp;Project_information!$B$2&amp;"_"&amp;Index!$V37,Project_information!$C$3&amp;"_"&amp;Project_information!$B$2&amp;"_"&amp;TEXT(MAX($A$10:INDIRECT("A"&amp;ROW(Index!$B37))),"00")&amp;"_"&amp;TEXT(Index!$B37,"00")&amp;"_"&amp;Index!$V37),""),"")</f>
        <v>3200280_pt_BR_03_01_</v>
      </c>
      <c r="X37" s="224" t="str">
        <f>IF($X$2="","", IF(
    $A37&lt;&gt;"",
    "",
    IF(
        $B37="",
        "",
        IF(
            OR($AB37 = "00_01", $AB37 = "01_01"),
            $X$2,
            IF(
                X36="",
                IF(
                    X35 + $Y$7 &gt;= DATE(YEAR(X35),MONTH($Y$3),DAY($Y$3)),
                    IF(
                        X35 + $Y$7 &lt;= DATE(YEAR(X35)+1,MONTH($Y$4),DAY($Y$4)),
                        IF(
                            $Y$7 = 1,
                            IF(
                                WEEKDAY(DATE(YEAR(X35)+1,MONTH($Y$4),DAY($Y$4)) + 1, 2) &gt; 5,
                                DATE(YEAR(X35)+1,MONTH($Y$4),DAY($Y$4)) + 9 - WEEKDAY(DATE(YEAR(X35)+1,MONTH($Y$4),DAY($Y$4)) + 1, 2),
                                DATE(YEAR(X35)+1,MONTH($Y$4),DAY($Y$4)) + 1
                            ),
                            IF(
                                $Y$7 = 7,
                                X35 + (3 * $Y$7),
                                X35 + (2 * $Y$7)
                            )
                        ),
                        IF(
                            WEEKDAY(X35 + $Y$7, 2) &gt; 5,
                            IF(
                                WEEKDAY(X35 + $Y$7, 2) = 6,
                                X35 + $Y$7 + 2,
                                IF(
                                    WEEKDAY(X35 + $Y$7, 2) = 7,
                                    X35 + $Y$7 + 1,
                                    X35 + $Y$7
                                )
                            ),
                            X35 + $Y$7
                        )
                    ),
                    IF(
                        WEEKDAY(X35 + $Y$7, 2) &gt; 5,
                        IF(
                            WEEKDAY(X35 + $Y$7, 2) = 6,
                            X35 + $Y$7 + 2,
                            IF(
                                WEEKDAY(X35 + $Y$7, 2) = 7,
                                X35 + $Y$7 + 1,
                                X35 + $Y$7
                            )
                        ),
                        X35 + $Y$7
                    )
                ),
                IF(
                    X36 + $Y$7 &gt;= DATE(YEAR(X36),MONTH($Y$3),DAY($Y$3)),
                    IF(
                        X36 + $Y$7 &lt;= DATE(YEAR(X36)+1,MONTH($Y$4),DAY($Y$4)),
                        IF(
                            $Y$7 = 1,
                            IF(
                                WEEKDAY(DATE(YEAR(X36)+1,MONTH($Y$4),DAY($Y$4)) + 1, 2) &gt; 5,
                                DATE(YEAR(X36)+1,MONTH($Y$4),DAY($Y$4)) + 9 - WEEKDAY(DATE(YEAR(X36)+1,MONTH($Y$4),DAY($Y$4)) + 1, 2),
                                DATE(YEAR(X36)+1,MONTH($Y$4),DAY($Y$4)) + 1
                            ),
                            IF(
                                $Y$7 = 7,
                                X36 + (3 * $Y$7),
                                X36 + (2 * $Y$7)
                            )
                        ),
                        IF(
                            WEEKDAY(X36 + $Y$7, 2) &gt; 5,
                            IF(
                                WEEKDAY(X36 + $Y$7, 2) = 6,
                                X36 + $Y$7 + 2,
                                IF(
                                    WEEKDAY(X36 + $Y$7, 2) = 7,
                                    X36 + $Y$7 + 1,
                                    X36 + $Y$7
                                )
                            ),
                            X36 + $Y$7
                        )
                    ),
                    IF(
                        WEEKDAY(X36 + $Y$7, 2) = 6,
                        X36 + $Y$7 + 2,
                        IF(
                            WEEKDAY(X36 + $Y$7, 2) = 7,
                            X36 + $Y$7 + 1,
                            X36 + $Y$7
                        )
                    )
                )
            )
        )
    )
)
)</f>
        <v/>
      </c>
      <c r="Y37" s="217"/>
      <c r="Z37" s="225"/>
      <c r="AA37" s="226"/>
      <c r="AB37" s="227"/>
      <c r="AC37" s="227"/>
    </row>
    <row r="38" spans="1:29" s="42" customFormat="1" ht="14" x14ac:dyDescent="0.3">
      <c r="A38" s="218"/>
      <c r="B38" s="219"/>
      <c r="C38" s="217"/>
      <c r="D38" s="217" t="s">
        <v>160</v>
      </c>
      <c r="E38" s="220"/>
      <c r="F38" s="217"/>
      <c r="G38" s="244" t="s">
        <v>108</v>
      </c>
      <c r="H38" s="221"/>
      <c r="I38" s="221"/>
      <c r="J38" s="221"/>
      <c r="K38" s="44"/>
      <c r="L38" s="221"/>
      <c r="M38" s="221"/>
      <c r="N38" s="221"/>
      <c r="O38" s="220"/>
      <c r="P38" s="221"/>
      <c r="Q38" s="221"/>
      <c r="R38" s="221"/>
      <c r="S38" s="222"/>
      <c r="T38" s="221"/>
      <c r="U38" s="223">
        <f>(Tabelle1[[#This Row],[Scap Time]]+Tabelle1[[#This Row],[LA time]])</f>
        <v>0</v>
      </c>
      <c r="V38" s="221"/>
      <c r="W38" s="217" t="str">
        <f ca="1">IF($B$1&lt;&gt;"",IF(ISNUMBER(Index!$B38),IF(Index!$V38="trailer_WL25R",Project_information!$C$3&amp;"_"&amp;Project_information!$B$2&amp;"_"&amp;Index!$V38,Project_information!$C$3&amp;"_"&amp;Project_information!$B$2&amp;"_"&amp;TEXT(MAX($A$10:INDIRECT("A"&amp;ROW(Index!$B38))),"00")&amp;"_"&amp;TEXT(Index!$B38,"00")&amp;"_"&amp;Index!$V38),""),"")</f>
        <v/>
      </c>
      <c r="X38" s="224" t="str">
        <f>IF($X$2="","", IF(
    $A38&lt;&gt;"",
    "",
    IF(
        $B38="",
        "",
        IF(
            OR($AB38 = "00_01", $AB38 = "01_01"),
            $X$2,
            IF(
                X37="",
                IF(
                    X36 + $Y$7 &gt;= DATE(YEAR(X36),MONTH($Y$3),DAY($Y$3)),
                    IF(
                        X36 + $Y$7 &lt;= DATE(YEAR(X36)+1,MONTH($Y$4),DAY($Y$4)),
                        IF(
                            $Y$7 = 1,
                            IF(
                                WEEKDAY(DATE(YEAR(X36)+1,MONTH($Y$4),DAY($Y$4)) + 1, 2) &gt; 5,
                                DATE(YEAR(X36)+1,MONTH($Y$4),DAY($Y$4)) + 9 - WEEKDAY(DATE(YEAR(X36)+1,MONTH($Y$4),DAY($Y$4)) + 1, 2),
                                DATE(YEAR(X36)+1,MONTH($Y$4),DAY($Y$4)) + 1
                            ),
                            IF(
                                $Y$7 = 7,
                                X36 + (3 * $Y$7),
                                X36 + (2 * $Y$7)
                            )
                        ),
                        IF(
                            WEEKDAY(X36 + $Y$7, 2) &gt; 5,
                            IF(
                                WEEKDAY(X36 + $Y$7, 2) = 6,
                                X36 + $Y$7 + 2,
                                IF(
                                    WEEKDAY(X36 + $Y$7, 2) = 7,
                                    X36 + $Y$7 + 1,
                                    X36 + $Y$7
                                )
                            ),
                            X36 + $Y$7
                        )
                    ),
                    IF(
                        WEEKDAY(X36 + $Y$7, 2) &gt; 5,
                        IF(
                            WEEKDAY(X36 + $Y$7, 2) = 6,
                            X36 + $Y$7 + 2,
                            IF(
                                WEEKDAY(X36 + $Y$7, 2) = 7,
                                X36 + $Y$7 + 1,
                                X36 + $Y$7
                            )
                        ),
                        X36 + $Y$7
                    )
                ),
                IF(
                    X37 + $Y$7 &gt;= DATE(YEAR(X37),MONTH($Y$3),DAY($Y$3)),
                    IF(
                        X37 + $Y$7 &lt;= DATE(YEAR(X37)+1,MONTH($Y$4),DAY($Y$4)),
                        IF(
                            $Y$7 = 1,
                            IF(
                                WEEKDAY(DATE(YEAR(X37)+1,MONTH($Y$4),DAY($Y$4)) + 1, 2) &gt; 5,
                                DATE(YEAR(X37)+1,MONTH($Y$4),DAY($Y$4)) + 9 - WEEKDAY(DATE(YEAR(X37)+1,MONTH($Y$4),DAY($Y$4)) + 1, 2),
                                DATE(YEAR(X37)+1,MONTH($Y$4),DAY($Y$4)) + 1
                            ),
                            IF(
                                $Y$7 = 7,
                                X37 + (3 * $Y$7),
                                X37 + (2 * $Y$7)
                            )
                        ),
                        IF(
                            WEEKDAY(X37 + $Y$7, 2) &gt; 5,
                            IF(
                                WEEKDAY(X37 + $Y$7, 2) = 6,
                                X37 + $Y$7 + 2,
                                IF(
                                    WEEKDAY(X37 + $Y$7, 2) = 7,
                                    X37 + $Y$7 + 1,
                                    X37 + $Y$7
                                )
                            ),
                            X37 + $Y$7
                        )
                    ),
                    IF(
                        WEEKDAY(X37 + $Y$7, 2) = 6,
                        X37 + $Y$7 + 2,
                        IF(
                            WEEKDAY(X37 + $Y$7, 2) = 7,
                            X37 + $Y$7 + 1,
                            X37 + $Y$7
                        )
                    )
                )
            )
        )
    )
)
)</f>
        <v/>
      </c>
      <c r="Y38" s="217"/>
      <c r="Z38" s="225"/>
      <c r="AA38" s="226"/>
      <c r="AB38" s="227"/>
      <c r="AC38" s="227"/>
    </row>
    <row r="39" spans="1:29" s="42" customFormat="1" ht="50" x14ac:dyDescent="0.3">
      <c r="A39" s="218"/>
      <c r="B39" s="219"/>
      <c r="C39" s="217"/>
      <c r="D39" s="217" t="s">
        <v>161</v>
      </c>
      <c r="E39" s="220">
        <v>2.627314814814815E-3</v>
      </c>
      <c r="F39" s="217"/>
      <c r="G39" s="217"/>
      <c r="H39" s="238" t="s">
        <v>162</v>
      </c>
      <c r="I39" s="221"/>
      <c r="J39" s="221" t="s">
        <v>163</v>
      </c>
      <c r="K39" s="44"/>
      <c r="L39" s="221"/>
      <c r="M39" s="221"/>
      <c r="N39" s="221"/>
      <c r="O39" s="220"/>
      <c r="P39" s="221"/>
      <c r="Q39" s="221"/>
      <c r="R39" s="221"/>
      <c r="S39" s="222"/>
      <c r="T39" s="221"/>
      <c r="U39" s="223">
        <f>(Tabelle1[[#This Row],[Scap Time]]+Tabelle1[[#This Row],[LA time]])</f>
        <v>0</v>
      </c>
      <c r="V39" s="221"/>
      <c r="W39" s="217" t="str">
        <f ca="1">IF($B$1&lt;&gt;"",IF(ISNUMBER(Index!$B39),IF(Index!$V39="trailer_WL25R",Project_information!$C$3&amp;"_"&amp;Project_information!$B$2&amp;"_"&amp;Index!$V39,Project_information!$C$3&amp;"_"&amp;Project_information!$B$2&amp;"_"&amp;TEXT(MAX($A$10:INDIRECT("A"&amp;ROW(Index!$B39))),"00")&amp;"_"&amp;TEXT(Index!$B39,"00")&amp;"_"&amp;Index!$V39),""),"")</f>
        <v/>
      </c>
      <c r="X39" s="224" t="str">
        <f>IF($X$2="","", IF(
    $A39&lt;&gt;"",
    "",
    IF(
        $B39="",
        "",
        IF(
            OR($AB39 = "00_01", $AB39 = "01_01"),
            $X$2,
            IF(
                X37="",
                IF(
                    X36 + $Y$7 &gt;= DATE(YEAR(X36),MONTH($Y$3),DAY($Y$3)),
                    IF(
                        X36 + $Y$7 &lt;= DATE(YEAR(X36)+1,MONTH($Y$4),DAY($Y$4)),
                        IF(
                            $Y$7 = 1,
                            IF(
                                WEEKDAY(DATE(YEAR(X36)+1,MONTH($Y$4),DAY($Y$4)) + 1, 2) &gt; 5,
                                DATE(YEAR(X36)+1,MONTH($Y$4),DAY($Y$4)) + 9 - WEEKDAY(DATE(YEAR(X36)+1,MONTH($Y$4),DAY($Y$4)) + 1, 2),
                                DATE(YEAR(X36)+1,MONTH($Y$4),DAY($Y$4)) + 1
                            ),
                            IF(
                                $Y$7 = 7,
                                X36 + (3 * $Y$7),
                                X36 + (2 * $Y$7)
                            )
                        ),
                        IF(
                            WEEKDAY(X36 + $Y$7, 2) &gt; 5,
                            IF(
                                WEEKDAY(X36 + $Y$7, 2) = 6,
                                X36 + $Y$7 + 2,
                                IF(
                                    WEEKDAY(X36 + $Y$7, 2) = 7,
                                    X36 + $Y$7 + 1,
                                    X36 + $Y$7
                                )
                            ),
                            X36 + $Y$7
                        )
                    ),
                    IF(
                        WEEKDAY(X36 + $Y$7, 2) &gt; 5,
                        IF(
                            WEEKDAY(X36 + $Y$7, 2) = 6,
                            X36 + $Y$7 + 2,
                            IF(
                                WEEKDAY(X36 + $Y$7, 2) = 7,
                                X36 + $Y$7 + 1,
                                X36 + $Y$7
                            )
                        ),
                        X36 + $Y$7
                    )
                ),
                IF(
                    X37 + $Y$7 &gt;= DATE(YEAR(X37),MONTH($Y$3),DAY($Y$3)),
                    IF(
                        X37 + $Y$7 &lt;= DATE(YEAR(X37)+1,MONTH($Y$4),DAY($Y$4)),
                        IF(
                            $Y$7 = 1,
                            IF(
                                WEEKDAY(DATE(YEAR(X37)+1,MONTH($Y$4),DAY($Y$4)) + 1, 2) &gt; 5,
                                DATE(YEAR(X37)+1,MONTH($Y$4),DAY($Y$4)) + 9 - WEEKDAY(DATE(YEAR(X37)+1,MONTH($Y$4),DAY($Y$4)) + 1, 2),
                                DATE(YEAR(X37)+1,MONTH($Y$4),DAY($Y$4)) + 1
                            ),
                            IF(
                                $Y$7 = 7,
                                X37 + (3 * $Y$7),
                                X37 + (2 * $Y$7)
                            )
                        ),
                        IF(
                            WEEKDAY(X37 + $Y$7, 2) &gt; 5,
                            IF(
                                WEEKDAY(X37 + $Y$7, 2) = 6,
                                X37 + $Y$7 + 2,
                                IF(
                                    WEEKDAY(X37 + $Y$7, 2) = 7,
                                    X37 + $Y$7 + 1,
                                    X37 + $Y$7
                                )
                            ),
                            X37 + $Y$7
                        )
                    ),
                    IF(
                        WEEKDAY(X37 + $Y$7, 2) = 6,
                        X37 + $Y$7 + 2,
                        IF(
                            WEEKDAY(X37 + $Y$7, 2) = 7,
                            X37 + $Y$7 + 1,
                            X37 + $Y$7
                        )
                    )
                )
            )
        )
    )
)
)</f>
        <v/>
      </c>
      <c r="Y39" s="217"/>
      <c r="Z39" s="225"/>
      <c r="AA39" s="226"/>
      <c r="AB39" s="227"/>
      <c r="AC39" s="227"/>
    </row>
    <row r="40" spans="1:29" s="42" customFormat="1" ht="14" x14ac:dyDescent="0.3">
      <c r="A40" s="218"/>
      <c r="B40" s="219"/>
      <c r="C40" s="217"/>
      <c r="D40" s="217" t="s">
        <v>164</v>
      </c>
      <c r="E40" s="220"/>
      <c r="F40" s="217"/>
      <c r="G40" s="244" t="s">
        <v>108</v>
      </c>
      <c r="H40" s="221"/>
      <c r="I40" s="221"/>
      <c r="J40" s="221"/>
      <c r="K40" s="44"/>
      <c r="L40" s="221"/>
      <c r="M40" s="221"/>
      <c r="N40" s="221"/>
      <c r="O40" s="220"/>
      <c r="P40" s="221"/>
      <c r="Q40" s="221"/>
      <c r="R40" s="221"/>
      <c r="S40" s="222"/>
      <c r="T40" s="221"/>
      <c r="U40" s="223">
        <f>(Tabelle1[[#This Row],[Scap Time]]+Tabelle1[[#This Row],[LA time]])</f>
        <v>0</v>
      </c>
      <c r="V40" s="221"/>
      <c r="W40" s="217" t="str">
        <f ca="1">IF($B$1&lt;&gt;"",IF(ISNUMBER(Index!$B40),IF(Index!$V40="trailer_WL25R",Project_information!$C$3&amp;"_"&amp;Project_information!$B$2&amp;"_"&amp;Index!$V40,Project_information!$C$3&amp;"_"&amp;Project_information!$B$2&amp;"_"&amp;TEXT(MAX($A$10:INDIRECT("A"&amp;ROW(Index!$B40))),"00")&amp;"_"&amp;TEXT(Index!$B40,"00")&amp;"_"&amp;Index!$V40),""),"")</f>
        <v/>
      </c>
      <c r="X40" s="224" t="str">
        <f>IF($X$2="","", IF(
    $A40&lt;&gt;"",
    "",
    IF(
        $B40="",
        "",
        IF(
            OR($AB40 = "00_01", $AB40 = "01_01"),
            $X$2,
            IF(
                X39="",
                IF(
                    X38 + $Y$7 &gt;= DATE(YEAR(X38),MONTH($Y$3),DAY($Y$3)),
                    IF(
                        X38 + $Y$7 &lt;= DATE(YEAR(X38)+1,MONTH($Y$4),DAY($Y$4)),
                        IF(
                            $Y$7 = 1,
                            IF(
                                WEEKDAY(DATE(YEAR(X38)+1,MONTH($Y$4),DAY($Y$4)) + 1, 2) &gt; 5,
                                DATE(YEAR(X38)+1,MONTH($Y$4),DAY($Y$4)) + 9 - WEEKDAY(DATE(YEAR(X38)+1,MONTH($Y$4),DAY($Y$4)) + 1, 2),
                                DATE(YEAR(X38)+1,MONTH($Y$4),DAY($Y$4)) + 1
                            ),
                            IF(
                                $Y$7 = 7,
                                X38 + (3 * $Y$7),
                                X38 + (2 * $Y$7)
                            )
                        ),
                        IF(
                            WEEKDAY(X38 + $Y$7, 2) &gt; 5,
                            IF(
                                WEEKDAY(X38 + $Y$7, 2) = 6,
                                X38 + $Y$7 + 2,
                                IF(
                                    WEEKDAY(X38 + $Y$7, 2) = 7,
                                    X38 + $Y$7 + 1,
                                    X38 + $Y$7
                                )
                            ),
                            X38 + $Y$7
                        )
                    ),
                    IF(
                        WEEKDAY(X38 + $Y$7, 2) &gt; 5,
                        IF(
                            WEEKDAY(X38 + $Y$7, 2) = 6,
                            X38 + $Y$7 + 2,
                            IF(
                                WEEKDAY(X38 + $Y$7, 2) = 7,
                                X38 + $Y$7 + 1,
                                X38 + $Y$7
                            )
                        ),
                        X38 + $Y$7
                    )
                ),
                IF(
                    X39 + $Y$7 &gt;= DATE(YEAR(X39),MONTH($Y$3),DAY($Y$3)),
                    IF(
                        X39 + $Y$7 &lt;= DATE(YEAR(X39)+1,MONTH($Y$4),DAY($Y$4)),
                        IF(
                            $Y$7 = 1,
                            IF(
                                WEEKDAY(DATE(YEAR(X39)+1,MONTH($Y$4),DAY($Y$4)) + 1, 2) &gt; 5,
                                DATE(YEAR(X39)+1,MONTH($Y$4),DAY($Y$4)) + 9 - WEEKDAY(DATE(YEAR(X39)+1,MONTH($Y$4),DAY($Y$4)) + 1, 2),
                                DATE(YEAR(X39)+1,MONTH($Y$4),DAY($Y$4)) + 1
                            ),
                            IF(
                                $Y$7 = 7,
                                X39 + (3 * $Y$7),
                                X39 + (2 * $Y$7)
                            )
                        ),
                        IF(
                            WEEKDAY(X39 + $Y$7, 2) &gt; 5,
                            IF(
                                WEEKDAY(X39 + $Y$7, 2) = 6,
                                X39 + $Y$7 + 2,
                                IF(
                                    WEEKDAY(X39 + $Y$7, 2) = 7,
                                    X39 + $Y$7 + 1,
                                    X39 + $Y$7
                                )
                            ),
                            X39 + $Y$7
                        )
                    ),
                    IF(
                        WEEKDAY(X39 + $Y$7, 2) = 6,
                        X39 + $Y$7 + 2,
                        IF(
                            WEEKDAY(X39 + $Y$7, 2) = 7,
                            X39 + $Y$7 + 1,
                            X39 + $Y$7
                        )
                    )
                )
            )
        )
    )
)
)</f>
        <v/>
      </c>
      <c r="Y40" s="217"/>
      <c r="Z40" s="225"/>
      <c r="AA40" s="226"/>
      <c r="AB40" s="227"/>
      <c r="AC40" s="227"/>
    </row>
    <row r="41" spans="1:29" s="42" customFormat="1" ht="75" x14ac:dyDescent="0.3">
      <c r="A41" s="218"/>
      <c r="B41" s="219">
        <v>2</v>
      </c>
      <c r="C41" s="44" t="s">
        <v>165</v>
      </c>
      <c r="D41" s="217" t="s">
        <v>166</v>
      </c>
      <c r="E41" s="220">
        <v>4.3055555555555555E-3</v>
      </c>
      <c r="F41" s="217" t="s">
        <v>167</v>
      </c>
      <c r="G41" s="217"/>
      <c r="H41" s="217" t="s">
        <v>79</v>
      </c>
      <c r="I41" s="221"/>
      <c r="J41" s="221" t="s">
        <v>129</v>
      </c>
      <c r="K41" s="44"/>
      <c r="L41" s="221"/>
      <c r="M41" s="221"/>
      <c r="N41" s="221"/>
      <c r="O41" s="220"/>
      <c r="P41" s="221"/>
      <c r="Q41" s="221"/>
      <c r="R41" s="221"/>
      <c r="S41" s="222"/>
      <c r="T41" s="221"/>
      <c r="U41" s="223">
        <f>(Tabelle1[[#This Row],[Scap Time]]+Tabelle1[[#This Row],[LA time]])</f>
        <v>0</v>
      </c>
      <c r="V41" s="221"/>
      <c r="W41" s="217" t="str">
        <f ca="1">IF($B$1&lt;&gt;"",IF(ISNUMBER(Index!$B41),IF(Index!$V41="trailer_WL25R",Project_information!$C$3&amp;"_"&amp;Project_information!$B$2&amp;"_"&amp;Index!$V41,Project_information!$C$3&amp;"_"&amp;Project_information!$B$2&amp;"_"&amp;TEXT(MAX($A$10:INDIRECT("A"&amp;ROW(Index!$B41))),"00")&amp;"_"&amp;TEXT(Index!$B41,"00")&amp;"_"&amp;Index!$V41),""),"")</f>
        <v>3200280_pt_BR_03_02_</v>
      </c>
      <c r="X41" s="224" t="str">
        <f>IF($X$2="","", IF(
    $A41&lt;&gt;"",
    "",
    IF(
        $B41="",
        "",
        IF(
            OR($AB41 = "00_01", $AB41 = "01_01"),
            $X$2,
            IF(
                X39="",
                IF(
                    X37 + $Y$7 &gt;= DATE(YEAR(X37),MONTH($Y$3),DAY($Y$3)),
                    IF(
                        X37 + $Y$7 &lt;= DATE(YEAR(X37)+1,MONTH($Y$4),DAY($Y$4)),
                        IF(
                            $Y$7 = 1,
                            IF(
                                WEEKDAY(DATE(YEAR(X37)+1,MONTH($Y$4),DAY($Y$4)) + 1, 2) &gt; 5,
                                DATE(YEAR(X37)+1,MONTH($Y$4),DAY($Y$4)) + 9 - WEEKDAY(DATE(YEAR(X37)+1,MONTH($Y$4),DAY($Y$4)) + 1, 2),
                                DATE(YEAR(X37)+1,MONTH($Y$4),DAY($Y$4)) + 1
                            ),
                            IF(
                                $Y$7 = 7,
                                X37 + (3 * $Y$7),
                                X37 + (2 * $Y$7)
                            )
                        ),
                        IF(
                            WEEKDAY(X37 + $Y$7, 2) &gt; 5,
                            IF(
                                WEEKDAY(X37 + $Y$7, 2) = 6,
                                X37 + $Y$7 + 2,
                                IF(
                                    WEEKDAY(X37 + $Y$7, 2) = 7,
                                    X37 + $Y$7 + 1,
                                    X37 + $Y$7
                                )
                            ),
                            X37 + $Y$7
                        )
                    ),
                    IF(
                        WEEKDAY(X37 + $Y$7, 2) &gt; 5,
                        IF(
                            WEEKDAY(X37 + $Y$7, 2) = 6,
                            X37 + $Y$7 + 2,
                            IF(
                                WEEKDAY(X37 + $Y$7, 2) = 7,
                                X37 + $Y$7 + 1,
                                X37 + $Y$7
                            )
                        ),
                        X37 + $Y$7
                    )
                ),
                IF(
                    X39 + $Y$7 &gt;= DATE(YEAR(X39),MONTH($Y$3),DAY($Y$3)),
                    IF(
                        X39 + $Y$7 &lt;= DATE(YEAR(X39)+1,MONTH($Y$4),DAY($Y$4)),
                        IF(
                            $Y$7 = 1,
                            IF(
                                WEEKDAY(DATE(YEAR(X39)+1,MONTH($Y$4),DAY($Y$4)) + 1, 2) &gt; 5,
                                DATE(YEAR(X39)+1,MONTH($Y$4),DAY($Y$4)) + 9 - WEEKDAY(DATE(YEAR(X39)+1,MONTH($Y$4),DAY($Y$4)) + 1, 2),
                                DATE(YEAR(X39)+1,MONTH($Y$4),DAY($Y$4)) + 1
                            ),
                            IF(
                                $Y$7 = 7,
                                X39 + (3 * $Y$7),
                                X39 + (2 * $Y$7)
                            )
                        ),
                        IF(
                            WEEKDAY(X39 + $Y$7, 2) &gt; 5,
                            IF(
                                WEEKDAY(X39 + $Y$7, 2) = 6,
                                X39 + $Y$7 + 2,
                                IF(
                                    WEEKDAY(X39 + $Y$7, 2) = 7,
                                    X39 + $Y$7 + 1,
                                    X39 + $Y$7
                                )
                            ),
                            X39 + $Y$7
                        )
                    ),
                    IF(
                        WEEKDAY(X39 + $Y$7, 2) = 6,
                        X39 + $Y$7 + 2,
                        IF(
                            WEEKDAY(X39 + $Y$7, 2) = 7,
                            X39 + $Y$7 + 1,
                            X39 + $Y$7
                        )
                    )
                )
            )
        )
    )
)
)</f>
        <v/>
      </c>
      <c r="Y41" s="217"/>
      <c r="Z41" s="225"/>
      <c r="AA41" s="226"/>
      <c r="AB41" s="227"/>
      <c r="AC41" s="227"/>
    </row>
    <row r="42" spans="1:29" s="42" customFormat="1" ht="14" x14ac:dyDescent="0.3">
      <c r="A42" s="218"/>
      <c r="B42" s="219"/>
      <c r="C42" s="217"/>
      <c r="D42" s="217" t="s">
        <v>168</v>
      </c>
      <c r="E42" s="220">
        <v>6.9444444444444444E-5</v>
      </c>
      <c r="F42" s="217"/>
      <c r="G42" s="217"/>
      <c r="H42" s="217" t="s">
        <v>79</v>
      </c>
      <c r="I42" s="221"/>
      <c r="J42" s="221"/>
      <c r="K42" s="44"/>
      <c r="L42" s="221"/>
      <c r="M42" s="221"/>
      <c r="N42" s="221"/>
      <c r="O42" s="220"/>
      <c r="P42" s="221"/>
      <c r="Q42" s="221"/>
      <c r="R42" s="221"/>
      <c r="S42" s="222"/>
      <c r="T42" s="221"/>
      <c r="U42" s="223">
        <f>(Tabelle1[[#This Row],[Scap Time]]+Tabelle1[[#This Row],[LA time]])</f>
        <v>0</v>
      </c>
      <c r="V42" s="221"/>
      <c r="W42" s="217" t="str">
        <f ca="1">IF($B$1&lt;&gt;"",IF(ISNUMBER(Index!$B42),IF(Index!$V42="trailer_WL25R",Project_information!$C$3&amp;"_"&amp;Project_information!$B$2&amp;"_"&amp;Index!$V42,Project_information!$C$3&amp;"_"&amp;Project_information!$B$2&amp;"_"&amp;TEXT(MAX($A$10:INDIRECT("A"&amp;ROW(Index!$B42))),"00")&amp;"_"&amp;TEXT(Index!$B42,"00")&amp;"_"&amp;Index!$V42),""),"")</f>
        <v/>
      </c>
      <c r="X42" s="224" t="str">
        <f>IF($X$2="","", IF(
    $A42&lt;&gt;"",
    "",
    IF(
        $B42="",
        "",
        IF(
            OR($AB42 = "00_01", $AB42 = "01_01"),
            $X$2,
            IF(
                X41="",
                IF(
                    X39 + $Y$7 &gt;= DATE(YEAR(X39),MONTH($Y$3),DAY($Y$3)),
                    IF(
                        X39 + $Y$7 &lt;= DATE(YEAR(X39)+1,MONTH($Y$4),DAY($Y$4)),
                        IF(
                            $Y$7 = 1,
                            IF(
                                WEEKDAY(DATE(YEAR(X39)+1,MONTH($Y$4),DAY($Y$4)) + 1, 2) &gt; 5,
                                DATE(YEAR(X39)+1,MONTH($Y$4),DAY($Y$4)) + 9 - WEEKDAY(DATE(YEAR(X39)+1,MONTH($Y$4),DAY($Y$4)) + 1, 2),
                                DATE(YEAR(X39)+1,MONTH($Y$4),DAY($Y$4)) + 1
                            ),
                            IF(
                                $Y$7 = 7,
                                X39 + (3 * $Y$7),
                                X39 + (2 * $Y$7)
                            )
                        ),
                        IF(
                            WEEKDAY(X39 + $Y$7, 2) &gt; 5,
                            IF(
                                WEEKDAY(X39 + $Y$7, 2) = 6,
                                X39 + $Y$7 + 2,
                                IF(
                                    WEEKDAY(X39 + $Y$7, 2) = 7,
                                    X39 + $Y$7 + 1,
                                    X39 + $Y$7
                                )
                            ),
                            X39 + $Y$7
                        )
                    ),
                    IF(
                        WEEKDAY(X39 + $Y$7, 2) &gt; 5,
                        IF(
                            WEEKDAY(X39 + $Y$7, 2) = 6,
                            X39 + $Y$7 + 2,
                            IF(
                                WEEKDAY(X39 + $Y$7, 2) = 7,
                                X39 + $Y$7 + 1,
                                X39 + $Y$7
                            )
                        ),
                        X39 + $Y$7
                    )
                ),
                IF(
                    X41 + $Y$7 &gt;= DATE(YEAR(X41),MONTH($Y$3),DAY($Y$3)),
                    IF(
                        X41 + $Y$7 &lt;= DATE(YEAR(X41)+1,MONTH($Y$4),DAY($Y$4)),
                        IF(
                            $Y$7 = 1,
                            IF(
                                WEEKDAY(DATE(YEAR(X41)+1,MONTH($Y$4),DAY($Y$4)) + 1, 2) &gt; 5,
                                DATE(YEAR(X41)+1,MONTH($Y$4),DAY($Y$4)) + 9 - WEEKDAY(DATE(YEAR(X41)+1,MONTH($Y$4),DAY($Y$4)) + 1, 2),
                                DATE(YEAR(X41)+1,MONTH($Y$4),DAY($Y$4)) + 1
                            ),
                            IF(
                                $Y$7 = 7,
                                X41 + (3 * $Y$7),
                                X41 + (2 * $Y$7)
                            )
                        ),
                        IF(
                            WEEKDAY(X41 + $Y$7, 2) &gt; 5,
                            IF(
                                WEEKDAY(X41 + $Y$7, 2) = 6,
                                X41 + $Y$7 + 2,
                                IF(
                                    WEEKDAY(X41 + $Y$7, 2) = 7,
                                    X41 + $Y$7 + 1,
                                    X41 + $Y$7
                                )
                            ),
                            X41 + $Y$7
                        )
                    ),
                    IF(
                        WEEKDAY(X41 + $Y$7, 2) = 6,
                        X41 + $Y$7 + 2,
                        IF(
                            WEEKDAY(X41 + $Y$7, 2) = 7,
                            X41 + $Y$7 + 1,
                            X41 + $Y$7
                        )
                    )
                )
            )
        )
    )
)
)</f>
        <v/>
      </c>
      <c r="Y42" s="217"/>
      <c r="Z42" s="225"/>
      <c r="AA42" s="226"/>
      <c r="AB42" s="227"/>
      <c r="AC42" s="227"/>
    </row>
    <row r="43" spans="1:29" s="42" customFormat="1" ht="14" x14ac:dyDescent="0.3">
      <c r="A43" s="218"/>
      <c r="B43" s="219"/>
      <c r="C43" s="217"/>
      <c r="D43" s="217" t="s">
        <v>169</v>
      </c>
      <c r="E43" s="220">
        <v>1.9444444444444442E-3</v>
      </c>
      <c r="F43" s="217"/>
      <c r="G43" s="217"/>
      <c r="H43" s="217" t="s">
        <v>79</v>
      </c>
      <c r="I43" s="221"/>
      <c r="J43" s="221"/>
      <c r="K43" s="44"/>
      <c r="L43" s="221"/>
      <c r="M43" s="221"/>
      <c r="N43" s="221"/>
      <c r="O43" s="220"/>
      <c r="P43" s="221"/>
      <c r="Q43" s="221"/>
      <c r="R43" s="221"/>
      <c r="S43" s="222"/>
      <c r="T43" s="221"/>
      <c r="U43" s="223">
        <f>(Tabelle1[[#This Row],[Scap Time]]+Tabelle1[[#This Row],[LA time]])</f>
        <v>0</v>
      </c>
      <c r="V43" s="221"/>
      <c r="W43" s="217" t="str">
        <f ca="1">IF($B$1&lt;&gt;"",IF(ISNUMBER(Index!$B43),IF(Index!$V43="trailer_WL25R",Project_information!$C$3&amp;"_"&amp;Project_information!$B$2&amp;"_"&amp;Index!$V43,Project_information!$C$3&amp;"_"&amp;Project_information!$B$2&amp;"_"&amp;TEXT(MAX($A$10:INDIRECT("A"&amp;ROW(Index!$B43))),"00")&amp;"_"&amp;TEXT(Index!$B43,"00")&amp;"_"&amp;Index!$V43),""),"")</f>
        <v/>
      </c>
      <c r="X43" s="224" t="str">
        <f>IF($X$2="","", IF(
    $A43&lt;&gt;"",
    "",
    IF(
        $B43="",
        "",
        IF(
            OR($AB43 = "00_01", $AB43 = "01_01"),
            $X$2,
            IF(
                X42="",
                IF(
                    X41 + $Y$7 &gt;= DATE(YEAR(X41),MONTH($Y$3),DAY($Y$3)),
                    IF(
                        X41 + $Y$7 &lt;= DATE(YEAR(X41)+1,MONTH($Y$4),DAY($Y$4)),
                        IF(
                            $Y$7 = 1,
                            IF(
                                WEEKDAY(DATE(YEAR(X41)+1,MONTH($Y$4),DAY($Y$4)) + 1, 2) &gt; 5,
                                DATE(YEAR(X41)+1,MONTH($Y$4),DAY($Y$4)) + 9 - WEEKDAY(DATE(YEAR(X41)+1,MONTH($Y$4),DAY($Y$4)) + 1, 2),
                                DATE(YEAR(X41)+1,MONTH($Y$4),DAY($Y$4)) + 1
                            ),
                            IF(
                                $Y$7 = 7,
                                X41 + (3 * $Y$7),
                                X41 + (2 * $Y$7)
                            )
                        ),
                        IF(
                            WEEKDAY(X41 + $Y$7, 2) &gt; 5,
                            IF(
                                WEEKDAY(X41 + $Y$7, 2) = 6,
                                X41 + $Y$7 + 2,
                                IF(
                                    WEEKDAY(X41 + $Y$7, 2) = 7,
                                    X41 + $Y$7 + 1,
                                    X41 + $Y$7
                                )
                            ),
                            X41 + $Y$7
                        )
                    ),
                    IF(
                        WEEKDAY(X41 + $Y$7, 2) &gt; 5,
                        IF(
                            WEEKDAY(X41 + $Y$7, 2) = 6,
                            X41 + $Y$7 + 2,
                            IF(
                                WEEKDAY(X41 + $Y$7, 2) = 7,
                                X41 + $Y$7 + 1,
                                X41 + $Y$7
                            )
                        ),
                        X41 + $Y$7
                    )
                ),
                IF(
                    X42 + $Y$7 &gt;= DATE(YEAR(X42),MONTH($Y$3),DAY($Y$3)),
                    IF(
                        X42 + $Y$7 &lt;= DATE(YEAR(X42)+1,MONTH($Y$4),DAY($Y$4)),
                        IF(
                            $Y$7 = 1,
                            IF(
                                WEEKDAY(DATE(YEAR(X42)+1,MONTH($Y$4),DAY($Y$4)) + 1, 2) &gt; 5,
                                DATE(YEAR(X42)+1,MONTH($Y$4),DAY($Y$4)) + 9 - WEEKDAY(DATE(YEAR(X42)+1,MONTH($Y$4),DAY($Y$4)) + 1, 2),
                                DATE(YEAR(X42)+1,MONTH($Y$4),DAY($Y$4)) + 1
                            ),
                            IF(
                                $Y$7 = 7,
                                X42 + (3 * $Y$7),
                                X42 + (2 * $Y$7)
                            )
                        ),
                        IF(
                            WEEKDAY(X42 + $Y$7, 2) &gt; 5,
                            IF(
                                WEEKDAY(X42 + $Y$7, 2) = 6,
                                X42 + $Y$7 + 2,
                                IF(
                                    WEEKDAY(X42 + $Y$7, 2) = 7,
                                    X42 + $Y$7 + 1,
                                    X42 + $Y$7
                                )
                            ),
                            X42 + $Y$7
                        )
                    ),
                    IF(
                        WEEKDAY(X42 + $Y$7, 2) = 6,
                        X42 + $Y$7 + 2,
                        IF(
                            WEEKDAY(X42 + $Y$7, 2) = 7,
                            X42 + $Y$7 + 1,
                            X42 + $Y$7
                        )
                    )
                )
            )
        )
    )
)
)</f>
        <v/>
      </c>
      <c r="Y43" s="217"/>
      <c r="Z43" s="225"/>
      <c r="AA43" s="226"/>
      <c r="AB43" s="227"/>
      <c r="AC43" s="227"/>
    </row>
    <row r="44" spans="1:29" s="42" customFormat="1" ht="14" x14ac:dyDescent="0.3">
      <c r="A44" s="218"/>
      <c r="B44" s="219"/>
      <c r="C44" s="217"/>
      <c r="D44" s="217" t="s">
        <v>170</v>
      </c>
      <c r="E44" s="220">
        <v>2.3958333333333336E-3</v>
      </c>
      <c r="F44" s="217"/>
      <c r="G44" s="217"/>
      <c r="H44" s="217" t="s">
        <v>79</v>
      </c>
      <c r="I44" s="221"/>
      <c r="J44" s="221"/>
      <c r="K44" s="44"/>
      <c r="L44" s="221"/>
      <c r="M44" s="221"/>
      <c r="N44" s="221"/>
      <c r="O44" s="220"/>
      <c r="P44" s="221"/>
      <c r="Q44" s="221"/>
      <c r="R44" s="221"/>
      <c r="S44" s="222"/>
      <c r="T44" s="221"/>
      <c r="U44" s="223">
        <f>(Tabelle1[[#This Row],[Scap Time]]+Tabelle1[[#This Row],[LA time]])</f>
        <v>0</v>
      </c>
      <c r="V44" s="221"/>
      <c r="W44" s="217" t="str">
        <f ca="1">IF($B$1&lt;&gt;"",IF(ISNUMBER(Index!$B44),IF(Index!$V44="trailer_WL25R",Project_information!$C$3&amp;"_"&amp;Project_information!$B$2&amp;"_"&amp;Index!$V44,Project_information!$C$3&amp;"_"&amp;Project_information!$B$2&amp;"_"&amp;TEXT(MAX($A$10:INDIRECT("A"&amp;ROW(Index!$B44))),"00")&amp;"_"&amp;TEXT(Index!$B44,"00")&amp;"_"&amp;Index!$V44),""),"")</f>
        <v/>
      </c>
      <c r="X44" s="224" t="str">
        <f>IF($X$2="","", IF(
    $A44&lt;&gt;"",
    "",
    IF(
        $B44="",
        "",
        IF(
            OR($AB44 = "00_01", $AB44 = "01_01"),
            $X$2,
            IF(
                X43="",
                IF(
                    X42 + $Y$7 &gt;= DATE(YEAR(X42),MONTH($Y$3),DAY($Y$3)),
                    IF(
                        X42 + $Y$7 &lt;= DATE(YEAR(X42)+1,MONTH($Y$4),DAY($Y$4)),
                        IF(
                            $Y$7 = 1,
                            IF(
                                WEEKDAY(DATE(YEAR(X42)+1,MONTH($Y$4),DAY($Y$4)) + 1, 2) &gt; 5,
                                DATE(YEAR(X42)+1,MONTH($Y$4),DAY($Y$4)) + 9 - WEEKDAY(DATE(YEAR(X42)+1,MONTH($Y$4),DAY($Y$4)) + 1, 2),
                                DATE(YEAR(X42)+1,MONTH($Y$4),DAY($Y$4)) + 1
                            ),
                            IF(
                                $Y$7 = 7,
                                X42 + (3 * $Y$7),
                                X42 + (2 * $Y$7)
                            )
                        ),
                        IF(
                            WEEKDAY(X42 + $Y$7, 2) &gt; 5,
                            IF(
                                WEEKDAY(X42 + $Y$7, 2) = 6,
                                X42 + $Y$7 + 2,
                                IF(
                                    WEEKDAY(X42 + $Y$7, 2) = 7,
                                    X42 + $Y$7 + 1,
                                    X42 + $Y$7
                                )
                            ),
                            X42 + $Y$7
                        )
                    ),
                    IF(
                        WEEKDAY(X42 + $Y$7, 2) &gt; 5,
                        IF(
                            WEEKDAY(X42 + $Y$7, 2) = 6,
                            X42 + $Y$7 + 2,
                            IF(
                                WEEKDAY(X42 + $Y$7, 2) = 7,
                                X42 + $Y$7 + 1,
                                X42 + $Y$7
                            )
                        ),
                        X42 + $Y$7
                    )
                ),
                IF(
                    X43 + $Y$7 &gt;= DATE(YEAR(X43),MONTH($Y$3),DAY($Y$3)),
                    IF(
                        X43 + $Y$7 &lt;= DATE(YEAR(X43)+1,MONTH($Y$4),DAY($Y$4)),
                        IF(
                            $Y$7 = 1,
                            IF(
                                WEEKDAY(DATE(YEAR(X43)+1,MONTH($Y$4),DAY($Y$4)) + 1, 2) &gt; 5,
                                DATE(YEAR(X43)+1,MONTH($Y$4),DAY($Y$4)) + 9 - WEEKDAY(DATE(YEAR(X43)+1,MONTH($Y$4),DAY($Y$4)) + 1, 2),
                                DATE(YEAR(X43)+1,MONTH($Y$4),DAY($Y$4)) + 1
                            ),
                            IF(
                                $Y$7 = 7,
                                X43 + (3 * $Y$7),
                                X43 + (2 * $Y$7)
                            )
                        ),
                        IF(
                            WEEKDAY(X43 + $Y$7, 2) &gt; 5,
                            IF(
                                WEEKDAY(X43 + $Y$7, 2) = 6,
                                X43 + $Y$7 + 2,
                                IF(
                                    WEEKDAY(X43 + $Y$7, 2) = 7,
                                    X43 + $Y$7 + 1,
                                    X43 + $Y$7
                                )
                            ),
                            X43 + $Y$7
                        )
                    ),
                    IF(
                        WEEKDAY(X43 + $Y$7, 2) = 6,
                        X43 + $Y$7 + 2,
                        IF(
                            WEEKDAY(X43 + $Y$7, 2) = 7,
                            X43 + $Y$7 + 1,
                            X43 + $Y$7
                        )
                    )
                )
            )
        )
    )
)
)</f>
        <v/>
      </c>
      <c r="Y44" s="217"/>
      <c r="Z44" s="225"/>
      <c r="AA44" s="226"/>
      <c r="AB44" s="227"/>
      <c r="AC44" s="227"/>
    </row>
    <row r="45" spans="1:29" s="42" customFormat="1" ht="62.5" x14ac:dyDescent="0.3">
      <c r="A45" s="218"/>
      <c r="B45" s="43">
        <v>3</v>
      </c>
      <c r="C45" s="44" t="s">
        <v>171</v>
      </c>
      <c r="D45" s="217" t="s">
        <v>172</v>
      </c>
      <c r="E45" s="220">
        <v>3.9351851851851852E-4</v>
      </c>
      <c r="F45" s="217" t="s">
        <v>173</v>
      </c>
      <c r="G45" s="217"/>
      <c r="H45" s="217" t="s">
        <v>79</v>
      </c>
      <c r="I45" s="221"/>
      <c r="J45" s="221"/>
      <c r="K45" s="44"/>
      <c r="L45" s="221"/>
      <c r="M45" s="221"/>
      <c r="N45" s="221"/>
      <c r="O45" s="220"/>
      <c r="P45" s="221"/>
      <c r="Q45" s="221"/>
      <c r="R45" s="221"/>
      <c r="S45" s="222"/>
      <c r="T45" s="221"/>
      <c r="U45" s="223">
        <f>(Tabelle1[[#This Row],[Scap Time]]+Tabelle1[[#This Row],[LA time]])</f>
        <v>0</v>
      </c>
      <c r="V45" s="221"/>
      <c r="W45" s="217" t="str">
        <f ca="1">IF($B$1&lt;&gt;"",IF(ISNUMBER(Index!$B45),IF(Index!$V45="trailer_WL25R",Project_information!$C$3&amp;"_"&amp;Project_information!$B$2&amp;"_"&amp;Index!$V45,Project_information!$C$3&amp;"_"&amp;Project_information!$B$2&amp;"_"&amp;TEXT(MAX($A$10:INDIRECT("A"&amp;ROW(Index!$B45))),"00")&amp;"_"&amp;TEXT(Index!$B45,"00")&amp;"_"&amp;Index!$V45),""),"")</f>
        <v>3200280_pt_BR_03_03_</v>
      </c>
      <c r="X45" s="224" t="str">
        <f>IF($X$2="","", IF(
    $A45&lt;&gt;"",
    "",
    IF(
        $B45="",
        "",
        IF(
            OR($AB45 = "00_01", $AB45 = "01_01"),
            $X$2,
            IF(
                X33="",
                IF(
                    X32 + $Y$7 &gt;= DATE(YEAR(X32),MONTH($Y$3),DAY($Y$3)),
                    IF(
                        X32 + $Y$7 &lt;= DATE(YEAR(X32)+1,MONTH($Y$4),DAY($Y$4)),
                        IF(
                            $Y$7 = 1,
                            IF(
                                WEEKDAY(DATE(YEAR(X32)+1,MONTH($Y$4),DAY($Y$4)) + 1, 2) &gt; 5,
                                DATE(YEAR(X32)+1,MONTH($Y$4),DAY($Y$4)) + 9 - WEEKDAY(DATE(YEAR(X32)+1,MONTH($Y$4),DAY($Y$4)) + 1, 2),
                                DATE(YEAR(X32)+1,MONTH($Y$4),DAY($Y$4)) + 1
                            ),
                            IF(
                                $Y$7 = 7,
                                X32 + (3 * $Y$7),
                                X32 + (2 * $Y$7)
                            )
                        ),
                        IF(
                            WEEKDAY(X32 + $Y$7, 2) &gt; 5,
                            IF(
                                WEEKDAY(X32 + $Y$7, 2) = 6,
                                X32 + $Y$7 + 2,
                                IF(
                                    WEEKDAY(X32 + $Y$7, 2) = 7,
                                    X32 + $Y$7 + 1,
                                    X32 + $Y$7
                                )
                            ),
                            X32 + $Y$7
                        )
                    ),
                    IF(
                        WEEKDAY(X32 + $Y$7, 2) &gt; 5,
                        IF(
                            WEEKDAY(X32 + $Y$7, 2) = 6,
                            X32 + $Y$7 + 2,
                            IF(
                                WEEKDAY(X32 + $Y$7, 2) = 7,
                                X32 + $Y$7 + 1,
                                X32 + $Y$7
                            )
                        ),
                        X32 + $Y$7
                    )
                ),
                IF(
                    X33 + $Y$7 &gt;= DATE(YEAR(X33),MONTH($Y$3),DAY($Y$3)),
                    IF(
                        X33 + $Y$7 &lt;= DATE(YEAR(X33)+1,MONTH($Y$4),DAY($Y$4)),
                        IF(
                            $Y$7 = 1,
                            IF(
                                WEEKDAY(DATE(YEAR(X33)+1,MONTH($Y$4),DAY($Y$4)) + 1, 2) &gt; 5,
                                DATE(YEAR(X33)+1,MONTH($Y$4),DAY($Y$4)) + 9 - WEEKDAY(DATE(YEAR(X33)+1,MONTH($Y$4),DAY($Y$4)) + 1, 2),
                                DATE(YEAR(X33)+1,MONTH($Y$4),DAY($Y$4)) + 1
                            ),
                            IF(
                                $Y$7 = 7,
                                X33 + (3 * $Y$7),
                                X33 + (2 * $Y$7)
                            )
                        ),
                        IF(
                            WEEKDAY(X33 + $Y$7, 2) &gt; 5,
                            IF(
                                WEEKDAY(X33 + $Y$7, 2) = 6,
                                X33 + $Y$7 + 2,
                                IF(
                                    WEEKDAY(X33 + $Y$7, 2) = 7,
                                    X33 + $Y$7 + 1,
                                    X33 + $Y$7
                                )
                            ),
                            X33 + $Y$7
                        )
                    ),
                    IF(
                        WEEKDAY(X33 + $Y$7, 2) = 6,
                        X33 + $Y$7 + 2,
                        IF(
                            WEEKDAY(X33 + $Y$7, 2) = 7,
                            X33 + $Y$7 + 1,
                            X33 + $Y$7
                        )
                    )
                )
            )
        )
    )
)
)</f>
        <v/>
      </c>
      <c r="Y45" s="217"/>
      <c r="Z45" s="225"/>
      <c r="AA45" s="226"/>
      <c r="AB45" s="227"/>
      <c r="AC45" s="227"/>
    </row>
    <row r="46" spans="1:29" s="42" customFormat="1" ht="14" x14ac:dyDescent="0.3">
      <c r="A46" s="218"/>
      <c r="B46" s="219"/>
      <c r="C46" s="217"/>
      <c r="D46" s="217" t="s">
        <v>174</v>
      </c>
      <c r="E46" s="220">
        <v>3.2060185185185191E-3</v>
      </c>
      <c r="F46" s="217"/>
      <c r="G46" s="217"/>
      <c r="H46" s="217" t="s">
        <v>79</v>
      </c>
      <c r="I46" s="221"/>
      <c r="J46" s="221"/>
      <c r="K46" s="44"/>
      <c r="L46" s="221"/>
      <c r="M46" s="221"/>
      <c r="N46" s="221"/>
      <c r="O46" s="220"/>
      <c r="P46" s="221"/>
      <c r="Q46" s="221"/>
      <c r="R46" s="221"/>
      <c r="S46" s="222"/>
      <c r="T46" s="221"/>
      <c r="U46" s="223">
        <f>(Tabelle1[[#This Row],[Scap Time]]+Tabelle1[[#This Row],[LA time]])</f>
        <v>0</v>
      </c>
      <c r="V46" s="221"/>
      <c r="W46" s="217" t="str">
        <f ca="1">IF($B$1&lt;&gt;"",IF(ISNUMBER(Index!$B46),IF(Index!$V46="trailer_WL25R",Project_information!$C$3&amp;"_"&amp;Project_information!$B$2&amp;"_"&amp;Index!$V46,Project_information!$C$3&amp;"_"&amp;Project_information!$B$2&amp;"_"&amp;TEXT(MAX($A$10:INDIRECT("A"&amp;ROW(Index!$B46))),"00")&amp;"_"&amp;TEXT(Index!$B46,"00")&amp;"_"&amp;Index!$V46),""),"")</f>
        <v/>
      </c>
      <c r="X46" s="224" t="str">
        <f>IF($X$2="","", IF(
    $A46&lt;&gt;"",
    "",
    IF(
        $B46="",
        "",
        IF(
            OR($AB46 = "00_01", $AB46 = "01_01"),
            $X$2,
            IF(
                X45="",
                IF(
                    X44 + $Y$7 &gt;= DATE(YEAR(X44),MONTH($Y$3),DAY($Y$3)),
                    IF(
                        X44 + $Y$7 &lt;= DATE(YEAR(X44)+1,MONTH($Y$4),DAY($Y$4)),
                        IF(
                            $Y$7 = 1,
                            IF(
                                WEEKDAY(DATE(YEAR(X44)+1,MONTH($Y$4),DAY($Y$4)) + 1, 2) &gt; 5,
                                DATE(YEAR(X44)+1,MONTH($Y$4),DAY($Y$4)) + 9 - WEEKDAY(DATE(YEAR(X44)+1,MONTH($Y$4),DAY($Y$4)) + 1, 2),
                                DATE(YEAR(X44)+1,MONTH($Y$4),DAY($Y$4)) + 1
                            ),
                            IF(
                                $Y$7 = 7,
                                X44 + (3 * $Y$7),
                                X44 + (2 * $Y$7)
                            )
                        ),
                        IF(
                            WEEKDAY(X44 + $Y$7, 2) &gt; 5,
                            IF(
                                WEEKDAY(X44 + $Y$7, 2) = 6,
                                X44 + $Y$7 + 2,
                                IF(
                                    WEEKDAY(X44 + $Y$7, 2) = 7,
                                    X44 + $Y$7 + 1,
                                    X44 + $Y$7
                                )
                            ),
                            X44 + $Y$7
                        )
                    ),
                    IF(
                        WEEKDAY(X44 + $Y$7, 2) &gt; 5,
                        IF(
                            WEEKDAY(X44 + $Y$7, 2) = 6,
                            X44 + $Y$7 + 2,
                            IF(
                                WEEKDAY(X44 + $Y$7, 2) = 7,
                                X44 + $Y$7 + 1,
                                X44 + $Y$7
                            )
                        ),
                        X44 + $Y$7
                    )
                ),
                IF(
                    X45 + $Y$7 &gt;= DATE(YEAR(X45),MONTH($Y$3),DAY($Y$3)),
                    IF(
                        X45 + $Y$7 &lt;= DATE(YEAR(X45)+1,MONTH($Y$4),DAY($Y$4)),
                        IF(
                            $Y$7 = 1,
                            IF(
                                WEEKDAY(DATE(YEAR(X45)+1,MONTH($Y$4),DAY($Y$4)) + 1, 2) &gt; 5,
                                DATE(YEAR(X45)+1,MONTH($Y$4),DAY($Y$4)) + 9 - WEEKDAY(DATE(YEAR(X45)+1,MONTH($Y$4),DAY($Y$4)) + 1, 2),
                                DATE(YEAR(X45)+1,MONTH($Y$4),DAY($Y$4)) + 1
                            ),
                            IF(
                                $Y$7 = 7,
                                X45 + (3 * $Y$7),
                                X45 + (2 * $Y$7)
                            )
                        ),
                        IF(
                            WEEKDAY(X45 + $Y$7, 2) &gt; 5,
                            IF(
                                WEEKDAY(X45 + $Y$7, 2) = 6,
                                X45 + $Y$7 + 2,
                                IF(
                                    WEEKDAY(X45 + $Y$7, 2) = 7,
                                    X45 + $Y$7 + 1,
                                    X45 + $Y$7
                                )
                            ),
                            X45 + $Y$7
                        )
                    ),
                    IF(
                        WEEKDAY(X45 + $Y$7, 2) = 6,
                        X45 + $Y$7 + 2,
                        IF(
                            WEEKDAY(X45 + $Y$7, 2) = 7,
                            X45 + $Y$7 + 1,
                            X45 + $Y$7
                        )
                    )
                )
            )
        )
    )
)
)</f>
        <v/>
      </c>
      <c r="Y46" s="217"/>
      <c r="Z46" s="225"/>
      <c r="AA46" s="226"/>
      <c r="AB46" s="227"/>
      <c r="AC46" s="227"/>
    </row>
    <row r="47" spans="1:29" s="42" customFormat="1" ht="14" x14ac:dyDescent="0.3">
      <c r="A47" s="218"/>
      <c r="B47" s="219"/>
      <c r="C47" s="217"/>
      <c r="D47" s="217" t="s">
        <v>175</v>
      </c>
      <c r="E47" s="220">
        <v>3.0092592592592588E-3</v>
      </c>
      <c r="F47" s="217"/>
      <c r="G47" s="217"/>
      <c r="H47" s="217" t="s">
        <v>79</v>
      </c>
      <c r="I47" s="221"/>
      <c r="J47" s="221"/>
      <c r="K47" s="44"/>
      <c r="L47" s="221"/>
      <c r="M47" s="221"/>
      <c r="N47" s="221"/>
      <c r="O47" s="220"/>
      <c r="P47" s="221"/>
      <c r="Q47" s="221"/>
      <c r="R47" s="221"/>
      <c r="S47" s="222"/>
      <c r="T47" s="221"/>
      <c r="U47" s="223">
        <f>(Tabelle1[[#This Row],[Scap Time]]+Tabelle1[[#This Row],[LA time]])</f>
        <v>0</v>
      </c>
      <c r="V47" s="221"/>
      <c r="W47" s="217" t="str">
        <f ca="1">IF($B$1&lt;&gt;"",IF(ISNUMBER(Index!$B47),IF(Index!$V47="trailer_WL25R",Project_information!$C$3&amp;"_"&amp;Project_information!$B$2&amp;"_"&amp;Index!$V47,Project_information!$C$3&amp;"_"&amp;Project_information!$B$2&amp;"_"&amp;TEXT(MAX($A$10:INDIRECT("A"&amp;ROW(Index!$B47))),"00")&amp;"_"&amp;TEXT(Index!$B47,"00")&amp;"_"&amp;Index!$V47),""),"")</f>
        <v/>
      </c>
      <c r="X47" s="224" t="str">
        <f>IF($X$2="","", IF(
    $A47&lt;&gt;"",
    "",
    IF(
        $B47="",
        "",
        IF(
            OR($AB47 = "00_01", $AB47 = "01_01"),
            $X$2,
            IF(
                X45="",
                IF(
                    X36 + $Y$7 &gt;= DATE(YEAR(X36),MONTH($Y$3),DAY($Y$3)),
                    IF(
                        X36 + $Y$7 &lt;= DATE(YEAR(X36)+1,MONTH($Y$4),DAY($Y$4)),
                        IF(
                            $Y$7 = 1,
                            IF(
                                WEEKDAY(DATE(YEAR(X36)+1,MONTH($Y$4),DAY($Y$4)) + 1, 2) &gt; 5,
                                DATE(YEAR(X36)+1,MONTH($Y$4),DAY($Y$4)) + 9 - WEEKDAY(DATE(YEAR(X36)+1,MONTH($Y$4),DAY($Y$4)) + 1, 2),
                                DATE(YEAR(X36)+1,MONTH($Y$4),DAY($Y$4)) + 1
                            ),
                            IF(
                                $Y$7 = 7,
                                X36 + (3 * $Y$7),
                                X36 + (2 * $Y$7)
                            )
                        ),
                        IF(
                            WEEKDAY(X36 + $Y$7, 2) &gt; 5,
                            IF(
                                WEEKDAY(X36 + $Y$7, 2) = 6,
                                X36 + $Y$7 + 2,
                                IF(
                                    WEEKDAY(X36 + $Y$7, 2) = 7,
                                    X36 + $Y$7 + 1,
                                    X36 + $Y$7
                                )
                            ),
                            X36 + $Y$7
                        )
                    ),
                    IF(
                        WEEKDAY(X36 + $Y$7, 2) &gt; 5,
                        IF(
                            WEEKDAY(X36 + $Y$7, 2) = 6,
                            X36 + $Y$7 + 2,
                            IF(
                                WEEKDAY(X36 + $Y$7, 2) = 7,
                                X36 + $Y$7 + 1,
                                X36 + $Y$7
                            )
                        ),
                        X36 + $Y$7
                    )
                ),
                IF(
                    X45 + $Y$7 &gt;= DATE(YEAR(X45),MONTH($Y$3),DAY($Y$3)),
                    IF(
                        X45 + $Y$7 &lt;= DATE(YEAR(X45)+1,MONTH($Y$4),DAY($Y$4)),
                        IF(
                            $Y$7 = 1,
                            IF(
                                WEEKDAY(DATE(YEAR(X45)+1,MONTH($Y$4),DAY($Y$4)) + 1, 2) &gt; 5,
                                DATE(YEAR(X45)+1,MONTH($Y$4),DAY($Y$4)) + 9 - WEEKDAY(DATE(YEAR(X45)+1,MONTH($Y$4),DAY($Y$4)) + 1, 2),
                                DATE(YEAR(X45)+1,MONTH($Y$4),DAY($Y$4)) + 1
                            ),
                            IF(
                                $Y$7 = 7,
                                X45 + (3 * $Y$7),
                                X45 + (2 * $Y$7)
                            )
                        ),
                        IF(
                            WEEKDAY(X45 + $Y$7, 2) &gt; 5,
                            IF(
                                WEEKDAY(X45 + $Y$7, 2) = 6,
                                X45 + $Y$7 + 2,
                                IF(
                                    WEEKDAY(X45 + $Y$7, 2) = 7,
                                    X45 + $Y$7 + 1,
                                    X45 + $Y$7
                                )
                            ),
                            X45 + $Y$7
                        )
                    ),
                    IF(
                        WEEKDAY(X45 + $Y$7, 2) = 6,
                        X45 + $Y$7 + 2,
                        IF(
                            WEEKDAY(X45 + $Y$7, 2) = 7,
                            X45 + $Y$7 + 1,
                            X45 + $Y$7
                        )
                    )
                )
            )
        )
    )
)
)</f>
        <v/>
      </c>
      <c r="Y47" s="217"/>
      <c r="Z47" s="225"/>
      <c r="AA47" s="226"/>
      <c r="AB47" s="227"/>
      <c r="AC47" s="227"/>
    </row>
    <row r="48" spans="1:29" s="42" customFormat="1" ht="25" x14ac:dyDescent="0.3">
      <c r="A48" s="218"/>
      <c r="B48" s="219"/>
      <c r="C48" s="217"/>
      <c r="D48" s="217" t="s">
        <v>176</v>
      </c>
      <c r="E48" s="220">
        <v>9.9537037037037042E-4</v>
      </c>
      <c r="F48" s="217"/>
      <c r="G48" s="217"/>
      <c r="H48" s="246" t="s">
        <v>177</v>
      </c>
      <c r="I48" s="221"/>
      <c r="J48" s="221"/>
      <c r="K48" s="44"/>
      <c r="L48" s="221"/>
      <c r="M48" s="221"/>
      <c r="N48" s="221"/>
      <c r="O48" s="220"/>
      <c r="P48" s="221"/>
      <c r="Q48" s="221"/>
      <c r="R48" s="221"/>
      <c r="S48" s="222"/>
      <c r="T48" s="221"/>
      <c r="U48" s="223">
        <f>(Tabelle1[[#This Row],[Scap Time]]+Tabelle1[[#This Row],[LA time]])</f>
        <v>0</v>
      </c>
      <c r="V48" s="221"/>
      <c r="W48" s="217" t="str">
        <f ca="1">IF($B$1&lt;&gt;"",IF(ISNUMBER(Index!$B48),IF(Index!$V48="trailer_WL25R",Project_information!$C$3&amp;"_"&amp;Project_information!$B$2&amp;"_"&amp;Index!$V48,Project_information!$C$3&amp;"_"&amp;Project_information!$B$2&amp;"_"&amp;TEXT(MAX($A$10:INDIRECT("A"&amp;ROW(Index!$B48))),"00")&amp;"_"&amp;TEXT(Index!$B48,"00")&amp;"_"&amp;Index!$V48),""),"")</f>
        <v/>
      </c>
      <c r="X48" s="224" t="str">
        <f>IF($X$2="","", IF(
    $A48&lt;&gt;"",
    "",
    IF(
        $B48="",
        "",
        IF(
            OR($AB48 = "00_01", $AB48 = "01_01"),
            $X$2,
            IF(
                X47="",
                IF(
                    X45 + $Y$7 &gt;= DATE(YEAR(X45),MONTH($Y$3),DAY($Y$3)),
                    IF(
                        X45 + $Y$7 &lt;= DATE(YEAR(X45)+1,MONTH($Y$4),DAY($Y$4)),
                        IF(
                            $Y$7 = 1,
                            IF(
                                WEEKDAY(DATE(YEAR(X45)+1,MONTH($Y$4),DAY($Y$4)) + 1, 2) &gt; 5,
                                DATE(YEAR(X45)+1,MONTH($Y$4),DAY($Y$4)) + 9 - WEEKDAY(DATE(YEAR(X45)+1,MONTH($Y$4),DAY($Y$4)) + 1, 2),
                                DATE(YEAR(X45)+1,MONTH($Y$4),DAY($Y$4)) + 1
                            ),
                            IF(
                                $Y$7 = 7,
                                X45 + (3 * $Y$7),
                                X45 + (2 * $Y$7)
                            )
                        ),
                        IF(
                            WEEKDAY(X45 + $Y$7, 2) &gt; 5,
                            IF(
                                WEEKDAY(X45 + $Y$7, 2) = 6,
                                X45 + $Y$7 + 2,
                                IF(
                                    WEEKDAY(X45 + $Y$7, 2) = 7,
                                    X45 + $Y$7 + 1,
                                    X45 + $Y$7
                                )
                            ),
                            X45 + $Y$7
                        )
                    ),
                    IF(
                        WEEKDAY(X45 + $Y$7, 2) &gt; 5,
                        IF(
                            WEEKDAY(X45 + $Y$7, 2) = 6,
                            X45 + $Y$7 + 2,
                            IF(
                                WEEKDAY(X45 + $Y$7, 2) = 7,
                                X45 + $Y$7 + 1,
                                X45 + $Y$7
                            )
                        ),
                        X45 + $Y$7
                    )
                ),
                IF(
                    X47 + $Y$7 &gt;= DATE(YEAR(X47),MONTH($Y$3),DAY($Y$3)),
                    IF(
                        X47 + $Y$7 &lt;= DATE(YEAR(X47)+1,MONTH($Y$4),DAY($Y$4)),
                        IF(
                            $Y$7 = 1,
                            IF(
                                WEEKDAY(DATE(YEAR(X47)+1,MONTH($Y$4),DAY($Y$4)) + 1, 2) &gt; 5,
                                DATE(YEAR(X47)+1,MONTH($Y$4),DAY($Y$4)) + 9 - WEEKDAY(DATE(YEAR(X47)+1,MONTH($Y$4),DAY($Y$4)) + 1, 2),
                                DATE(YEAR(X47)+1,MONTH($Y$4),DAY($Y$4)) + 1
                            ),
                            IF(
                                $Y$7 = 7,
                                X47 + (3 * $Y$7),
                                X47 + (2 * $Y$7)
                            )
                        ),
                        IF(
                            WEEKDAY(X47 + $Y$7, 2) &gt; 5,
                            IF(
                                WEEKDAY(X47 + $Y$7, 2) = 6,
                                X47 + $Y$7 + 2,
                                IF(
                                    WEEKDAY(X47 + $Y$7, 2) = 7,
                                    X47 + $Y$7 + 1,
                                    X47 + $Y$7
                                )
                            ),
                            X47 + $Y$7
                        )
                    ),
                    IF(
                        WEEKDAY(X47 + $Y$7, 2) = 6,
                        X47 + $Y$7 + 2,
                        IF(
                            WEEKDAY(X47 + $Y$7, 2) = 7,
                            X47 + $Y$7 + 1,
                            X47 + $Y$7
                        )
                    )
                )
            )
        )
    )
)
)</f>
        <v/>
      </c>
      <c r="Y48" s="217"/>
      <c r="Z48" s="225"/>
      <c r="AA48" s="226"/>
      <c r="AB48" s="227"/>
      <c r="AC48" s="227"/>
    </row>
    <row r="49" spans="1:29" s="42" customFormat="1" ht="50" x14ac:dyDescent="0.3">
      <c r="A49" s="63"/>
      <c r="B49" s="242"/>
      <c r="C49" s="248" t="s">
        <v>178</v>
      </c>
      <c r="D49" s="241"/>
      <c r="E49" s="241"/>
      <c r="F49" s="241"/>
      <c r="G49" s="247" t="s">
        <v>179</v>
      </c>
      <c r="H49" s="44"/>
      <c r="I49" s="44"/>
      <c r="J49" s="44"/>
      <c r="K49" s="44"/>
      <c r="L49" s="44"/>
      <c r="M49" s="44"/>
      <c r="O49" s="45"/>
      <c r="S49" s="46"/>
      <c r="U49" s="46"/>
      <c r="X49" s="146"/>
      <c r="Z49" s="150"/>
      <c r="AA49" s="151"/>
      <c r="AB49" s="149"/>
      <c r="AC49" s="149"/>
    </row>
    <row r="50" spans="1:29" s="42" customFormat="1" ht="75" x14ac:dyDescent="0.3">
      <c r="A50" s="218"/>
      <c r="B50" s="219">
        <v>4</v>
      </c>
      <c r="C50" s="217" t="s">
        <v>180</v>
      </c>
      <c r="D50" s="217" t="s">
        <v>181</v>
      </c>
      <c r="E50" s="220">
        <v>6.7129629629629625E-4</v>
      </c>
      <c r="F50" s="217" t="s">
        <v>182</v>
      </c>
      <c r="G50" s="217"/>
      <c r="H50" s="221" t="s">
        <v>79</v>
      </c>
      <c r="I50" s="221"/>
      <c r="J50" s="221"/>
      <c r="K50" s="44"/>
      <c r="L50" s="221"/>
      <c r="M50" s="221"/>
      <c r="N50" s="221"/>
      <c r="O50" s="220"/>
      <c r="P50" s="221"/>
      <c r="Q50" s="221"/>
      <c r="R50" s="221"/>
      <c r="S50" s="222"/>
      <c r="T50" s="221"/>
      <c r="U50" s="223">
        <f>(Tabelle1[[#This Row],[Scap Time]]+Tabelle1[[#This Row],[LA time]])</f>
        <v>0</v>
      </c>
      <c r="V50" s="221"/>
      <c r="W50" s="217" t="str">
        <f ca="1">IF($B$1&lt;&gt;"",IF(ISNUMBER(Index!$B50),IF(Index!$V50="trailer_WL25R",Project_information!$C$3&amp;"_"&amp;Project_information!$B$2&amp;"_"&amp;Index!$V50,Project_information!$C$3&amp;"_"&amp;Project_information!$B$2&amp;"_"&amp;TEXT(MAX($A$10:INDIRECT("A"&amp;ROW(Index!$B50))),"00")&amp;"_"&amp;TEXT(Index!$B50,"00")&amp;"_"&amp;Index!$V50),""),"")</f>
        <v>3200280_pt_BR_03_04_</v>
      </c>
      <c r="X50" s="224" t="str">
        <f>IF($X$2="","", IF(
    $A50&lt;&gt;"",
    "",
    IF(
        $B50="",
        "",
        IF(
            OR($AB50 = "00_01", $AB50 = "01_01"),
            $X$2,
            IF(
                X61="",
                IF(
                    X36 + $Y$7 &gt;= DATE(YEAR(X36),MONTH($Y$3),DAY($Y$3)),
                    IF(
                        X36 + $Y$7 &lt;= DATE(YEAR(X36)+1,MONTH($Y$4),DAY($Y$4)),
                        IF(
                            $Y$7 = 1,
                            IF(
                                WEEKDAY(DATE(YEAR(X36)+1,MONTH($Y$4),DAY($Y$4)) + 1, 2) &gt; 5,
                                DATE(YEAR(X36)+1,MONTH($Y$4),DAY($Y$4)) + 9 - WEEKDAY(DATE(YEAR(X36)+1,MONTH($Y$4),DAY($Y$4)) + 1, 2),
                                DATE(YEAR(X36)+1,MONTH($Y$4),DAY($Y$4)) + 1
                            ),
                            IF(
                                $Y$7 = 7,
                                X36 + (3 * $Y$7),
                                X36 + (2 * $Y$7)
                            )
                        ),
                        IF(
                            WEEKDAY(X36 + $Y$7, 2) &gt; 5,
                            IF(
                                WEEKDAY(X36 + $Y$7, 2) = 6,
                                X36 + $Y$7 + 2,
                                IF(
                                    WEEKDAY(X36 + $Y$7, 2) = 7,
                                    X36 + $Y$7 + 1,
                                    X36 + $Y$7
                                )
                            ),
                            X36 + $Y$7
                        )
                    ),
                    IF(
                        WEEKDAY(X36 + $Y$7, 2) &gt; 5,
                        IF(
                            WEEKDAY(X36 + $Y$7, 2) = 6,
                            X36 + $Y$7 + 2,
                            IF(
                                WEEKDAY(X36 + $Y$7, 2) = 7,
                                X36 + $Y$7 + 1,
                                X36 + $Y$7
                            )
                        ),
                        X36 + $Y$7
                    )
                ),
                IF(
                    X61 + $Y$7 &gt;= DATE(YEAR(X61),MONTH($Y$3),DAY($Y$3)),
                    IF(
                        X61 + $Y$7 &lt;= DATE(YEAR(X61)+1,MONTH($Y$4),DAY($Y$4)),
                        IF(
                            $Y$7 = 1,
                            IF(
                                WEEKDAY(DATE(YEAR(X61)+1,MONTH($Y$4),DAY($Y$4)) + 1, 2) &gt; 5,
                                DATE(YEAR(X61)+1,MONTH($Y$4),DAY($Y$4)) + 9 - WEEKDAY(DATE(YEAR(X61)+1,MONTH($Y$4),DAY($Y$4)) + 1, 2),
                                DATE(YEAR(X61)+1,MONTH($Y$4),DAY($Y$4)) + 1
                            ),
                            IF(
                                $Y$7 = 7,
                                X61 + (3 * $Y$7),
                                X61 + (2 * $Y$7)
                            )
                        ),
                        IF(
                            WEEKDAY(X61 + $Y$7, 2) &gt; 5,
                            IF(
                                WEEKDAY(X61 + $Y$7, 2) = 6,
                                X61 + $Y$7 + 2,
                                IF(
                                    WEEKDAY(X61 + $Y$7, 2) = 7,
                                    X61 + $Y$7 + 1,
                                    X61 + $Y$7
                                )
                            ),
                            X61 + $Y$7
                        )
                    ),
                    IF(
                        WEEKDAY(X61 + $Y$7, 2) = 6,
                        X61 + $Y$7 + 2,
                        IF(
                            WEEKDAY(X61 + $Y$7, 2) = 7,
                            X61 + $Y$7 + 1,
                            X61 + $Y$7
                        )
                    )
                )
            )
        )
    )
)
)</f>
        <v/>
      </c>
      <c r="Y50" s="217"/>
      <c r="Z50" s="225"/>
      <c r="AA50" s="226"/>
      <c r="AB50" s="227"/>
      <c r="AC50" s="227"/>
    </row>
    <row r="51" spans="1:29" s="42" customFormat="1" ht="14" x14ac:dyDescent="0.3">
      <c r="A51" s="218"/>
      <c r="B51" s="219"/>
      <c r="C51" s="217"/>
      <c r="D51" s="217" t="s">
        <v>183</v>
      </c>
      <c r="E51" s="220">
        <v>2.8587962962962963E-3</v>
      </c>
      <c r="F51" s="217"/>
      <c r="G51" s="217"/>
      <c r="H51" s="221" t="s">
        <v>79</v>
      </c>
      <c r="I51" s="221"/>
      <c r="J51" s="221"/>
      <c r="K51" s="44"/>
      <c r="L51" s="221"/>
      <c r="M51" s="221"/>
      <c r="N51" s="221"/>
      <c r="O51" s="220"/>
      <c r="P51" s="221"/>
      <c r="Q51" s="221"/>
      <c r="R51" s="221"/>
      <c r="S51" s="222"/>
      <c r="T51" s="221"/>
      <c r="U51" s="223">
        <f>(Tabelle1[[#This Row],[Scap Time]]+Tabelle1[[#This Row],[LA time]])</f>
        <v>0</v>
      </c>
      <c r="V51" s="221"/>
      <c r="W51" s="217" t="str">
        <f ca="1">IF($B$1&lt;&gt;"",IF(ISNUMBER(Index!$B51),IF(Index!$V51="trailer_WL25R",Project_information!$C$3&amp;"_"&amp;Project_information!$B$2&amp;"_"&amp;Index!$V51,Project_information!$C$3&amp;"_"&amp;Project_information!$B$2&amp;"_"&amp;TEXT(MAX($A$10:INDIRECT("A"&amp;ROW(Index!$B51))),"00")&amp;"_"&amp;TEXT(Index!$B51,"00")&amp;"_"&amp;Index!$V51),""),"")</f>
        <v/>
      </c>
      <c r="X51" s="224" t="str">
        <f t="shared" ref="X51" si="2">IF($X$2="","", IF(
    $A51&lt;&gt;"",
    "",
    IF(
        $B51="",
        "",
        IF(
            OR($AB51 = "00_01", $AB51 = "01_01"),
            $X$2,
            IF(
                X50="",
                IF(
                    X48 + $Y$7 &gt;= DATE(YEAR(X48),MONTH($Y$3),DAY($Y$3)),
                    IF(
                        X48 + $Y$7 &lt;= DATE(YEAR(X48)+1,MONTH($Y$4),DAY($Y$4)),
                        IF(
                            $Y$7 = 1,
                            IF(
                                WEEKDAY(DATE(YEAR(X48)+1,MONTH($Y$4),DAY($Y$4)) + 1, 2) &gt; 5,
                                DATE(YEAR(X48)+1,MONTH($Y$4),DAY($Y$4)) + 9 - WEEKDAY(DATE(YEAR(X48)+1,MONTH($Y$4),DAY($Y$4)) + 1, 2),
                                DATE(YEAR(X48)+1,MONTH($Y$4),DAY($Y$4)) + 1
                            ),
                            IF(
                                $Y$7 = 7,
                                X48 + (3 * $Y$7),
                                X48 + (2 * $Y$7)
                            )
                        ),
                        IF(
                            WEEKDAY(X48 + $Y$7, 2) &gt; 5,
                            IF(
                                WEEKDAY(X48 + $Y$7, 2) = 6,
                                X48 + $Y$7 + 2,
                                IF(
                                    WEEKDAY(X48 + $Y$7, 2) = 7,
                                    X48 + $Y$7 + 1,
                                    X48 + $Y$7
                                )
                            ),
                            X48 + $Y$7
                        )
                    ),
                    IF(
                        WEEKDAY(X48 + $Y$7, 2) &gt; 5,
                        IF(
                            WEEKDAY(X48 + $Y$7, 2) = 6,
                            X48 + $Y$7 + 2,
                            IF(
                                WEEKDAY(X48 + $Y$7, 2) = 7,
                                X48 + $Y$7 + 1,
                                X48 + $Y$7
                            )
                        ),
                        X48 + $Y$7
                    )
                ),
                IF(
                    X50 + $Y$7 &gt;= DATE(YEAR(X50),MONTH($Y$3),DAY($Y$3)),
                    IF(
                        X50 + $Y$7 &lt;= DATE(YEAR(X50)+1,MONTH($Y$4),DAY($Y$4)),
                        IF(
                            $Y$7 = 1,
                            IF(
                                WEEKDAY(DATE(YEAR(X50)+1,MONTH($Y$4),DAY($Y$4)) + 1, 2) &gt; 5,
                                DATE(YEAR(X50)+1,MONTH($Y$4),DAY($Y$4)) + 9 - WEEKDAY(DATE(YEAR(X50)+1,MONTH($Y$4),DAY($Y$4)) + 1, 2),
                                DATE(YEAR(X50)+1,MONTH($Y$4),DAY($Y$4)) + 1
                            ),
                            IF(
                                $Y$7 = 7,
                                X50 + (3 * $Y$7),
                                X50 + (2 * $Y$7)
                            )
                        ),
                        IF(
                            WEEKDAY(X50 + $Y$7, 2) &gt; 5,
                            IF(
                                WEEKDAY(X50 + $Y$7, 2) = 6,
                                X50 + $Y$7 + 2,
                                IF(
                                    WEEKDAY(X50 + $Y$7, 2) = 7,
                                    X50 + $Y$7 + 1,
                                    X50 + $Y$7
                                )
                            ),
                            X50 + $Y$7
                        )
                    ),
                    IF(
                        WEEKDAY(X50 + $Y$7, 2) = 6,
                        X50 + $Y$7 + 2,
                        IF(
                            WEEKDAY(X50 + $Y$7, 2) = 7,
                            X50 + $Y$7 + 1,
                            X50 + $Y$7
                        )
                    )
                )
            )
        )
    )
)
)</f>
        <v/>
      </c>
      <c r="Y51" s="217"/>
      <c r="Z51" s="225"/>
      <c r="AA51" s="226"/>
      <c r="AB51" s="227"/>
      <c r="AC51" s="227"/>
    </row>
    <row r="52" spans="1:29" s="42" customFormat="1" ht="62.5" x14ac:dyDescent="0.3">
      <c r="A52" s="218"/>
      <c r="B52" s="219">
        <v>5</v>
      </c>
      <c r="C52" s="217" t="s">
        <v>184</v>
      </c>
      <c r="D52" s="217" t="str">
        <f ca="1">IF($B$1&lt;&gt;"",IF(ISNUMBER(Index!$B52), IF($AB52= "00_01",Project_information!$C$3&amp;"_"&amp;Project_information!$B$2&amp;"_"&amp;"00_01_trailer",Project_information!$C$3&amp;"_"&amp;Project_information!$B$2&amp;"_"&amp;TEXT(MAX($A$10:INDIRECT("A"&amp;ROW(Index!$B52))),"00")&amp;"_"&amp;TEXT(Index!$B52,"00")),""),"")</f>
        <v>3200280_pt_BR_03_05</v>
      </c>
      <c r="E52" s="220">
        <v>4.8726851851851856E-3</v>
      </c>
      <c r="F52" s="217" t="s">
        <v>185</v>
      </c>
      <c r="G52" s="217"/>
      <c r="H52" s="221" t="s">
        <v>79</v>
      </c>
      <c r="I52" s="221"/>
      <c r="J52" s="221"/>
      <c r="K52" s="44"/>
      <c r="L52" s="221"/>
      <c r="M52" s="221"/>
      <c r="N52" s="221"/>
      <c r="O52" s="220"/>
      <c r="P52" s="221"/>
      <c r="Q52" s="221"/>
      <c r="R52" s="221"/>
      <c r="S52" s="222"/>
      <c r="T52" s="221"/>
      <c r="U52" s="223">
        <f>(Tabelle1[[#This Row],[Scap Time]]+Tabelle1[[#This Row],[LA time]])</f>
        <v>0</v>
      </c>
      <c r="V52" s="221"/>
      <c r="W52" s="217" t="str">
        <f ca="1">IF($B$1&lt;&gt;"",IF(ISNUMBER(Index!$B52),IF(Index!$V52="trailer_WL25R",Project_information!$C$3&amp;"_"&amp;Project_information!$B$2&amp;"_"&amp;Index!$V52,Project_information!$C$3&amp;"_"&amp;Project_information!$B$2&amp;"_"&amp;TEXT(MAX($A$10:INDIRECT("A"&amp;ROW(Index!$B52))),"00")&amp;"_"&amp;TEXT(Index!$B52,"00")&amp;"_"&amp;Index!$V52),""),"")</f>
        <v>3200280_pt_BR_03_05_</v>
      </c>
      <c r="X52" s="224" t="str">
        <f>IF($X$2="","", IF(
    $A52&lt;&gt;"",
    "",
    IF(
        $B52="",
        "",
        IF(
            OR($AB52 = "00_01", $AB52 = "01_01"),
            $X$2,
            IF(
                X51="",
                IF(
                    X50 + $Y$7 &gt;= DATE(YEAR(X50),MONTH($Y$3),DAY($Y$3)),
                    IF(
                        X50 + $Y$7 &lt;= DATE(YEAR(X50)+1,MONTH($Y$4),DAY($Y$4)),
                        IF(
                            $Y$7 = 1,
                            IF(
                                WEEKDAY(DATE(YEAR(X50)+1,MONTH($Y$4),DAY($Y$4)) + 1, 2) &gt; 5,
                                DATE(YEAR(X50)+1,MONTH($Y$4),DAY($Y$4)) + 9 - WEEKDAY(DATE(YEAR(X50)+1,MONTH($Y$4),DAY($Y$4)) + 1, 2),
                                DATE(YEAR(X50)+1,MONTH($Y$4),DAY($Y$4)) + 1
                            ),
                            IF(
                                $Y$7 = 7,
                                X50 + (3 * $Y$7),
                                X50 + (2 * $Y$7)
                            )
                        ),
                        IF(
                            WEEKDAY(X50 + $Y$7, 2) &gt; 5,
                            IF(
                                WEEKDAY(X50 + $Y$7, 2) = 6,
                                X50 + $Y$7 + 2,
                                IF(
                                    WEEKDAY(X50 + $Y$7, 2) = 7,
                                    X50 + $Y$7 + 1,
                                    X50 + $Y$7
                                )
                            ),
                            X50 + $Y$7
                        )
                    ),
                    IF(
                        WEEKDAY(X50 + $Y$7, 2) &gt; 5,
                        IF(
                            WEEKDAY(X50 + $Y$7, 2) = 6,
                            X50 + $Y$7 + 2,
                            IF(
                                WEEKDAY(X50 + $Y$7, 2) = 7,
                                X50 + $Y$7 + 1,
                                X50 + $Y$7
                            )
                        ),
                        X50 + $Y$7
                    )
                ),
                IF(
                    X51 + $Y$7 &gt;= DATE(YEAR(X51),MONTH($Y$3),DAY($Y$3)),
                    IF(
                        X51 + $Y$7 &lt;= DATE(YEAR(X51)+1,MONTH($Y$4),DAY($Y$4)),
                        IF(
                            $Y$7 = 1,
                            IF(
                                WEEKDAY(DATE(YEAR(X51)+1,MONTH($Y$4),DAY($Y$4)) + 1, 2) &gt; 5,
                                DATE(YEAR(X51)+1,MONTH($Y$4),DAY($Y$4)) + 9 - WEEKDAY(DATE(YEAR(X51)+1,MONTH($Y$4),DAY($Y$4)) + 1, 2),
                                DATE(YEAR(X51)+1,MONTH($Y$4),DAY($Y$4)) + 1
                            ),
                            IF(
                                $Y$7 = 7,
                                X51 + (3 * $Y$7),
                                X51 + (2 * $Y$7)
                            )
                        ),
                        IF(
                            WEEKDAY(X51 + $Y$7, 2) &gt; 5,
                            IF(
                                WEEKDAY(X51 + $Y$7, 2) = 6,
                                X51 + $Y$7 + 2,
                                IF(
                                    WEEKDAY(X51 + $Y$7, 2) = 7,
                                    X51 + $Y$7 + 1,
                                    X51 + $Y$7
                                )
                            ),
                            X51 + $Y$7
                        )
                    ),
                    IF(
                        WEEKDAY(X51 + $Y$7, 2) = 6,
                        X51 + $Y$7 + 2,
                        IF(
                            WEEKDAY(X51 + $Y$7, 2) = 7,
                            X51 + $Y$7 + 1,
                            X51 + $Y$7
                        )
                    )
                )
            )
        )
    )
)
)</f>
        <v/>
      </c>
      <c r="Y52" s="217"/>
      <c r="Z52" s="225"/>
      <c r="AA52" s="226"/>
      <c r="AB52" s="227"/>
      <c r="AC52" s="227"/>
    </row>
    <row r="53" spans="1:29" s="42" customFormat="1" ht="100" x14ac:dyDescent="0.3">
      <c r="A53" s="218"/>
      <c r="B53" s="219">
        <v>6</v>
      </c>
      <c r="C53" s="217" t="s">
        <v>186</v>
      </c>
      <c r="D53" s="217" t="s">
        <v>187</v>
      </c>
      <c r="E53" s="220">
        <v>1.2268518518518518E-3</v>
      </c>
      <c r="F53" s="217" t="s">
        <v>188</v>
      </c>
      <c r="G53" s="217"/>
      <c r="H53" s="221" t="s">
        <v>79</v>
      </c>
      <c r="I53" s="221"/>
      <c r="J53" s="221"/>
      <c r="K53" s="44"/>
      <c r="L53" s="221"/>
      <c r="M53" s="221"/>
      <c r="N53" s="221"/>
      <c r="O53" s="220"/>
      <c r="P53" s="221"/>
      <c r="Q53" s="221"/>
      <c r="R53" s="221"/>
      <c r="S53" s="222"/>
      <c r="T53" s="221"/>
      <c r="U53" s="223">
        <f>(Tabelle1[[#This Row],[Scap Time]]+Tabelle1[[#This Row],[LA time]])</f>
        <v>0</v>
      </c>
      <c r="V53" s="221"/>
      <c r="W53" s="217" t="str">
        <f ca="1">IF($B$1&lt;&gt;"",IF(ISNUMBER(Index!$B53),IF(Index!$V53="trailer_WL25R",Project_information!$C$3&amp;"_"&amp;Project_information!$B$2&amp;"_"&amp;Index!$V53,Project_information!$C$3&amp;"_"&amp;Project_information!$B$2&amp;"_"&amp;TEXT(MAX($A$10:INDIRECT("A"&amp;ROW(Index!$B53))),"00")&amp;"_"&amp;TEXT(Index!$B53,"00")&amp;"_"&amp;Index!$V53),""),"")</f>
        <v>3200280_pt_BR_03_06_</v>
      </c>
      <c r="X53" s="224" t="str">
        <f t="shared" ref="X53:X54" si="3">IF($X$2="","", IF(
    $A53&lt;&gt;"",
    "",
    IF(
        $B53="",
        "",
        IF(
            OR($AB53 = "00_01", $AB53 = "01_01"),
            $X$2,
            IF(
                X52="",
                IF(
                    X51 + $Y$7 &gt;= DATE(YEAR(X51),MONTH($Y$3),DAY($Y$3)),
                    IF(
                        X51 + $Y$7 &lt;= DATE(YEAR(X51)+1,MONTH($Y$4),DAY($Y$4)),
                        IF(
                            $Y$7 = 1,
                            IF(
                                WEEKDAY(DATE(YEAR(X51)+1,MONTH($Y$4),DAY($Y$4)) + 1, 2) &gt; 5,
                                DATE(YEAR(X51)+1,MONTH($Y$4),DAY($Y$4)) + 9 - WEEKDAY(DATE(YEAR(X51)+1,MONTH($Y$4),DAY($Y$4)) + 1, 2),
                                DATE(YEAR(X51)+1,MONTH($Y$4),DAY($Y$4)) + 1
                            ),
                            IF(
                                $Y$7 = 7,
                                X51 + (3 * $Y$7),
                                X51 + (2 * $Y$7)
                            )
                        ),
                        IF(
                            WEEKDAY(X51 + $Y$7, 2) &gt; 5,
                            IF(
                                WEEKDAY(X51 + $Y$7, 2) = 6,
                                X51 + $Y$7 + 2,
                                IF(
                                    WEEKDAY(X51 + $Y$7, 2) = 7,
                                    X51 + $Y$7 + 1,
                                    X51 + $Y$7
                                )
                            ),
                            X51 + $Y$7
                        )
                    ),
                    IF(
                        WEEKDAY(X51 + $Y$7, 2) &gt; 5,
                        IF(
                            WEEKDAY(X51 + $Y$7, 2) = 6,
                            X51 + $Y$7 + 2,
                            IF(
                                WEEKDAY(X51 + $Y$7, 2) = 7,
                                X51 + $Y$7 + 1,
                                X51 + $Y$7
                            )
                        ),
                        X51 + $Y$7
                    )
                ),
                IF(
                    X52 + $Y$7 &gt;= DATE(YEAR(X52),MONTH($Y$3),DAY($Y$3)),
                    IF(
                        X52 + $Y$7 &lt;= DATE(YEAR(X52)+1,MONTH($Y$4),DAY($Y$4)),
                        IF(
                            $Y$7 = 1,
                            IF(
                                WEEKDAY(DATE(YEAR(X52)+1,MONTH($Y$4),DAY($Y$4)) + 1, 2) &gt; 5,
                                DATE(YEAR(X52)+1,MONTH($Y$4),DAY($Y$4)) + 9 - WEEKDAY(DATE(YEAR(X52)+1,MONTH($Y$4),DAY($Y$4)) + 1, 2),
                                DATE(YEAR(X52)+1,MONTH($Y$4),DAY($Y$4)) + 1
                            ),
                            IF(
                                $Y$7 = 7,
                                X52 + (3 * $Y$7),
                                X52 + (2 * $Y$7)
                            )
                        ),
                        IF(
                            WEEKDAY(X52 + $Y$7, 2) &gt; 5,
                            IF(
                                WEEKDAY(X52 + $Y$7, 2) = 6,
                                X52 + $Y$7 + 2,
                                IF(
                                    WEEKDAY(X52 + $Y$7, 2) = 7,
                                    X52 + $Y$7 + 1,
                                    X52 + $Y$7
                                )
                            ),
                            X52 + $Y$7
                        )
                    ),
                    IF(
                        WEEKDAY(X52 + $Y$7, 2) = 6,
                        X52 + $Y$7 + 2,
                        IF(
                            WEEKDAY(X52 + $Y$7, 2) = 7,
                            X52 + $Y$7 + 1,
                            X52 + $Y$7
                        )
                    )
                )
            )
        )
    )
)
)</f>
        <v/>
      </c>
      <c r="Y53" s="217"/>
      <c r="Z53" s="225"/>
      <c r="AA53" s="226"/>
      <c r="AB53" s="227"/>
      <c r="AC53" s="227"/>
    </row>
    <row r="54" spans="1:29" s="42" customFormat="1" ht="14" x14ac:dyDescent="0.3">
      <c r="A54" s="218"/>
      <c r="B54" s="219"/>
      <c r="C54" s="217"/>
      <c r="D54" s="217" t="s">
        <v>189</v>
      </c>
      <c r="E54" s="220">
        <v>2.5578703703703705E-3</v>
      </c>
      <c r="F54" s="217"/>
      <c r="G54" s="243" t="s">
        <v>190</v>
      </c>
      <c r="H54" s="221" t="s">
        <v>79</v>
      </c>
      <c r="I54" s="221"/>
      <c r="J54" s="221"/>
      <c r="K54" s="44"/>
      <c r="L54" s="221"/>
      <c r="M54" s="221"/>
      <c r="N54" s="221"/>
      <c r="O54" s="220"/>
      <c r="P54" s="221"/>
      <c r="Q54" s="221"/>
      <c r="R54" s="221"/>
      <c r="S54" s="222"/>
      <c r="T54" s="221"/>
      <c r="U54" s="223">
        <f>(Tabelle1[[#This Row],[Scap Time]]+Tabelle1[[#This Row],[LA time]])</f>
        <v>0</v>
      </c>
      <c r="V54" s="221"/>
      <c r="W54" s="217" t="str">
        <f ca="1">IF($B$1&lt;&gt;"",IF(ISNUMBER(Index!$B54),IF(Index!$V54="trailer_WL25R",Project_information!$C$3&amp;"_"&amp;Project_information!$B$2&amp;"_"&amp;Index!$V54,Project_information!$C$3&amp;"_"&amp;Project_information!$B$2&amp;"_"&amp;TEXT(MAX($A$10:INDIRECT("A"&amp;ROW(Index!$B54))),"00")&amp;"_"&amp;TEXT(Index!$B54,"00")&amp;"_"&amp;Index!$V54),""),"")</f>
        <v/>
      </c>
      <c r="X54" s="224" t="str">
        <f t="shared" si="3"/>
        <v/>
      </c>
      <c r="Y54" s="217"/>
      <c r="Z54" s="225"/>
      <c r="AA54" s="226"/>
      <c r="AB54" s="227"/>
      <c r="AC54" s="227"/>
    </row>
    <row r="55" spans="1:29" s="42" customFormat="1" ht="14" x14ac:dyDescent="0.3">
      <c r="A55" s="218"/>
      <c r="B55" s="219"/>
      <c r="C55" s="217"/>
      <c r="D55" s="217" t="s">
        <v>191</v>
      </c>
      <c r="E55" s="220">
        <v>3.7268518518518514E-3</v>
      </c>
      <c r="F55" s="217"/>
      <c r="G55" s="217"/>
      <c r="H55" s="221" t="s">
        <v>79</v>
      </c>
      <c r="I55" s="221"/>
      <c r="J55" s="221"/>
      <c r="K55" s="44"/>
      <c r="L55" s="221"/>
      <c r="M55" s="221"/>
      <c r="N55" s="221"/>
      <c r="O55" s="220"/>
      <c r="P55" s="221"/>
      <c r="Q55" s="221"/>
      <c r="R55" s="221"/>
      <c r="S55" s="222"/>
      <c r="T55" s="221"/>
      <c r="U55" s="223">
        <f>(Tabelle1[[#This Row],[Scap Time]]+Tabelle1[[#This Row],[LA time]])</f>
        <v>0</v>
      </c>
      <c r="V55" s="221"/>
      <c r="W55" s="217" t="str">
        <f ca="1">IF($B$1&lt;&gt;"",IF(ISNUMBER(Index!$B55),IF(Index!$V55="trailer_WL25R",Project_information!$C$3&amp;"_"&amp;Project_information!$B$2&amp;"_"&amp;Index!$V55,Project_information!$C$3&amp;"_"&amp;Project_information!$B$2&amp;"_"&amp;TEXT(MAX($A$10:INDIRECT("A"&amp;ROW(Index!$B55))),"00")&amp;"_"&amp;TEXT(Index!$B55,"00")&amp;"_"&amp;Index!$V55),""),"")</f>
        <v/>
      </c>
      <c r="X55" s="224" t="str">
        <f>IF($X$2="","", IF(
    $A55&lt;&gt;"",
    "",
    IF(
        $B55="",
        "",
        IF(
            OR($AB55 = "00_01", $AB55 = "01_01"),
            $X$2,
            IF(
                X54="",
                IF(
                    X53 + $Y$7 &gt;= DATE(YEAR(X53),MONTH($Y$3),DAY($Y$3)),
                    IF(
                        X53 + $Y$7 &lt;= DATE(YEAR(X53)+1,MONTH($Y$4),DAY($Y$4)),
                        IF(
                            $Y$7 = 1,
                            IF(
                                WEEKDAY(DATE(YEAR(X53)+1,MONTH($Y$4),DAY($Y$4)) + 1, 2) &gt; 5,
                                DATE(YEAR(X53)+1,MONTH($Y$4),DAY($Y$4)) + 9 - WEEKDAY(DATE(YEAR(X53)+1,MONTH($Y$4),DAY($Y$4)) + 1, 2),
                                DATE(YEAR(X53)+1,MONTH($Y$4),DAY($Y$4)) + 1
                            ),
                            IF(
                                $Y$7 = 7,
                                X53 + (3 * $Y$7),
                                X53 + (2 * $Y$7)
                            )
                        ),
                        IF(
                            WEEKDAY(X53 + $Y$7, 2) &gt; 5,
                            IF(
                                WEEKDAY(X53 + $Y$7, 2) = 6,
                                X53 + $Y$7 + 2,
                                IF(
                                    WEEKDAY(X53 + $Y$7, 2) = 7,
                                    X53 + $Y$7 + 1,
                                    X53 + $Y$7
                                )
                            ),
                            X53 + $Y$7
                        )
                    ),
                    IF(
                        WEEKDAY(X53 + $Y$7, 2) &gt; 5,
                        IF(
                            WEEKDAY(X53 + $Y$7, 2) = 6,
                            X53 + $Y$7 + 2,
                            IF(
                                WEEKDAY(X53 + $Y$7, 2) = 7,
                                X53 + $Y$7 + 1,
                                X53 + $Y$7
                            )
                        ),
                        X53 + $Y$7
                    )
                ),
                IF(
                    X54 + $Y$7 &gt;= DATE(YEAR(X54),MONTH($Y$3),DAY($Y$3)),
                    IF(
                        X54 + $Y$7 &lt;= DATE(YEAR(X54)+1,MONTH($Y$4),DAY($Y$4)),
                        IF(
                            $Y$7 = 1,
                            IF(
                                WEEKDAY(DATE(YEAR(X54)+1,MONTH($Y$4),DAY($Y$4)) + 1, 2) &gt; 5,
                                DATE(YEAR(X54)+1,MONTH($Y$4),DAY($Y$4)) + 9 - WEEKDAY(DATE(YEAR(X54)+1,MONTH($Y$4),DAY($Y$4)) + 1, 2),
                                DATE(YEAR(X54)+1,MONTH($Y$4),DAY($Y$4)) + 1
                            ),
                            IF(
                                $Y$7 = 7,
                                X54 + (3 * $Y$7),
                                X54 + (2 * $Y$7)
                            )
                        ),
                        IF(
                            WEEKDAY(X54 + $Y$7, 2) &gt; 5,
                            IF(
                                WEEKDAY(X54 + $Y$7, 2) = 6,
                                X54 + $Y$7 + 2,
                                IF(
                                    WEEKDAY(X54 + $Y$7, 2) = 7,
                                    X54 + $Y$7 + 1,
                                    X54 + $Y$7
                                )
                            ),
                            X54 + $Y$7
                        )
                    ),
                    IF(
                        WEEKDAY(X54 + $Y$7, 2) = 6,
                        X54 + $Y$7 + 2,
                        IF(
                            WEEKDAY(X54 + $Y$7, 2) = 7,
                            X54 + $Y$7 + 1,
                            X54 + $Y$7
                        )
                    )
                )
            )
        )
    )
)
)</f>
        <v/>
      </c>
      <c r="Y55" s="217"/>
      <c r="Z55" s="225"/>
      <c r="AA55" s="226"/>
      <c r="AB55" s="227"/>
      <c r="AC55" s="227"/>
    </row>
    <row r="56" spans="1:29" s="42" customFormat="1" ht="75" x14ac:dyDescent="0.3">
      <c r="A56" s="218"/>
      <c r="B56" s="219">
        <v>7</v>
      </c>
      <c r="C56" s="217" t="s">
        <v>192</v>
      </c>
      <c r="D56" s="217" t="str">
        <f ca="1">IF($B$1&lt;&gt;"",IF(ISNUMBER(Index!$B56), IF($AB56= "00_01",Project_information!$C$3&amp;"_"&amp;Project_information!$B$2&amp;"_"&amp;"00_01_trailer",Project_information!$C$3&amp;"_"&amp;Project_information!$B$2&amp;"_"&amp;TEXT(MAX($A$10:INDIRECT("A"&amp;ROW(Index!$B56))),"00")&amp;"_"&amp;TEXT(Index!$B56,"00")),""),"")</f>
        <v>3200280_pt_BR_03_07</v>
      </c>
      <c r="E56" s="220">
        <v>1.0763888888888889E-3</v>
      </c>
      <c r="F56" s="217" t="s">
        <v>193</v>
      </c>
      <c r="G56" s="217"/>
      <c r="H56" s="221" t="s">
        <v>79</v>
      </c>
      <c r="I56" s="221"/>
      <c r="J56" s="221"/>
      <c r="K56" s="44"/>
      <c r="L56" s="221"/>
      <c r="M56" s="221"/>
      <c r="N56" s="221"/>
      <c r="O56" s="220"/>
      <c r="P56" s="221"/>
      <c r="Q56" s="221"/>
      <c r="R56" s="221"/>
      <c r="S56" s="222"/>
      <c r="T56" s="221"/>
      <c r="U56" s="223">
        <f>(Tabelle1[[#This Row],[Scap Time]]+Tabelle1[[#This Row],[LA time]])</f>
        <v>0</v>
      </c>
      <c r="V56" s="221"/>
      <c r="W56" s="217" t="str">
        <f ca="1">IF($B$1&lt;&gt;"",IF(ISNUMBER(Index!$B56),IF(Index!$V56="trailer_WL25R",Project_information!$C$3&amp;"_"&amp;Project_information!$B$2&amp;"_"&amp;Index!$V56,Project_information!$C$3&amp;"_"&amp;Project_information!$B$2&amp;"_"&amp;TEXT(MAX($A$10:INDIRECT("A"&amp;ROW(Index!$B56))),"00")&amp;"_"&amp;TEXT(Index!$B56,"00")&amp;"_"&amp;Index!$V56),""),"")</f>
        <v>3200280_pt_BR_03_07_</v>
      </c>
      <c r="X56" s="224" t="str">
        <f>IF($X$2="","", IF(
    $A56&lt;&gt;"",
    "",
    IF(
        $B56="",
        "",
        IF(
            OR($AB56 = "00_01", $AB56 = "01_01"),
            $X$2,
            IF(
                X51="",
                IF(
                    X50 + $Y$7 &gt;= DATE(YEAR(X50),MONTH($Y$3),DAY($Y$3)),
                    IF(
                        X50 + $Y$7 &lt;= DATE(YEAR(X50)+1,MONTH($Y$4),DAY($Y$4)),
                        IF(
                            $Y$7 = 1,
                            IF(
                                WEEKDAY(DATE(YEAR(X50)+1,MONTH($Y$4),DAY($Y$4)) + 1, 2) &gt; 5,
                                DATE(YEAR(X50)+1,MONTH($Y$4),DAY($Y$4)) + 9 - WEEKDAY(DATE(YEAR(X50)+1,MONTH($Y$4),DAY($Y$4)) + 1, 2),
                                DATE(YEAR(X50)+1,MONTH($Y$4),DAY($Y$4)) + 1
                            ),
                            IF(
                                $Y$7 = 7,
                                X50 + (3 * $Y$7),
                                X50 + (2 * $Y$7)
                            )
                        ),
                        IF(
                            WEEKDAY(X50 + $Y$7, 2) &gt; 5,
                            IF(
                                WEEKDAY(X50 + $Y$7, 2) = 6,
                                X50 + $Y$7 + 2,
                                IF(
                                    WEEKDAY(X50 + $Y$7, 2) = 7,
                                    X50 + $Y$7 + 1,
                                    X50 + $Y$7
                                )
                            ),
                            X50 + $Y$7
                        )
                    ),
                    IF(
                        WEEKDAY(X50 + $Y$7, 2) &gt; 5,
                        IF(
                            WEEKDAY(X50 + $Y$7, 2) = 6,
                            X50 + $Y$7 + 2,
                            IF(
                                WEEKDAY(X50 + $Y$7, 2) = 7,
                                X50 + $Y$7 + 1,
                                X50 + $Y$7
                            )
                        ),
                        X50 + $Y$7
                    )
                ),
                IF(
                    X51 + $Y$7 &gt;= DATE(YEAR(X51),MONTH($Y$3),DAY($Y$3)),
                    IF(
                        X51 + $Y$7 &lt;= DATE(YEAR(X51)+1,MONTH($Y$4),DAY($Y$4)),
                        IF(
                            $Y$7 = 1,
                            IF(
                                WEEKDAY(DATE(YEAR(X51)+1,MONTH($Y$4),DAY($Y$4)) + 1, 2) &gt; 5,
                                DATE(YEAR(X51)+1,MONTH($Y$4),DAY($Y$4)) + 9 - WEEKDAY(DATE(YEAR(X51)+1,MONTH($Y$4),DAY($Y$4)) + 1, 2),
                                DATE(YEAR(X51)+1,MONTH($Y$4),DAY($Y$4)) + 1
                            ),
                            IF(
                                $Y$7 = 7,
                                X51 + (3 * $Y$7),
                                X51 + (2 * $Y$7)
                            )
                        ),
                        IF(
                            WEEKDAY(X51 + $Y$7, 2) &gt; 5,
                            IF(
                                WEEKDAY(X51 + $Y$7, 2) = 6,
                                X51 + $Y$7 + 2,
                                IF(
                                    WEEKDAY(X51 + $Y$7, 2) = 7,
                                    X51 + $Y$7 + 1,
                                    X51 + $Y$7
                                )
                            ),
                            X51 + $Y$7
                        )
                    ),
                    IF(
                        WEEKDAY(X51 + $Y$7, 2) = 6,
                        X51 + $Y$7 + 2,
                        IF(
                            WEEKDAY(X51 + $Y$7, 2) = 7,
                            X51 + $Y$7 + 1,
                            X51 + $Y$7
                        )
                    )
                )
            )
        )
    )
)
)</f>
        <v/>
      </c>
      <c r="Y56" s="217"/>
      <c r="Z56" s="225"/>
      <c r="AA56" s="226"/>
      <c r="AB56" s="227"/>
      <c r="AC56" s="227"/>
    </row>
    <row r="57" spans="1:29" s="42" customFormat="1" ht="87.5" x14ac:dyDescent="0.3">
      <c r="A57" s="218"/>
      <c r="B57" s="43">
        <v>8</v>
      </c>
      <c r="C57" s="44" t="s">
        <v>194</v>
      </c>
      <c r="D57" s="217" t="s">
        <v>195</v>
      </c>
      <c r="E57" s="220">
        <v>2.4537037037037036E-3</v>
      </c>
      <c r="F57" s="217" t="s">
        <v>196</v>
      </c>
      <c r="G57" s="217"/>
      <c r="H57" s="221" t="s">
        <v>79</v>
      </c>
      <c r="I57" s="221"/>
      <c r="J57" s="221"/>
      <c r="K57" s="44"/>
      <c r="L57" s="221"/>
      <c r="M57" s="221"/>
      <c r="N57" s="221"/>
      <c r="O57" s="220"/>
      <c r="P57" s="221"/>
      <c r="Q57" s="221"/>
      <c r="R57" s="221"/>
      <c r="S57" s="222"/>
      <c r="T57" s="221"/>
      <c r="U57" s="223">
        <f>(Tabelle1[[#This Row],[Scap Time]]+Tabelle1[[#This Row],[LA time]])</f>
        <v>0</v>
      </c>
      <c r="V57" s="221"/>
      <c r="W57" s="217" t="str">
        <f ca="1">IF($B$1&lt;&gt;"",IF(ISNUMBER(Index!$B57),IF(Index!$V57="trailer_WL25R",Project_information!$C$3&amp;"_"&amp;Project_information!$B$2&amp;"_"&amp;Index!$V57,Project_information!$C$3&amp;"_"&amp;Project_information!$B$2&amp;"_"&amp;TEXT(MAX($A$10:INDIRECT("A"&amp;ROW(Index!$B57))),"00")&amp;"_"&amp;TEXT(Index!$B57,"00")&amp;"_"&amp;Index!$V57),""),"")</f>
        <v>3200280_pt_BR_03_08_</v>
      </c>
      <c r="X57" s="224" t="str">
        <f>IF($X$2="","", IF(
    $A57&lt;&gt;"",
    "",
    IF(
        $B57="",
        "",
        IF(
            OR($AB57 = "00_01", $AB57 = "01_01"),
            $X$2,
            IF(
                X35="",
                IF(
                    X34 + $Y$7 &gt;= DATE(YEAR(X34),MONTH($Y$3),DAY($Y$3)),
                    IF(
                        X34 + $Y$7 &lt;= DATE(YEAR(X34)+1,MONTH($Y$4),DAY($Y$4)),
                        IF(
                            $Y$7 = 1,
                            IF(
                                WEEKDAY(DATE(YEAR(X34)+1,MONTH($Y$4),DAY($Y$4)) + 1, 2) &gt; 5,
                                DATE(YEAR(X34)+1,MONTH($Y$4),DAY($Y$4)) + 9 - WEEKDAY(DATE(YEAR(X34)+1,MONTH($Y$4),DAY($Y$4)) + 1, 2),
                                DATE(YEAR(X34)+1,MONTH($Y$4),DAY($Y$4)) + 1
                            ),
                            IF(
                                $Y$7 = 7,
                                X34 + (3 * $Y$7),
                                X34 + (2 * $Y$7)
                            )
                        ),
                        IF(
                            WEEKDAY(X34 + $Y$7, 2) &gt; 5,
                            IF(
                                WEEKDAY(X34 + $Y$7, 2) = 6,
                                X34 + $Y$7 + 2,
                                IF(
                                    WEEKDAY(X34 + $Y$7, 2) = 7,
                                    X34 + $Y$7 + 1,
                                    X34 + $Y$7
                                )
                            ),
                            X34 + $Y$7
                        )
                    ),
                    IF(
                        WEEKDAY(X34 + $Y$7, 2) &gt; 5,
                        IF(
                            WEEKDAY(X34 + $Y$7, 2) = 6,
                            X34 + $Y$7 + 2,
                            IF(
                                WEEKDAY(X34 + $Y$7, 2) = 7,
                                X34 + $Y$7 + 1,
                                X34 + $Y$7
                            )
                        ),
                        X34 + $Y$7
                    )
                ),
                IF(
                    X35 + $Y$7 &gt;= DATE(YEAR(X35),MONTH($Y$3),DAY($Y$3)),
                    IF(
                        X35 + $Y$7 &lt;= DATE(YEAR(X35)+1,MONTH($Y$4),DAY($Y$4)),
                        IF(
                            $Y$7 = 1,
                            IF(
                                WEEKDAY(DATE(YEAR(X35)+1,MONTH($Y$4),DAY($Y$4)) + 1, 2) &gt; 5,
                                DATE(YEAR(X35)+1,MONTH($Y$4),DAY($Y$4)) + 9 - WEEKDAY(DATE(YEAR(X35)+1,MONTH($Y$4),DAY($Y$4)) + 1, 2),
                                DATE(YEAR(X35)+1,MONTH($Y$4),DAY($Y$4)) + 1
                            ),
                            IF(
                                $Y$7 = 7,
                                X35 + (3 * $Y$7),
                                X35 + (2 * $Y$7)
                            )
                        ),
                        IF(
                            WEEKDAY(X35 + $Y$7, 2) &gt; 5,
                            IF(
                                WEEKDAY(X35 + $Y$7, 2) = 6,
                                X35 + $Y$7 + 2,
                                IF(
                                    WEEKDAY(X35 + $Y$7, 2) = 7,
                                    X35 + $Y$7 + 1,
                                    X35 + $Y$7
                                )
                            ),
                            X35 + $Y$7
                        )
                    ),
                    IF(
                        WEEKDAY(X35 + $Y$7, 2) = 6,
                        X35 + $Y$7 + 2,
                        IF(
                            WEEKDAY(X35 + $Y$7, 2) = 7,
                            X35 + $Y$7 + 1,
                            X35 + $Y$7
                        )
                    )
                )
            )
        )
    )
)
)</f>
        <v/>
      </c>
      <c r="Y57" s="217"/>
      <c r="Z57" s="225"/>
      <c r="AA57" s="226"/>
      <c r="AB57" s="227"/>
      <c r="AC57" s="227"/>
    </row>
    <row r="58" spans="1:29" s="42" customFormat="1" ht="75" x14ac:dyDescent="0.3">
      <c r="A58" s="218"/>
      <c r="B58" s="219">
        <v>9</v>
      </c>
      <c r="C58" s="44" t="s">
        <v>197</v>
      </c>
      <c r="D58" s="217" t="str">
        <f ca="1">IF($B$1&lt;&gt;"",IF(ISNUMBER(Index!$B58), IF($AB58= "00_01",Project_information!$C$3&amp;"_"&amp;Project_information!$B$2&amp;"_"&amp;"00_01_trailer",Project_information!$C$3&amp;"_"&amp;Project_information!$B$2&amp;"_"&amp;TEXT(MAX($A$10:INDIRECT("A"&amp;ROW(Index!$B58))),"00")&amp;"_"&amp;TEXT(Index!$B58,"00")),""),"")</f>
        <v>3200280_pt_BR_03_09</v>
      </c>
      <c r="E58" s="220">
        <v>6.875E-3</v>
      </c>
      <c r="F58" s="217" t="s">
        <v>198</v>
      </c>
      <c r="G58" s="243" t="s">
        <v>199</v>
      </c>
      <c r="H58" s="221" t="s">
        <v>79</v>
      </c>
      <c r="I58" s="221"/>
      <c r="J58" s="221"/>
      <c r="K58" s="44"/>
      <c r="L58" s="221"/>
      <c r="M58" s="221"/>
      <c r="N58" s="221"/>
      <c r="O58" s="220"/>
      <c r="P58" s="221"/>
      <c r="Q58" s="221"/>
      <c r="R58" s="221"/>
      <c r="S58" s="222"/>
      <c r="T58" s="221"/>
      <c r="U58" s="223">
        <f>(Tabelle1[[#This Row],[Scap Time]]+Tabelle1[[#This Row],[LA time]])</f>
        <v>0</v>
      </c>
      <c r="V58" s="221"/>
      <c r="W58" s="217" t="str">
        <f ca="1">IF($B$1&lt;&gt;"",IF(ISNUMBER(Index!$B58),IF(Index!$V58="trailer_WL25R",Project_information!$C$3&amp;"_"&amp;Project_information!$B$2&amp;"_"&amp;Index!$V58,Project_information!$C$3&amp;"_"&amp;Project_information!$B$2&amp;"_"&amp;TEXT(MAX($A$10:INDIRECT("A"&amp;ROW(Index!$B58))),"00")&amp;"_"&amp;TEXT(Index!$B58,"00")&amp;"_"&amp;Index!$V58),""),"")</f>
        <v>3200280_pt_BR_03_09_</v>
      </c>
      <c r="X58" s="224" t="str">
        <f>IF($X$2="","", IF(
    $A58&lt;&gt;"",
    "",
    IF(
        $B58="",
        "",
        IF(
            OR($AB58 = "00_01", $AB58 = "01_01"),
            $X$2,
            IF(
                X57="",
                IF(
                    X56 + $Y$7 &gt;= DATE(YEAR(X56),MONTH($Y$3),DAY($Y$3)),
                    IF(
                        X56 + $Y$7 &lt;= DATE(YEAR(X56)+1,MONTH($Y$4),DAY($Y$4)),
                        IF(
                            $Y$7 = 1,
                            IF(
                                WEEKDAY(DATE(YEAR(X56)+1,MONTH($Y$4),DAY($Y$4)) + 1, 2) &gt; 5,
                                DATE(YEAR(X56)+1,MONTH($Y$4),DAY($Y$4)) + 9 - WEEKDAY(DATE(YEAR(X56)+1,MONTH($Y$4),DAY($Y$4)) + 1, 2),
                                DATE(YEAR(X56)+1,MONTH($Y$4),DAY($Y$4)) + 1
                            ),
                            IF(
                                $Y$7 = 7,
                                X56 + (3 * $Y$7),
                                X56 + (2 * $Y$7)
                            )
                        ),
                        IF(
                            WEEKDAY(X56 + $Y$7, 2) &gt; 5,
                            IF(
                                WEEKDAY(X56 + $Y$7, 2) = 6,
                                X56 + $Y$7 + 2,
                                IF(
                                    WEEKDAY(X56 + $Y$7, 2) = 7,
                                    X56 + $Y$7 + 1,
                                    X56 + $Y$7
                                )
                            ),
                            X56 + $Y$7
                        )
                    ),
                    IF(
                        WEEKDAY(X56 + $Y$7, 2) &gt; 5,
                        IF(
                            WEEKDAY(X56 + $Y$7, 2) = 6,
                            X56 + $Y$7 + 2,
                            IF(
                                WEEKDAY(X56 + $Y$7, 2) = 7,
                                X56 + $Y$7 + 1,
                                X56 + $Y$7
                            )
                        ),
                        X56 + $Y$7
                    )
                ),
                IF(
                    X57 + $Y$7 &gt;= DATE(YEAR(X57),MONTH($Y$3),DAY($Y$3)),
                    IF(
                        X57 + $Y$7 &lt;= DATE(YEAR(X57)+1,MONTH($Y$4),DAY($Y$4)),
                        IF(
                            $Y$7 = 1,
                            IF(
                                WEEKDAY(DATE(YEAR(X57)+1,MONTH($Y$4),DAY($Y$4)) + 1, 2) &gt; 5,
                                DATE(YEAR(X57)+1,MONTH($Y$4),DAY($Y$4)) + 9 - WEEKDAY(DATE(YEAR(X57)+1,MONTH($Y$4),DAY($Y$4)) + 1, 2),
                                DATE(YEAR(X57)+1,MONTH($Y$4),DAY($Y$4)) + 1
                            ),
                            IF(
                                $Y$7 = 7,
                                X57 + (3 * $Y$7),
                                X57 + (2 * $Y$7)
                            )
                        ),
                        IF(
                            WEEKDAY(X57 + $Y$7, 2) &gt; 5,
                            IF(
                                WEEKDAY(X57 + $Y$7, 2) = 6,
                                X57 + $Y$7 + 2,
                                IF(
                                    WEEKDAY(X57 + $Y$7, 2) = 7,
                                    X57 + $Y$7 + 1,
                                    X57 + $Y$7
                                )
                            ),
                            X57 + $Y$7
                        )
                    ),
                    IF(
                        WEEKDAY(X57 + $Y$7, 2) = 6,
                        X57 + $Y$7 + 2,
                        IF(
                            WEEKDAY(X57 + $Y$7, 2) = 7,
                            X57 + $Y$7 + 1,
                            X57 + $Y$7
                        )
                    )
                )
            )
        )
    )
)
)</f>
        <v/>
      </c>
      <c r="Y58" s="217"/>
      <c r="Z58" s="225"/>
      <c r="AA58" s="226"/>
      <c r="AB58" s="227"/>
      <c r="AC58" s="227"/>
    </row>
    <row r="59" spans="1:29" s="42" customFormat="1" ht="87.5" x14ac:dyDescent="0.3">
      <c r="A59" s="218"/>
      <c r="B59" s="219">
        <v>10</v>
      </c>
      <c r="C59" s="44" t="s">
        <v>200</v>
      </c>
      <c r="D59" s="217" t="str">
        <f ca="1">IF($B$1&lt;&gt;"",IF(ISNUMBER(Index!$B59), IF($AB59= "00_01",Project_information!$C$3&amp;"_"&amp;Project_information!$B$2&amp;"_"&amp;"00_01_trailer",Project_information!$C$3&amp;"_"&amp;Project_information!$B$2&amp;"_"&amp;TEXT(MAX($A$10:INDIRECT("A"&amp;ROW(Index!$B59))),"00")&amp;"_"&amp;TEXT(Index!$B59,"00")),""),"")</f>
        <v>3200280_pt_BR_03_10</v>
      </c>
      <c r="E59" s="220">
        <v>3.8425925925925923E-3</v>
      </c>
      <c r="F59" s="217" t="s">
        <v>201</v>
      </c>
      <c r="G59" s="217"/>
      <c r="H59" s="221" t="s">
        <v>79</v>
      </c>
      <c r="I59" s="221"/>
      <c r="J59" s="221"/>
      <c r="K59" s="44"/>
      <c r="L59" s="221"/>
      <c r="M59" s="221"/>
      <c r="N59" s="221"/>
      <c r="O59" s="220"/>
      <c r="P59" s="221"/>
      <c r="Q59" s="221"/>
      <c r="R59" s="221"/>
      <c r="S59" s="222"/>
      <c r="T59" s="221"/>
      <c r="U59" s="223">
        <f>(Tabelle1[[#This Row],[Scap Time]]+Tabelle1[[#This Row],[LA time]])</f>
        <v>0</v>
      </c>
      <c r="V59" s="221"/>
      <c r="W59" s="217" t="str">
        <f ca="1">IF($B$1&lt;&gt;"",IF(ISNUMBER(Index!$B59),IF(Index!$V59="trailer_WL25R",Project_information!$C$3&amp;"_"&amp;Project_information!$B$2&amp;"_"&amp;Index!$V59,Project_information!$C$3&amp;"_"&amp;Project_information!$B$2&amp;"_"&amp;TEXT(MAX($A$10:INDIRECT("A"&amp;ROW(Index!$B59))),"00")&amp;"_"&amp;TEXT(Index!$B59,"00")&amp;"_"&amp;Index!$V59),""),"")</f>
        <v>3200280_pt_BR_03_10_</v>
      </c>
      <c r="X59" s="224" t="str">
        <f>IF($X$2="","", IF(
    $A59&lt;&gt;"",
    "",
    IF(
        $B59="",
        "",
        IF(
            OR($AB59 = "00_01", $AB59 = "01_01"),
            $X$2,
            IF(
                X58="",
                IF(
                    X57 + $Y$7 &gt;= DATE(YEAR(X57),MONTH($Y$3),DAY($Y$3)),
                    IF(
                        X57 + $Y$7 &lt;= DATE(YEAR(X57)+1,MONTH($Y$4),DAY($Y$4)),
                        IF(
                            $Y$7 = 1,
                            IF(
                                WEEKDAY(DATE(YEAR(X57)+1,MONTH($Y$4),DAY($Y$4)) + 1, 2) &gt; 5,
                                DATE(YEAR(X57)+1,MONTH($Y$4),DAY($Y$4)) + 9 - WEEKDAY(DATE(YEAR(X57)+1,MONTH($Y$4),DAY($Y$4)) + 1, 2),
                                DATE(YEAR(X57)+1,MONTH($Y$4),DAY($Y$4)) + 1
                            ),
                            IF(
                                $Y$7 = 7,
                                X57 + (3 * $Y$7),
                                X57 + (2 * $Y$7)
                            )
                        ),
                        IF(
                            WEEKDAY(X57 + $Y$7, 2) &gt; 5,
                            IF(
                                WEEKDAY(X57 + $Y$7, 2) = 6,
                                X57 + $Y$7 + 2,
                                IF(
                                    WEEKDAY(X57 + $Y$7, 2) = 7,
                                    X57 + $Y$7 + 1,
                                    X57 + $Y$7
                                )
                            ),
                            X57 + $Y$7
                        )
                    ),
                    IF(
                        WEEKDAY(X57 + $Y$7, 2) &gt; 5,
                        IF(
                            WEEKDAY(X57 + $Y$7, 2) = 6,
                            X57 + $Y$7 + 2,
                            IF(
                                WEEKDAY(X57 + $Y$7, 2) = 7,
                                X57 + $Y$7 + 1,
                                X57 + $Y$7
                            )
                        ),
                        X57 + $Y$7
                    )
                ),
                IF(
                    X58 + $Y$7 &gt;= DATE(YEAR(X58),MONTH($Y$3),DAY($Y$3)),
                    IF(
                        X58 + $Y$7 &lt;= DATE(YEAR(X58)+1,MONTH($Y$4),DAY($Y$4)),
                        IF(
                            $Y$7 = 1,
                            IF(
                                WEEKDAY(DATE(YEAR(X58)+1,MONTH($Y$4),DAY($Y$4)) + 1, 2) &gt; 5,
                                DATE(YEAR(X58)+1,MONTH($Y$4),DAY($Y$4)) + 9 - WEEKDAY(DATE(YEAR(X58)+1,MONTH($Y$4),DAY($Y$4)) + 1, 2),
                                DATE(YEAR(X58)+1,MONTH($Y$4),DAY($Y$4)) + 1
                            ),
                            IF(
                                $Y$7 = 7,
                                X58 + (3 * $Y$7),
                                X58 + (2 * $Y$7)
                            )
                        ),
                        IF(
                            WEEKDAY(X58 + $Y$7, 2) &gt; 5,
                            IF(
                                WEEKDAY(X58 + $Y$7, 2) = 6,
                                X58 + $Y$7 + 2,
                                IF(
                                    WEEKDAY(X58 + $Y$7, 2) = 7,
                                    X58 + $Y$7 + 1,
                                    X58 + $Y$7
                                )
                            ),
                            X58 + $Y$7
                        )
                    ),
                    IF(
                        WEEKDAY(X58 + $Y$7, 2) = 6,
                        X58 + $Y$7 + 2,
                        IF(
                            WEEKDAY(X58 + $Y$7, 2) = 7,
                            X58 + $Y$7 + 1,
                            X58 + $Y$7
                        )
                    )
                )
            )
        )
    )
)
)</f>
        <v/>
      </c>
      <c r="Y59" s="217"/>
      <c r="Z59" s="225"/>
      <c r="AA59" s="226"/>
      <c r="AB59" s="227"/>
      <c r="AC59" s="227"/>
    </row>
    <row r="60" spans="1:29" s="42" customFormat="1" ht="75" x14ac:dyDescent="0.3">
      <c r="A60" s="218"/>
      <c r="B60" s="219">
        <v>11</v>
      </c>
      <c r="C60" s="44" t="s">
        <v>202</v>
      </c>
      <c r="D60" s="217" t="str">
        <f ca="1">IF($B$1&lt;&gt;"",IF(ISNUMBER(Index!$B60), IF($AB60= "00_01",Project_information!$C$3&amp;"_"&amp;Project_information!$B$2&amp;"_"&amp;"00_01_trailer",Project_information!$C$3&amp;"_"&amp;Project_information!$B$2&amp;"_"&amp;TEXT(MAX($A$10:INDIRECT("A"&amp;ROW(Index!$B60))),"00")&amp;"_"&amp;TEXT(Index!$B60,"00")),""),"")</f>
        <v>3200280_pt_BR_03_11</v>
      </c>
      <c r="E60" s="220">
        <v>4.386574074074074E-3</v>
      </c>
      <c r="F60" s="217" t="s">
        <v>203</v>
      </c>
      <c r="G60" s="243" t="s">
        <v>204</v>
      </c>
      <c r="H60" s="221" t="s">
        <v>79</v>
      </c>
      <c r="I60" s="221"/>
      <c r="J60" s="221"/>
      <c r="K60" s="44"/>
      <c r="L60" s="221"/>
      <c r="M60" s="221"/>
      <c r="N60" s="221"/>
      <c r="O60" s="220"/>
      <c r="P60" s="221"/>
      <c r="Q60" s="221"/>
      <c r="R60" s="221"/>
      <c r="S60" s="222"/>
      <c r="T60" s="221"/>
      <c r="U60" s="223">
        <f>(Tabelle1[[#This Row],[Scap Time]]+Tabelle1[[#This Row],[LA time]])</f>
        <v>0</v>
      </c>
      <c r="V60" s="221"/>
      <c r="W60" s="217" t="str">
        <f ca="1">IF($B$1&lt;&gt;"",IF(ISNUMBER(Index!$B60),IF(Index!$V60="trailer_WL25R",Project_information!$C$3&amp;"_"&amp;Project_information!$B$2&amp;"_"&amp;Index!$V60,Project_information!$C$3&amp;"_"&amp;Project_information!$B$2&amp;"_"&amp;TEXT(MAX($A$10:INDIRECT("A"&amp;ROW(Index!$B60))),"00")&amp;"_"&amp;TEXT(Index!$B60,"00")&amp;"_"&amp;Index!$V60),""),"")</f>
        <v>3200280_pt_BR_03_11_</v>
      </c>
      <c r="X60" s="224" t="str">
        <f>IF($X$2="","", IF(
    $A60&lt;&gt;"",
    "",
    IF(
        $B60="",
        "",
        IF(
            OR($AB60 = "00_01", $AB60 = "01_01"),
            $X$2,
            IF(
                X59="",
                IF(
                    X58 + $Y$7 &gt;= DATE(YEAR(X58),MONTH($Y$3),DAY($Y$3)),
                    IF(
                        X58 + $Y$7 &lt;= DATE(YEAR(X58)+1,MONTH($Y$4),DAY($Y$4)),
                        IF(
                            $Y$7 = 1,
                            IF(
                                WEEKDAY(DATE(YEAR(X58)+1,MONTH($Y$4),DAY($Y$4)) + 1, 2) &gt; 5,
                                DATE(YEAR(X58)+1,MONTH($Y$4),DAY($Y$4)) + 9 - WEEKDAY(DATE(YEAR(X58)+1,MONTH($Y$4),DAY($Y$4)) + 1, 2),
                                DATE(YEAR(X58)+1,MONTH($Y$4),DAY($Y$4)) + 1
                            ),
                            IF(
                                $Y$7 = 7,
                                X58 + (3 * $Y$7),
                                X58 + (2 * $Y$7)
                            )
                        ),
                        IF(
                            WEEKDAY(X58 + $Y$7, 2) &gt; 5,
                            IF(
                                WEEKDAY(X58 + $Y$7, 2) = 6,
                                X58 + $Y$7 + 2,
                                IF(
                                    WEEKDAY(X58 + $Y$7, 2) = 7,
                                    X58 + $Y$7 + 1,
                                    X58 + $Y$7
                                )
                            ),
                            X58 + $Y$7
                        )
                    ),
                    IF(
                        WEEKDAY(X58 + $Y$7, 2) &gt; 5,
                        IF(
                            WEEKDAY(X58 + $Y$7, 2) = 6,
                            X58 + $Y$7 + 2,
                            IF(
                                WEEKDAY(X58 + $Y$7, 2) = 7,
                                X58 + $Y$7 + 1,
                                X58 + $Y$7
                            )
                        ),
                        X58 + $Y$7
                    )
                ),
                IF(
                    X59 + $Y$7 &gt;= DATE(YEAR(X59),MONTH($Y$3),DAY($Y$3)),
                    IF(
                        X59 + $Y$7 &lt;= DATE(YEAR(X59)+1,MONTH($Y$4),DAY($Y$4)),
                        IF(
                            $Y$7 = 1,
                            IF(
                                WEEKDAY(DATE(YEAR(X59)+1,MONTH($Y$4),DAY($Y$4)) + 1, 2) &gt; 5,
                                DATE(YEAR(X59)+1,MONTH($Y$4),DAY($Y$4)) + 9 - WEEKDAY(DATE(YEAR(X59)+1,MONTH($Y$4),DAY($Y$4)) + 1, 2),
                                DATE(YEAR(X59)+1,MONTH($Y$4),DAY($Y$4)) + 1
                            ),
                            IF(
                                $Y$7 = 7,
                                X59 + (3 * $Y$7),
                                X59 + (2 * $Y$7)
                            )
                        ),
                        IF(
                            WEEKDAY(X59 + $Y$7, 2) &gt; 5,
                            IF(
                                WEEKDAY(X59 + $Y$7, 2) = 6,
                                X59 + $Y$7 + 2,
                                IF(
                                    WEEKDAY(X59 + $Y$7, 2) = 7,
                                    X59 + $Y$7 + 1,
                                    X59 + $Y$7
                                )
                            ),
                            X59 + $Y$7
                        )
                    ),
                    IF(
                        WEEKDAY(X59 + $Y$7, 2) = 6,
                        X59 + $Y$7 + 2,
                        IF(
                            WEEKDAY(X59 + $Y$7, 2) = 7,
                            X59 + $Y$7 + 1,
                            X59 + $Y$7
                        )
                    )
                )
            )
        )
    )
)
)</f>
        <v/>
      </c>
      <c r="Y60" s="217"/>
      <c r="Z60" s="225"/>
      <c r="AA60" s="226"/>
      <c r="AB60" s="227"/>
      <c r="AC60" s="227"/>
    </row>
    <row r="61" spans="1:29" s="42" customFormat="1" ht="75" x14ac:dyDescent="0.3">
      <c r="A61" s="218"/>
      <c r="B61" s="219">
        <v>12</v>
      </c>
      <c r="C61" s="44" t="s">
        <v>205</v>
      </c>
      <c r="D61" s="217" t="str">
        <f ca="1">IF($B$1&lt;&gt;"",IF(ISNUMBER(Index!$B61), IF($AB61= "00_01",Project_information!$C$3&amp;"_"&amp;Project_information!$B$2&amp;"_"&amp;"00_01_trailer",Project_information!$C$3&amp;"_"&amp;Project_information!$B$2&amp;"_"&amp;TEXT(MAX($A$10:INDIRECT("A"&amp;ROW(Index!$B61))),"00")&amp;"_"&amp;TEXT(Index!$B61,"00")),""),"")</f>
        <v>3200280_pt_BR_03_12</v>
      </c>
      <c r="E61" s="220">
        <v>3.8888888888888883E-3</v>
      </c>
      <c r="F61" s="217" t="s">
        <v>206</v>
      </c>
      <c r="G61" s="217"/>
      <c r="H61" s="221" t="s">
        <v>79</v>
      </c>
      <c r="I61" s="221"/>
      <c r="J61" s="221"/>
      <c r="K61" s="44"/>
      <c r="L61" s="221"/>
      <c r="M61" s="221"/>
      <c r="N61" s="221"/>
      <c r="O61" s="220"/>
      <c r="P61" s="221"/>
      <c r="Q61" s="221"/>
      <c r="R61" s="221"/>
      <c r="S61" s="222"/>
      <c r="T61" s="221"/>
      <c r="U61" s="223">
        <f>(Tabelle1[[#This Row],[Scap Time]]+Tabelle1[[#This Row],[LA time]])</f>
        <v>0</v>
      </c>
      <c r="V61" s="221"/>
      <c r="W61" s="217" t="str">
        <f ca="1">IF($B$1&lt;&gt;"",IF(ISNUMBER(Index!$B61),IF(Index!$V61="trailer_WL25R",Project_information!$C$3&amp;"_"&amp;Project_information!$B$2&amp;"_"&amp;Index!$V61,Project_information!$C$3&amp;"_"&amp;Project_information!$B$2&amp;"_"&amp;TEXT(MAX($A$10:INDIRECT("A"&amp;ROW(Index!$B61))),"00")&amp;"_"&amp;TEXT(Index!$B61,"00")&amp;"_"&amp;Index!$V61),""),"")</f>
        <v>3200280_pt_BR_03_12_</v>
      </c>
      <c r="X61" s="224" t="str">
        <f>IF($X$2="","", IF(
    $A61&lt;&gt;"",
    "",
    IF(
        $B61="",
        "",
        IF(
            OR($AB61 = "00_01", $AB61 = "01_01"),
            $X$2,
            IF(
                X36="",
                IF(
                    X35 + $Y$7 &gt;= DATE(YEAR(X35),MONTH($Y$3),DAY($Y$3)),
                    IF(
                        X35 + $Y$7 &lt;= DATE(YEAR(X35)+1,MONTH($Y$4),DAY($Y$4)),
                        IF(
                            $Y$7 = 1,
                            IF(
                                WEEKDAY(DATE(YEAR(X35)+1,MONTH($Y$4),DAY($Y$4)) + 1, 2) &gt; 5,
                                DATE(YEAR(X35)+1,MONTH($Y$4),DAY($Y$4)) + 9 - WEEKDAY(DATE(YEAR(X35)+1,MONTH($Y$4),DAY($Y$4)) + 1, 2),
                                DATE(YEAR(X35)+1,MONTH($Y$4),DAY($Y$4)) + 1
                            ),
                            IF(
                                $Y$7 = 7,
                                X35 + (3 * $Y$7),
                                X35 + (2 * $Y$7)
                            )
                        ),
                        IF(
                            WEEKDAY(X35 + $Y$7, 2) &gt; 5,
                            IF(
                                WEEKDAY(X35 + $Y$7, 2) = 6,
                                X35 + $Y$7 + 2,
                                IF(
                                    WEEKDAY(X35 + $Y$7, 2) = 7,
                                    X35 + $Y$7 + 1,
                                    X35 + $Y$7
                                )
                            ),
                            X35 + $Y$7
                        )
                    ),
                    IF(
                        WEEKDAY(X35 + $Y$7, 2) &gt; 5,
                        IF(
                            WEEKDAY(X35 + $Y$7, 2) = 6,
                            X35 + $Y$7 + 2,
                            IF(
                                WEEKDAY(X35 + $Y$7, 2) = 7,
                                X35 + $Y$7 + 1,
                                X35 + $Y$7
                            )
                        ),
                        X35 + $Y$7
                    )
                ),
                IF(
                    X36 + $Y$7 &gt;= DATE(YEAR(X36),MONTH($Y$3),DAY($Y$3)),
                    IF(
                        X36 + $Y$7 &lt;= DATE(YEAR(X36)+1,MONTH($Y$4),DAY($Y$4)),
                        IF(
                            $Y$7 = 1,
                            IF(
                                WEEKDAY(DATE(YEAR(X36)+1,MONTH($Y$4),DAY($Y$4)) + 1, 2) &gt; 5,
                                DATE(YEAR(X36)+1,MONTH($Y$4),DAY($Y$4)) + 9 - WEEKDAY(DATE(YEAR(X36)+1,MONTH($Y$4),DAY($Y$4)) + 1, 2),
                                DATE(YEAR(X36)+1,MONTH($Y$4),DAY($Y$4)) + 1
                            ),
                            IF(
                                $Y$7 = 7,
                                X36 + (3 * $Y$7),
                                X36 + (2 * $Y$7)
                            )
                        ),
                        IF(
                            WEEKDAY(X36 + $Y$7, 2) &gt; 5,
                            IF(
                                WEEKDAY(X36 + $Y$7, 2) = 6,
                                X36 + $Y$7 + 2,
                                IF(
                                    WEEKDAY(X36 + $Y$7, 2) = 7,
                                    X36 + $Y$7 + 1,
                                    X36 + $Y$7
                                )
                            ),
                            X36 + $Y$7
                        )
                    ),
                    IF(
                        WEEKDAY(X36 + $Y$7, 2) = 6,
                        X36 + $Y$7 + 2,
                        IF(
                            WEEKDAY(X36 + $Y$7, 2) = 7,
                            X36 + $Y$7 + 1,
                            X36 + $Y$7
                        )
                    )
                )
            )
        )
    )
)
)</f>
        <v/>
      </c>
      <c r="Y61" s="217"/>
      <c r="Z61" s="225"/>
      <c r="AA61" s="226"/>
      <c r="AB61" s="227"/>
      <c r="AC61" s="227"/>
    </row>
    <row r="62" spans="1:29" s="42" customFormat="1" ht="14" x14ac:dyDescent="0.3">
      <c r="A62" s="63">
        <v>4</v>
      </c>
      <c r="B62" s="43"/>
      <c r="C62" s="44" t="s">
        <v>207</v>
      </c>
      <c r="D62" s="44"/>
      <c r="E62" s="231"/>
      <c r="F62" s="44"/>
      <c r="G62" s="44"/>
      <c r="H62" s="44"/>
      <c r="I62" s="44"/>
      <c r="J62" s="44"/>
      <c r="K62" s="44"/>
      <c r="L62" s="44"/>
      <c r="M62" s="44"/>
      <c r="O62" s="45"/>
      <c r="S62" s="46"/>
      <c r="U62" s="46">
        <f>(Tabelle1[[#This Row],[Scap Time]]+Tabelle1[[#This Row],[LA time]])</f>
        <v>0</v>
      </c>
      <c r="W62" s="42" t="str">
        <f ca="1">IF($B$1&lt;&gt;"",IF(ISNUMBER(Index!$B62),IF(Index!$V62="trailer_WL25R",Project_information!$C$3&amp;"_"&amp;Project_information!$B$2&amp;"_"&amp;Index!$V62,Project_information!$C$3&amp;"_"&amp;Project_information!$B$2&amp;"_"&amp;TEXT(MAX($A$10:INDIRECT("A"&amp;ROW(Index!$B62))),"00")&amp;"_"&amp;TEXT(Index!$B62,"00")&amp;"_"&amp;Index!$V62),""),"")</f>
        <v/>
      </c>
      <c r="X62" s="146" t="str">
        <f>IF($X$2="","", IF(
    $A62&lt;&gt;"",
    "",
    IF(
        $B62="",
        "",
        IF(
            OR($AB62 = "00_01", $AB62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62" s="150">
        <f t="shared" si="0"/>
        <v>0</v>
      </c>
      <c r="AA62" s="151">
        <f>IF(OR(E62&lt;&gt;"",O62&lt;&gt;""),1,0)</f>
        <v>0</v>
      </c>
      <c r="AB62" s="149" t="s">
        <v>208</v>
      </c>
      <c r="AC62" s="149" t="s">
        <v>96</v>
      </c>
    </row>
    <row r="63" spans="1:29" s="42" customFormat="1" ht="50" x14ac:dyDescent="0.3">
      <c r="A63" s="218"/>
      <c r="B63" s="219">
        <v>1</v>
      </c>
      <c r="C63" s="217" t="s">
        <v>209</v>
      </c>
      <c r="D63" s="217" t="str">
        <f ca="1">IF($B$1&lt;&gt;"",IF(ISNUMBER(Index!$B63), IF($AB63= "00_01",Project_information!$C$3&amp;"_"&amp;Project_information!$B$2&amp;"_"&amp;"00_01_trailer",Project_information!$C$3&amp;"_"&amp;Project_information!$B$2&amp;"_"&amp;TEXT(MAX($A$10:INDIRECT("A"&amp;ROW(Index!$B63))),"00")&amp;"_"&amp;TEXT(Index!$B63,"00")),""),"")</f>
        <v>3200280_pt_BR_04_01</v>
      </c>
      <c r="E63" s="220">
        <v>8.3333333333333339E-4</v>
      </c>
      <c r="F63" s="217" t="s">
        <v>210</v>
      </c>
      <c r="G63" s="217"/>
      <c r="H63" s="221" t="s">
        <v>79</v>
      </c>
      <c r="I63" s="221"/>
      <c r="J63" s="221"/>
      <c r="K63" s="44"/>
      <c r="L63" s="221"/>
      <c r="M63" s="221"/>
      <c r="N63" s="221"/>
      <c r="O63" s="220"/>
      <c r="P63" s="221"/>
      <c r="Q63" s="221"/>
      <c r="R63" s="221"/>
      <c r="S63" s="222"/>
      <c r="T63" s="221"/>
      <c r="U63" s="223">
        <f>(Tabelle1[[#This Row],[Scap Time]]+Tabelle1[[#This Row],[LA time]])</f>
        <v>0</v>
      </c>
      <c r="V63" s="221"/>
      <c r="W63" s="217" t="str">
        <f ca="1">IF($B$1&lt;&gt;"",IF(ISNUMBER(Index!$B63),IF(Index!$V63="trailer_WL25R",Project_information!$C$3&amp;"_"&amp;Project_information!$B$2&amp;"_"&amp;Index!$V63,Project_information!$C$3&amp;"_"&amp;Project_information!$B$2&amp;"_"&amp;TEXT(MAX($A$10:INDIRECT("A"&amp;ROW(Index!$B63))),"00")&amp;"_"&amp;TEXT(Index!$B63,"00")&amp;"_"&amp;Index!$V63),""),"")</f>
        <v>3200280_pt_BR_04_01_</v>
      </c>
      <c r="X63" s="224" t="str">
        <f>IF($X$2="","", IF(
    $A63&lt;&gt;"",
    "",
    IF(
        $B63="",
        "",
        IF(
            OR($AB63 = "00_01", $AB63 = "01_01"),
            $X$2,
            IF(
                X62="",
                IF(
                    X61 + $Y$7 &gt;= DATE(YEAR(X61),MONTH($Y$3),DAY($Y$3)),
                    IF(
                        X61 + $Y$7 &lt;= DATE(YEAR(X61)+1,MONTH($Y$4),DAY($Y$4)),
                        IF(
                            $Y$7 = 1,
                            IF(
                                WEEKDAY(DATE(YEAR(X61)+1,MONTH($Y$4),DAY($Y$4)) + 1, 2) &gt; 5,
                                DATE(YEAR(X61)+1,MONTH($Y$4),DAY($Y$4)) + 9 - WEEKDAY(DATE(YEAR(X61)+1,MONTH($Y$4),DAY($Y$4)) + 1, 2),
                                DATE(YEAR(X61)+1,MONTH($Y$4),DAY($Y$4)) + 1
                            ),
                            IF(
                                $Y$7 = 7,
                                X61 + (3 * $Y$7),
                                X61 + (2 * $Y$7)
                            )
                        ),
                        IF(
                            WEEKDAY(X61 + $Y$7, 2) &gt; 5,
                            IF(
                                WEEKDAY(X61 + $Y$7, 2) = 6,
                                X61 + $Y$7 + 2,
                                IF(
                                    WEEKDAY(X61 + $Y$7, 2) = 7,
                                    X61 + $Y$7 + 1,
                                    X61 + $Y$7
                                )
                            ),
                            X61 + $Y$7
                        )
                    ),
                    IF(
                        WEEKDAY(X61 + $Y$7, 2) &gt; 5,
                        IF(
                            WEEKDAY(X61 + $Y$7, 2) = 6,
                            X61 + $Y$7 + 2,
                            IF(
                                WEEKDAY(X61 + $Y$7, 2) = 7,
                                X61 + $Y$7 + 1,
                                X61 + $Y$7
                            )
                        ),
                        X61 + $Y$7
                    )
                ),
                IF(
                    X62 + $Y$7 &gt;= DATE(YEAR(X62),MONTH($Y$3),DAY($Y$3)),
                    IF(
                        X62 + $Y$7 &lt;= DATE(YEAR(X62)+1,MONTH($Y$4),DAY($Y$4)),
                        IF(
                            $Y$7 = 1,
                            IF(
                                WEEKDAY(DATE(YEAR(X62)+1,MONTH($Y$4),DAY($Y$4)) + 1, 2) &gt; 5,
                                DATE(YEAR(X62)+1,MONTH($Y$4),DAY($Y$4)) + 9 - WEEKDAY(DATE(YEAR(X62)+1,MONTH($Y$4),DAY($Y$4)) + 1, 2),
                                DATE(YEAR(X62)+1,MONTH($Y$4),DAY($Y$4)) + 1
                            ),
                            IF(
                                $Y$7 = 7,
                                X62 + (3 * $Y$7),
                                X62 + (2 * $Y$7)
                            )
                        ),
                        IF(
                            WEEKDAY(X62 + $Y$7, 2) &gt; 5,
                            IF(
                                WEEKDAY(X62 + $Y$7, 2) = 6,
                                X62 + $Y$7 + 2,
                                IF(
                                    WEEKDAY(X62 + $Y$7, 2) = 7,
                                    X62 + $Y$7 + 1,
                                    X62 + $Y$7
                                )
                            ),
                            X62 + $Y$7
                        )
                    ),
                    IF(
                        WEEKDAY(X62 + $Y$7, 2) = 6,
                        X62 + $Y$7 + 2,
                        IF(
                            WEEKDAY(X62 + $Y$7, 2) = 7,
                            X62 + $Y$7 + 1,
                            X62 + $Y$7
                        )
                    )
                )
            )
        )
    )
)
)</f>
        <v/>
      </c>
      <c r="Y63" s="217"/>
      <c r="Z63" s="225"/>
      <c r="AA63" s="226"/>
      <c r="AB63" s="227"/>
      <c r="AC63" s="227"/>
    </row>
    <row r="64" spans="1:29" s="42" customFormat="1" ht="62.5" x14ac:dyDescent="0.3">
      <c r="A64" s="218"/>
      <c r="B64" s="219">
        <v>2</v>
      </c>
      <c r="C64" s="217" t="s">
        <v>211</v>
      </c>
      <c r="D64" s="217" t="s">
        <v>212</v>
      </c>
      <c r="E64" s="220">
        <v>4.3981481481481484E-3</v>
      </c>
      <c r="F64" s="217" t="s">
        <v>213</v>
      </c>
      <c r="G64" s="243" t="s">
        <v>214</v>
      </c>
      <c r="H64" s="221"/>
      <c r="I64" s="221"/>
      <c r="J64" s="221"/>
      <c r="K64" s="44"/>
      <c r="L64" s="221"/>
      <c r="M64" s="221"/>
      <c r="N64" s="221"/>
      <c r="O64" s="220"/>
      <c r="P64" s="221"/>
      <c r="Q64" s="221"/>
      <c r="R64" s="221"/>
      <c r="S64" s="222"/>
      <c r="T64" s="221"/>
      <c r="U64" s="223">
        <f>(Tabelle1[[#This Row],[Scap Time]]+Tabelle1[[#This Row],[LA time]])</f>
        <v>0</v>
      </c>
      <c r="V64" s="221"/>
      <c r="W64" s="217" t="str">
        <f ca="1">IF($B$1&lt;&gt;"",IF(ISNUMBER(Index!$B64),IF(Index!$V64="trailer_WL25R",Project_information!$C$3&amp;"_"&amp;Project_information!$B$2&amp;"_"&amp;Index!$V64,Project_information!$C$3&amp;"_"&amp;Project_information!$B$2&amp;"_"&amp;TEXT(MAX($A$10:INDIRECT("A"&amp;ROW(Index!$B64))),"00")&amp;"_"&amp;TEXT(Index!$B64,"00")&amp;"_"&amp;Index!$V64),""),"")</f>
        <v>3200280_pt_BR_04_02_</v>
      </c>
      <c r="X64" s="224" t="str">
        <f t="shared" ref="X64" si="4">IF($X$2="","", IF(
    $A64&lt;&gt;"",
    "",
    IF(
        $B64="",
        "",
        IF(
            OR($AB64 = "00_01", $AB64 = "01_01"),
            $X$2,
            IF(
                X63="",
                IF(
                    X62 + $Y$7 &gt;= DATE(YEAR(X62),MONTH($Y$3),DAY($Y$3)),
                    IF(
                        X62 + $Y$7 &lt;= DATE(YEAR(X62)+1,MONTH($Y$4),DAY($Y$4)),
                        IF(
                            $Y$7 = 1,
                            IF(
                                WEEKDAY(DATE(YEAR(X62)+1,MONTH($Y$4),DAY($Y$4)) + 1, 2) &gt; 5,
                                DATE(YEAR(X62)+1,MONTH($Y$4),DAY($Y$4)) + 9 - WEEKDAY(DATE(YEAR(X62)+1,MONTH($Y$4),DAY($Y$4)) + 1, 2),
                                DATE(YEAR(X62)+1,MONTH($Y$4),DAY($Y$4)) + 1
                            ),
                            IF(
                                $Y$7 = 7,
                                X62 + (3 * $Y$7),
                                X62 + (2 * $Y$7)
                            )
                        ),
                        IF(
                            WEEKDAY(X62 + $Y$7, 2) &gt; 5,
                            IF(
                                WEEKDAY(X62 + $Y$7, 2) = 6,
                                X62 + $Y$7 + 2,
                                IF(
                                    WEEKDAY(X62 + $Y$7, 2) = 7,
                                    X62 + $Y$7 + 1,
                                    X62 + $Y$7
                                )
                            ),
                            X62 + $Y$7
                        )
                    ),
                    IF(
                        WEEKDAY(X62 + $Y$7, 2) &gt; 5,
                        IF(
                            WEEKDAY(X62 + $Y$7, 2) = 6,
                            X62 + $Y$7 + 2,
                            IF(
                                WEEKDAY(X62 + $Y$7, 2) = 7,
                                X62 + $Y$7 + 1,
                                X62 + $Y$7
                            )
                        ),
                        X62 + $Y$7
                    )
                ),
                IF(
                    X63 + $Y$7 &gt;= DATE(YEAR(X63),MONTH($Y$3),DAY($Y$3)),
                    IF(
                        X63 + $Y$7 &lt;= DATE(YEAR(X63)+1,MONTH($Y$4),DAY($Y$4)),
                        IF(
                            $Y$7 = 1,
                            IF(
                                WEEKDAY(DATE(YEAR(X63)+1,MONTH($Y$4),DAY($Y$4)) + 1, 2) &gt; 5,
                                DATE(YEAR(X63)+1,MONTH($Y$4),DAY($Y$4)) + 9 - WEEKDAY(DATE(YEAR(X63)+1,MONTH($Y$4),DAY($Y$4)) + 1, 2),
                                DATE(YEAR(X63)+1,MONTH($Y$4),DAY($Y$4)) + 1
                            ),
                            IF(
                                $Y$7 = 7,
                                X63 + (3 * $Y$7),
                                X63 + (2 * $Y$7)
                            )
                        ),
                        IF(
                            WEEKDAY(X63 + $Y$7, 2) &gt; 5,
                            IF(
                                WEEKDAY(X63 + $Y$7, 2) = 6,
                                X63 + $Y$7 + 2,
                                IF(
                                    WEEKDAY(X63 + $Y$7, 2) = 7,
                                    X63 + $Y$7 + 1,
                                    X63 + $Y$7
                                )
                            ),
                            X63 + $Y$7
                        )
                    ),
                    IF(
                        WEEKDAY(X63 + $Y$7, 2) = 6,
                        X63 + $Y$7 + 2,
                        IF(
                            WEEKDAY(X63 + $Y$7, 2) = 7,
                            X63 + $Y$7 + 1,
                            X63 + $Y$7
                        )
                    )
                )
            )
        )
    )
)
)</f>
        <v/>
      </c>
      <c r="Y64" s="217"/>
      <c r="Z64" s="225"/>
      <c r="AA64" s="226"/>
      <c r="AB64" s="227"/>
      <c r="AC64" s="227"/>
    </row>
    <row r="65" spans="1:29" s="42" customFormat="1" ht="75" x14ac:dyDescent="0.3">
      <c r="A65" s="218"/>
      <c r="B65" s="219">
        <v>3</v>
      </c>
      <c r="C65" s="217" t="s">
        <v>215</v>
      </c>
      <c r="D65" s="217" t="str">
        <f ca="1">IF($B$1&lt;&gt;"",IF(ISNUMBER(Index!$B65), IF($AB65= "00_01",Project_information!$C$3&amp;"_"&amp;Project_information!$B$2&amp;"_"&amp;"00_01_trailer",Project_information!$C$3&amp;"_"&amp;Project_information!$B$2&amp;"_"&amp;TEXT(MAX($A$10:INDIRECT("A"&amp;ROW(Index!$B65))),"00")&amp;"_"&amp;TEXT(Index!$B65,"00")),""),"")</f>
        <v>3200280_pt_BR_04_03</v>
      </c>
      <c r="E65" s="220">
        <v>4.6412037037037038E-3</v>
      </c>
      <c r="F65" s="217" t="s">
        <v>216</v>
      </c>
      <c r="G65" s="217"/>
      <c r="H65" s="221"/>
      <c r="I65" s="221"/>
      <c r="J65" s="221"/>
      <c r="K65" s="44"/>
      <c r="L65" s="221"/>
      <c r="M65" s="221"/>
      <c r="N65" s="221"/>
      <c r="O65" s="220"/>
      <c r="P65" s="221"/>
      <c r="Q65" s="221"/>
      <c r="R65" s="221"/>
      <c r="S65" s="222"/>
      <c r="T65" s="221"/>
      <c r="U65" s="223">
        <f>(Tabelle1[[#This Row],[Scap Time]]+Tabelle1[[#This Row],[LA time]])</f>
        <v>0</v>
      </c>
      <c r="V65" s="221"/>
      <c r="W65" s="217" t="str">
        <f ca="1">IF($B$1&lt;&gt;"",IF(ISNUMBER(Index!$B65),IF(Index!$V65="trailer_WL25R",Project_information!$C$3&amp;"_"&amp;Project_information!$B$2&amp;"_"&amp;Index!$V65,Project_information!$C$3&amp;"_"&amp;Project_information!$B$2&amp;"_"&amp;TEXT(MAX($A$10:INDIRECT("A"&amp;ROW(Index!$B65))),"00")&amp;"_"&amp;TEXT(Index!$B65,"00")&amp;"_"&amp;Index!$V65),""),"")</f>
        <v>3200280_pt_BR_04_03_</v>
      </c>
      <c r="X65" s="224" t="str">
        <f t="shared" ref="X65:X66" si="5">IF($X$2="","", IF(
    $A65&lt;&gt;"",
    "",
    IF(
        $B65="",
        "",
        IF(
            OR($AB65 = "00_01", $AB65 = "01_01"),
            $X$2,
            IF(
                X64="",
                IF(
                    X63 + $Y$7 &gt;= DATE(YEAR(X63),MONTH($Y$3),DAY($Y$3)),
                    IF(
                        X63 + $Y$7 &lt;= DATE(YEAR(X63)+1,MONTH($Y$4),DAY($Y$4)),
                        IF(
                            $Y$7 = 1,
                            IF(
                                WEEKDAY(DATE(YEAR(X63)+1,MONTH($Y$4),DAY($Y$4)) + 1, 2) &gt; 5,
                                DATE(YEAR(X63)+1,MONTH($Y$4),DAY($Y$4)) + 9 - WEEKDAY(DATE(YEAR(X63)+1,MONTH($Y$4),DAY($Y$4)) + 1, 2),
                                DATE(YEAR(X63)+1,MONTH($Y$4),DAY($Y$4)) + 1
                            ),
                            IF(
                                $Y$7 = 7,
                                X63 + (3 * $Y$7),
                                X63 + (2 * $Y$7)
                            )
                        ),
                        IF(
                            WEEKDAY(X63 + $Y$7, 2) &gt; 5,
                            IF(
                                WEEKDAY(X63 + $Y$7, 2) = 6,
                                X63 + $Y$7 + 2,
                                IF(
                                    WEEKDAY(X63 + $Y$7, 2) = 7,
                                    X63 + $Y$7 + 1,
                                    X63 + $Y$7
                                )
                            ),
                            X63 + $Y$7
                        )
                    ),
                    IF(
                        WEEKDAY(X63 + $Y$7, 2) &gt; 5,
                        IF(
                            WEEKDAY(X63 + $Y$7, 2) = 6,
                            X63 + $Y$7 + 2,
                            IF(
                                WEEKDAY(X63 + $Y$7, 2) = 7,
                                X63 + $Y$7 + 1,
                                X63 + $Y$7
                            )
                        ),
                        X63 + $Y$7
                    )
                ),
                IF(
                    X64 + $Y$7 &gt;= DATE(YEAR(X64),MONTH($Y$3),DAY($Y$3)),
                    IF(
                        X64 + $Y$7 &lt;= DATE(YEAR(X64)+1,MONTH($Y$4),DAY($Y$4)),
                        IF(
                            $Y$7 = 1,
                            IF(
                                WEEKDAY(DATE(YEAR(X64)+1,MONTH($Y$4),DAY($Y$4)) + 1, 2) &gt; 5,
                                DATE(YEAR(X64)+1,MONTH($Y$4),DAY($Y$4)) + 9 - WEEKDAY(DATE(YEAR(X64)+1,MONTH($Y$4),DAY($Y$4)) + 1, 2),
                                DATE(YEAR(X64)+1,MONTH($Y$4),DAY($Y$4)) + 1
                            ),
                            IF(
                                $Y$7 = 7,
                                X64 + (3 * $Y$7),
                                X64 + (2 * $Y$7)
                            )
                        ),
                        IF(
                            WEEKDAY(X64 + $Y$7, 2) &gt; 5,
                            IF(
                                WEEKDAY(X64 + $Y$7, 2) = 6,
                                X64 + $Y$7 + 2,
                                IF(
                                    WEEKDAY(X64 + $Y$7, 2) = 7,
                                    X64 + $Y$7 + 1,
                                    X64 + $Y$7
                                )
                            ),
                            X64 + $Y$7
                        )
                    ),
                    IF(
                        WEEKDAY(X64 + $Y$7, 2) = 6,
                        X64 + $Y$7 + 2,
                        IF(
                            WEEKDAY(X64 + $Y$7, 2) = 7,
                            X64 + $Y$7 + 1,
                            X64 + $Y$7
                        )
                    )
                )
            )
        )
    )
)
)</f>
        <v/>
      </c>
      <c r="Y65" s="217"/>
      <c r="Z65" s="225"/>
      <c r="AA65" s="226"/>
      <c r="AB65" s="227"/>
      <c r="AC65" s="227"/>
    </row>
    <row r="66" spans="1:29" s="42" customFormat="1" ht="112.5" x14ac:dyDescent="0.3">
      <c r="A66" s="218"/>
      <c r="B66" s="219">
        <v>4</v>
      </c>
      <c r="C66" s="217" t="s">
        <v>217</v>
      </c>
      <c r="D66" s="217" t="str">
        <f ca="1">IF($B$1&lt;&gt;"",IF(ISNUMBER(Index!$B66), IF($AB66= "00_01",Project_information!$C$3&amp;"_"&amp;Project_information!$B$2&amp;"_"&amp;"00_01_trailer",Project_information!$C$3&amp;"_"&amp;Project_information!$B$2&amp;"_"&amp;TEXT(MAX($A$10:INDIRECT("A"&amp;ROW(Index!$B66))),"00")&amp;"_"&amp;TEXT(Index!$B66,"00")),""),"")</f>
        <v>3200280_pt_BR_04_04</v>
      </c>
      <c r="E66" s="220">
        <v>8.4606481481481494E-3</v>
      </c>
      <c r="F66" s="217" t="s">
        <v>218</v>
      </c>
      <c r="G66" s="243" t="s">
        <v>219</v>
      </c>
      <c r="H66" s="221"/>
      <c r="I66" s="221"/>
      <c r="J66" s="221"/>
      <c r="K66" s="44"/>
      <c r="L66" s="221"/>
      <c r="M66" s="221"/>
      <c r="N66" s="221"/>
      <c r="O66" s="220"/>
      <c r="P66" s="221"/>
      <c r="Q66" s="221"/>
      <c r="R66" s="221"/>
      <c r="S66" s="222"/>
      <c r="T66" s="221"/>
      <c r="U66" s="223">
        <f>(Tabelle1[[#This Row],[Scap Time]]+Tabelle1[[#This Row],[LA time]])</f>
        <v>0</v>
      </c>
      <c r="V66" s="221"/>
      <c r="W66" s="217" t="str">
        <f ca="1">IF($B$1&lt;&gt;"",IF(ISNUMBER(Index!$B66),IF(Index!$V66="trailer_WL25R",Project_information!$C$3&amp;"_"&amp;Project_information!$B$2&amp;"_"&amp;Index!$V66,Project_information!$C$3&amp;"_"&amp;Project_information!$B$2&amp;"_"&amp;TEXT(MAX($A$10:INDIRECT("A"&amp;ROW(Index!$B66))),"00")&amp;"_"&amp;TEXT(Index!$B66,"00")&amp;"_"&amp;Index!$V66),""),"")</f>
        <v>3200280_pt_BR_04_04_</v>
      </c>
      <c r="X66" s="224" t="str">
        <f t="shared" si="5"/>
        <v/>
      </c>
      <c r="Y66" s="217"/>
      <c r="Z66" s="225"/>
      <c r="AA66" s="226"/>
      <c r="AB66" s="227"/>
      <c r="AC66" s="227"/>
    </row>
    <row r="67" spans="1:29" s="42" customFormat="1" ht="87.5" x14ac:dyDescent="0.3">
      <c r="A67" s="218"/>
      <c r="B67" s="219">
        <v>5</v>
      </c>
      <c r="C67" s="217" t="s">
        <v>220</v>
      </c>
      <c r="D67" s="217" t="str">
        <f ca="1">IF($B$1&lt;&gt;"",IF(ISNUMBER(Index!$B67), IF($AB67= "00_01",Project_information!$C$3&amp;"_"&amp;Project_information!$B$2&amp;"_"&amp;"00_01_trailer",Project_information!$C$3&amp;"_"&amp;Project_information!$B$2&amp;"_"&amp;TEXT(MAX($A$10:INDIRECT("A"&amp;ROW(Index!$B67))),"00")&amp;"_"&amp;TEXT(Index!$B67,"00")),""),"")</f>
        <v>3200280_pt_BR_04_05</v>
      </c>
      <c r="E67" s="220">
        <v>2.7430555555555559E-3</v>
      </c>
      <c r="F67" s="217" t="s">
        <v>221</v>
      </c>
      <c r="G67" s="243" t="s">
        <v>222</v>
      </c>
      <c r="H67" s="221"/>
      <c r="I67" s="221"/>
      <c r="J67" s="221"/>
      <c r="K67" s="44"/>
      <c r="L67" s="221"/>
      <c r="M67" s="221"/>
      <c r="N67" s="221"/>
      <c r="O67" s="220"/>
      <c r="P67" s="221"/>
      <c r="Q67" s="221"/>
      <c r="R67" s="221"/>
      <c r="S67" s="222"/>
      <c r="T67" s="221"/>
      <c r="U67" s="223">
        <f>(Tabelle1[[#This Row],[Scap Time]]+Tabelle1[[#This Row],[LA time]])</f>
        <v>0</v>
      </c>
      <c r="V67" s="221"/>
      <c r="W67" s="217" t="str">
        <f ca="1">IF($B$1&lt;&gt;"",IF(ISNUMBER(Index!$B67),IF(Index!$V67="trailer_WL25R",Project_information!$C$3&amp;"_"&amp;Project_information!$B$2&amp;"_"&amp;Index!$V67,Project_information!$C$3&amp;"_"&amp;Project_information!$B$2&amp;"_"&amp;TEXT(MAX($A$10:INDIRECT("A"&amp;ROW(Index!$B67))),"00")&amp;"_"&amp;TEXT(Index!$B67,"00")&amp;"_"&amp;Index!$V67),""),"")</f>
        <v>3200280_pt_BR_04_05_</v>
      </c>
      <c r="X67" s="224" t="str">
        <f>IF($X$2="","", IF(
    $A67&lt;&gt;"",
    "",
    IF(
        $B67="",
        "",
        IF(
            OR($AB67 = "00_01", $AB67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67" s="217"/>
      <c r="Z67" s="225"/>
      <c r="AA67" s="226"/>
      <c r="AB67" s="227"/>
      <c r="AC67" s="227"/>
    </row>
    <row r="68" spans="1:29" s="42" customFormat="1" ht="87.5" x14ac:dyDescent="0.3">
      <c r="A68" s="218"/>
      <c r="B68" s="219">
        <v>6</v>
      </c>
      <c r="C68" s="217" t="s">
        <v>223</v>
      </c>
      <c r="D68" s="217" t="str">
        <f ca="1">IF($B$1&lt;&gt;"",IF(ISNUMBER(Index!$B68), IF($AB68= "00_01",Project_information!$C$3&amp;"_"&amp;Project_information!$B$2&amp;"_"&amp;"00_01_trailer",Project_information!$C$3&amp;"_"&amp;Project_information!$B$2&amp;"_"&amp;TEXT(MAX($A$10:INDIRECT("A"&amp;ROW(Index!$B68))),"00")&amp;"_"&amp;TEXT(Index!$B68,"00")),""),"")</f>
        <v>3200280_pt_BR_04_06</v>
      </c>
      <c r="E68" s="220">
        <v>4.3055555555555555E-3</v>
      </c>
      <c r="F68" s="217" t="s">
        <v>224</v>
      </c>
      <c r="G68" s="217"/>
      <c r="H68" s="221"/>
      <c r="I68" s="221"/>
      <c r="J68" s="221"/>
      <c r="K68" s="44"/>
      <c r="L68" s="221"/>
      <c r="M68" s="221"/>
      <c r="N68" s="221"/>
      <c r="O68" s="220"/>
      <c r="P68" s="221"/>
      <c r="Q68" s="221"/>
      <c r="R68" s="221"/>
      <c r="S68" s="222"/>
      <c r="T68" s="221"/>
      <c r="U68" s="223">
        <f>(Tabelle1[[#This Row],[Scap Time]]+Tabelle1[[#This Row],[LA time]])</f>
        <v>0</v>
      </c>
      <c r="V68" s="221"/>
      <c r="W68" s="217" t="str">
        <f ca="1">IF($B$1&lt;&gt;"",IF(ISNUMBER(Index!$B68),IF(Index!$V68="trailer_WL25R",Project_information!$C$3&amp;"_"&amp;Project_information!$B$2&amp;"_"&amp;Index!$V68,Project_information!$C$3&amp;"_"&amp;Project_information!$B$2&amp;"_"&amp;TEXT(MAX($A$10:INDIRECT("A"&amp;ROW(Index!$B68))),"00")&amp;"_"&amp;TEXT(Index!$B68,"00")&amp;"_"&amp;Index!$V68),""),"")</f>
        <v>3200280_pt_BR_04_06_</v>
      </c>
      <c r="X68" s="224" t="str">
        <f>IF($X$2="","", IF(
    $A68&lt;&gt;"",
    "",
    IF(
        $B68="",
        "",
        IF(
            OR($AB68 = "00_01", $AB68 = "01_01"),
            $X$2,
            IF(
                X67="",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X67 + $Y$7 &gt;= DATE(YEAR(X67),MONTH($Y$3),DAY($Y$3)),
                    IF(
                        X67 + $Y$7 &lt;= DATE(YEAR(X67)+1,MONTH($Y$4),DAY($Y$4)),
                        IF(
                            $Y$7 = 1,
                            IF(
                                WEEKDAY(DATE(YEAR(X67)+1,MONTH($Y$4),DAY($Y$4)) + 1, 2) &gt; 5,
                                DATE(YEAR(X67)+1,MONTH($Y$4),DAY($Y$4)) + 9 - WEEKDAY(DATE(YEAR(X67)+1,MONTH($Y$4),DAY($Y$4)) + 1, 2),
                                DATE(YEAR(X67)+1,MONTH($Y$4),DAY($Y$4)) + 1
                            ),
                            IF(
                                $Y$7 = 7,
                                X67 + (3 * $Y$7),
                                X67 + (2 * $Y$7)
                            )
                        ),
                        IF(
                            WEEKDAY(X67 + $Y$7, 2) &gt; 5,
                            IF(
                                WEEKDAY(X67 + $Y$7, 2) = 6,
                                X67 + $Y$7 + 2,
                                IF(
                                    WEEKDAY(X67 + $Y$7, 2) = 7,
                                    X67 + $Y$7 + 1,
                                    X67 + $Y$7
                                )
                            ),
                            X67 + $Y$7
                        )
                    ),
                    IF(
                        WEEKDAY(X67 + $Y$7, 2) = 6,
                        X67 + $Y$7 + 2,
                        IF(
                            WEEKDAY(X67 + $Y$7, 2) = 7,
                            X67 + $Y$7 + 1,
                            X67 + $Y$7
                        )
                    )
                )
            )
        )
    )
)
)</f>
        <v/>
      </c>
      <c r="Y68" s="217"/>
      <c r="Z68" s="225"/>
      <c r="AA68" s="226"/>
      <c r="AB68" s="227"/>
      <c r="AC68" s="227"/>
    </row>
    <row r="69" spans="1:29" s="42" customFormat="1" ht="75" x14ac:dyDescent="0.3">
      <c r="A69" s="218"/>
      <c r="B69" s="219">
        <v>7</v>
      </c>
      <c r="C69" s="217" t="s">
        <v>225</v>
      </c>
      <c r="D69" s="217" t="str">
        <f ca="1">IF($B$1&lt;&gt;"",IF(ISNUMBER(Index!$B69), IF($AB69= "00_01",Project_information!$C$3&amp;"_"&amp;Project_information!$B$2&amp;"_"&amp;"00_01_trailer",Project_information!$C$3&amp;"_"&amp;Project_information!$B$2&amp;"_"&amp;TEXT(MAX($A$10:INDIRECT("A"&amp;ROW(Index!$B69))),"00")&amp;"_"&amp;TEXT(Index!$B69,"00")),""),"")</f>
        <v>3200280_pt_BR_04_07</v>
      </c>
      <c r="E69" s="220">
        <v>9.0277777777777784E-4</v>
      </c>
      <c r="F69" s="217" t="s">
        <v>226</v>
      </c>
      <c r="G69" s="217"/>
      <c r="H69" s="221"/>
      <c r="I69" s="221"/>
      <c r="J69" s="221"/>
      <c r="K69" s="44"/>
      <c r="L69" s="221"/>
      <c r="M69" s="221"/>
      <c r="N69" s="221"/>
      <c r="O69" s="220"/>
      <c r="P69" s="221"/>
      <c r="Q69" s="221"/>
      <c r="R69" s="221"/>
      <c r="S69" s="222"/>
      <c r="T69" s="221"/>
      <c r="U69" s="223">
        <f>(Tabelle1[[#This Row],[Scap Time]]+Tabelle1[[#This Row],[LA time]])</f>
        <v>0</v>
      </c>
      <c r="V69" s="221"/>
      <c r="W69" s="217" t="str">
        <f ca="1">IF($B$1&lt;&gt;"",IF(ISNUMBER(Index!$B69),IF(Index!$V69="trailer_WL25R",Project_information!$C$3&amp;"_"&amp;Project_information!$B$2&amp;"_"&amp;Index!$V69,Project_information!$C$3&amp;"_"&amp;Project_information!$B$2&amp;"_"&amp;TEXT(MAX($A$10:INDIRECT("A"&amp;ROW(Index!$B69))),"00")&amp;"_"&amp;TEXT(Index!$B69,"00")&amp;"_"&amp;Index!$V69),""),"")</f>
        <v>3200280_pt_BR_04_07_</v>
      </c>
      <c r="X69" s="224" t="str">
        <f>IF($X$2="","", IF(
    $A69&lt;&gt;"",
    "",
    IF(
        $B69="",
        "",
        IF(
            OR($AB69 = "00_01", $AB69 = "01_01"),
            $X$2,
            IF(
                X68="",
                IF(
                    X67 + $Y$7 &gt;= DATE(YEAR(X67),MONTH($Y$3),DAY($Y$3)),
                    IF(
                        X67 + $Y$7 &lt;= DATE(YEAR(X67)+1,MONTH($Y$4),DAY($Y$4)),
                        IF(
                            $Y$7 = 1,
                            IF(
                                WEEKDAY(DATE(YEAR(X67)+1,MONTH($Y$4),DAY($Y$4)) + 1, 2) &gt; 5,
                                DATE(YEAR(X67)+1,MONTH($Y$4),DAY($Y$4)) + 9 - WEEKDAY(DATE(YEAR(X67)+1,MONTH($Y$4),DAY($Y$4)) + 1, 2),
                                DATE(YEAR(X67)+1,MONTH($Y$4),DAY($Y$4)) + 1
                            ),
                            IF(
                                $Y$7 = 7,
                                X67 + (3 * $Y$7),
                                X67 + (2 * $Y$7)
                            )
                        ),
                        IF(
                            WEEKDAY(X67 + $Y$7, 2) &gt; 5,
                            IF(
                                WEEKDAY(X67 + $Y$7, 2) = 6,
                                X67 + $Y$7 + 2,
                                IF(
                                    WEEKDAY(X67 + $Y$7, 2) = 7,
                                    X67 + $Y$7 + 1,
                                    X67 + $Y$7
                                )
                            ),
                            X67 + $Y$7
                        )
                    ),
                    IF(
                        WEEKDAY(X67 + $Y$7, 2) &gt; 5,
                        IF(
                            WEEKDAY(X67 + $Y$7, 2) = 6,
                            X67 + $Y$7 + 2,
                            IF(
                                WEEKDAY(X67 + $Y$7, 2) = 7,
                                X67 + $Y$7 + 1,
                                X67 + $Y$7
                            )
                        ),
                        X67 + $Y$7
                    )
                ),
                IF(
                    X68 + $Y$7 &gt;= DATE(YEAR(X68),MONTH($Y$3),DAY($Y$3)),
                    IF(
                        X68 + $Y$7 &lt;= DATE(YEAR(X68)+1,MONTH($Y$4),DAY($Y$4)),
                        IF(
                            $Y$7 = 1,
                            IF(
                                WEEKDAY(DATE(YEAR(X68)+1,MONTH($Y$4),DAY($Y$4)) + 1, 2) &gt; 5,
                                DATE(YEAR(X68)+1,MONTH($Y$4),DAY($Y$4)) + 9 - WEEKDAY(DATE(YEAR(X68)+1,MONTH($Y$4),DAY($Y$4)) + 1, 2),
                                DATE(YEAR(X68)+1,MONTH($Y$4),DAY($Y$4)) + 1
                            ),
                            IF(
                                $Y$7 = 7,
                                X68 + (3 * $Y$7),
                                X68 + (2 * $Y$7)
                            )
                        ),
                        IF(
                            WEEKDAY(X68 + $Y$7, 2) &gt; 5,
                            IF(
                                WEEKDAY(X68 + $Y$7, 2) = 6,
                                X68 + $Y$7 + 2,
                                IF(
                                    WEEKDAY(X68 + $Y$7, 2) = 7,
                                    X68 + $Y$7 + 1,
                                    X68 + $Y$7
                                )
                            ),
                            X68 + $Y$7
                        )
                    ),
                    IF(
                        WEEKDAY(X68 + $Y$7, 2) = 6,
                        X68 + $Y$7 + 2,
                        IF(
                            WEEKDAY(X68 + $Y$7, 2) = 7,
                            X68 + $Y$7 + 1,
                            X68 + $Y$7
                        )
                    )
                )
            )
        )
    )
)
)</f>
        <v/>
      </c>
      <c r="Y69" s="217"/>
      <c r="Z69" s="225"/>
      <c r="AA69" s="226"/>
      <c r="AB69" s="227"/>
      <c r="AC69" s="227"/>
    </row>
    <row r="70" spans="1:29" s="42" customFormat="1" ht="75" x14ac:dyDescent="0.3">
      <c r="A70" s="218"/>
      <c r="B70" s="219">
        <v>8</v>
      </c>
      <c r="C70" s="217" t="s">
        <v>227</v>
      </c>
      <c r="D70" s="217" t="str">
        <f ca="1">IF($B$1&lt;&gt;"",IF(ISNUMBER(Index!$B70), IF($AB70= "00_01",Project_information!$C$3&amp;"_"&amp;Project_information!$B$2&amp;"_"&amp;"00_01_trailer",Project_information!$C$3&amp;"_"&amp;Project_information!$B$2&amp;"_"&amp;TEXT(MAX($A$10:INDIRECT("A"&amp;ROW(Index!$B70))),"00")&amp;"_"&amp;TEXT(Index!$B70,"00")),""),"")</f>
        <v>3200280_pt_BR_04_08</v>
      </c>
      <c r="E70" s="220">
        <v>5.185185185185185E-3</v>
      </c>
      <c r="F70" s="217" t="s">
        <v>228</v>
      </c>
      <c r="G70" s="217"/>
      <c r="H70" s="221"/>
      <c r="I70" s="221"/>
      <c r="J70" s="221"/>
      <c r="K70" s="44"/>
      <c r="L70" s="221"/>
      <c r="M70" s="221"/>
      <c r="N70" s="221"/>
      <c r="O70" s="220"/>
      <c r="P70" s="221"/>
      <c r="Q70" s="221"/>
      <c r="R70" s="221"/>
      <c r="S70" s="222"/>
      <c r="T70" s="221"/>
      <c r="U70" s="223">
        <f>(Tabelle1[[#This Row],[Scap Time]]+Tabelle1[[#This Row],[LA time]])</f>
        <v>0</v>
      </c>
      <c r="V70" s="221"/>
      <c r="W70" s="217" t="str">
        <f ca="1">IF($B$1&lt;&gt;"",IF(ISNUMBER(Index!$B70),IF(Index!$V70="trailer_WL25R",Project_information!$C$3&amp;"_"&amp;Project_information!$B$2&amp;"_"&amp;Index!$V70,Project_information!$C$3&amp;"_"&amp;Project_information!$B$2&amp;"_"&amp;TEXT(MAX($A$10:INDIRECT("A"&amp;ROW(Index!$B70))),"00")&amp;"_"&amp;TEXT(Index!$B70,"00")&amp;"_"&amp;Index!$V70),""),"")</f>
        <v>3200280_pt_BR_04_08_</v>
      </c>
      <c r="X70" s="224" t="str">
        <f>IF($X$2="","", IF(
    $A70&lt;&gt;"",
    "",
    IF(
        $B70="",
        "",
        IF(
            OR($AB70 = "00_01", $AB70 = "01_01"),
            $X$2,
            IF(#REF!=
                "",
                IF(
                    X68 + $Y$7 &gt;= DATE(YEAR(X68),MONTH($Y$3),DAY($Y$3)),
                    IF(
                        X68 + $Y$7 &lt;= DATE(YEAR(X68)+1,MONTH($Y$4),DAY($Y$4)),
                        IF(
                            $Y$7 = 1,
                            IF(
                                WEEKDAY(DATE(YEAR(X68)+1,MONTH($Y$4),DAY($Y$4)) + 1, 2) &gt; 5,
                                DATE(YEAR(X68)+1,MONTH($Y$4),DAY($Y$4)) + 9 - WEEKDAY(DATE(YEAR(X68)+1,MONTH($Y$4),DAY($Y$4)) + 1, 2),
                                DATE(YEAR(X68)+1,MONTH($Y$4),DAY($Y$4)) + 1
                            ),
                            IF(
                                $Y$7 = 7,
                                X68 + (3 * $Y$7),
                                X68 + (2 * $Y$7)
                            )
                        ),
                        IF(
                            WEEKDAY(X68 + $Y$7, 2) &gt; 5,
                            IF(
                                WEEKDAY(X68 + $Y$7, 2) = 6,
                                X68 + $Y$7 + 2,
                                IF(
                                    WEEKDAY(X68 + $Y$7, 2) = 7,
                                    X68 + $Y$7 + 1,
                                    X68 + $Y$7
                                )
                            ),
                            X68 + $Y$7
                        )
                    ),
                    IF(
                        WEEKDAY(X68 + $Y$7, 2) &gt; 5,
                        IF(
                            WEEKDAY(X68 + $Y$7, 2) = 6,
                            X68 + $Y$7 + 2,
                            IF(
                                WEEKDAY(X68 + $Y$7, 2) = 7,
                                X68 + $Y$7 + 1,
                                X68 + $Y$7
                            )
                        ),
                        X68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70" s="217"/>
      <c r="Z70" s="225"/>
      <c r="AA70" s="226"/>
      <c r="AB70" s="227"/>
      <c r="AC70" s="227"/>
    </row>
    <row r="71" spans="1:29" s="42" customFormat="1" ht="14" x14ac:dyDescent="0.3">
      <c r="A71" s="218"/>
      <c r="B71" s="219"/>
      <c r="C71" s="217"/>
      <c r="D71" s="217" t="s">
        <v>229</v>
      </c>
      <c r="E71" s="220"/>
      <c r="F71" s="217"/>
      <c r="G71" s="217"/>
      <c r="H71" s="221"/>
      <c r="I71" s="221"/>
      <c r="J71" s="221"/>
      <c r="K71" s="44"/>
      <c r="L71" s="221"/>
      <c r="M71" s="221"/>
      <c r="N71" s="221"/>
      <c r="O71" s="220"/>
      <c r="P71" s="221"/>
      <c r="Q71" s="221"/>
      <c r="R71" s="221"/>
      <c r="S71" s="222"/>
      <c r="T71" s="221"/>
      <c r="U71" s="223">
        <f>(Tabelle1[[#This Row],[Scap Time]]+Tabelle1[[#This Row],[LA time]])</f>
        <v>0</v>
      </c>
      <c r="V71" s="221"/>
      <c r="W71" s="217" t="str">
        <f ca="1">IF($B$1&lt;&gt;"",IF(ISNUMBER(Index!$B71),IF(Index!$V71="trailer_WL25R",Project_information!$C$3&amp;"_"&amp;Project_information!$B$2&amp;"_"&amp;Index!$V71,Project_information!$C$3&amp;"_"&amp;Project_information!$B$2&amp;"_"&amp;TEXT(MAX($A$10:INDIRECT("A"&amp;ROW(Index!$B71))),"00")&amp;"_"&amp;TEXT(Index!$B71,"00")&amp;"_"&amp;Index!$V71),""),"")</f>
        <v/>
      </c>
      <c r="X71" s="224" t="str">
        <f>IF($X$2="","", IF(
    $A71&lt;&gt;"",
    "",
    IF(
        $B71="",
        "",
        IF(
            OR($AB71 = "00_01", $AB71 = "01_01"),
            $X$2,
            IF(
                X70="",
                IF(
                    X69 + $Y$7 &gt;= DATE(YEAR(X69),MONTH($Y$3),DAY($Y$3)),
                    IF(
                        X69 + $Y$7 &lt;= DATE(YEAR(X69)+1,MONTH($Y$4),DAY($Y$4)),
                        IF(
                            $Y$7 = 1,
                            IF(
                                WEEKDAY(DATE(YEAR(X69)+1,MONTH($Y$4),DAY($Y$4)) + 1, 2) &gt; 5,
                                DATE(YEAR(X69)+1,MONTH($Y$4),DAY($Y$4)) + 9 - WEEKDAY(DATE(YEAR(X69)+1,MONTH($Y$4),DAY($Y$4)) + 1, 2),
                                DATE(YEAR(X69)+1,MONTH($Y$4),DAY($Y$4)) + 1
                            ),
                            IF(
                                $Y$7 = 7,
                                X69 + (3 * $Y$7),
                                X69 + (2 * $Y$7)
                            )
                        ),
                        IF(
                            WEEKDAY(X69 + $Y$7, 2) &gt; 5,
                            IF(
                                WEEKDAY(X69 + $Y$7, 2) = 6,
                                X69 + $Y$7 + 2,
                                IF(
                                    WEEKDAY(X69 + $Y$7, 2) = 7,
                                    X69 + $Y$7 + 1,
                                    X69 + $Y$7
                                )
                            ),
                            X69 + $Y$7
                        )
                    ),
                    IF(
                        WEEKDAY(X69 + $Y$7, 2) &gt; 5,
                        IF(
                            WEEKDAY(X69 + $Y$7, 2) = 6,
                            X69 + $Y$7 + 2,
                            IF(
                                WEEKDAY(X69 + $Y$7, 2) = 7,
                                X69 + $Y$7 + 1,
                                X69 + $Y$7
                            )
                        ),
                        X69 + $Y$7
                    )
                ),
                IF(
                    X70 + $Y$7 &gt;= DATE(YEAR(X70),MONTH($Y$3),DAY($Y$3)),
                    IF(
                        X70 + $Y$7 &lt;= DATE(YEAR(X70)+1,MONTH($Y$4),DAY($Y$4)),
                        IF(
                            $Y$7 = 1,
                            IF(
                                WEEKDAY(DATE(YEAR(X70)+1,MONTH($Y$4),DAY($Y$4)) + 1, 2) &gt; 5,
                                DATE(YEAR(X70)+1,MONTH($Y$4),DAY($Y$4)) + 9 - WEEKDAY(DATE(YEAR(X70)+1,MONTH($Y$4),DAY($Y$4)) + 1, 2),
                                DATE(YEAR(X70)+1,MONTH($Y$4),DAY($Y$4)) + 1
                            ),
                            IF(
                                $Y$7 = 7,
                                X70 + (3 * $Y$7),
                                X70 + (2 * $Y$7)
                            )
                        ),
                        IF(
                            WEEKDAY(X70 + $Y$7, 2) &gt; 5,
                            IF(
                                WEEKDAY(X70 + $Y$7, 2) = 6,
                                X70 + $Y$7 + 2,
                                IF(
                                    WEEKDAY(X70 + $Y$7, 2) = 7,
                                    X70 + $Y$7 + 1,
                                    X70 + $Y$7
                                )
                            ),
                            X70 + $Y$7
                        )
                    ),
                    IF(
                        WEEKDAY(X70 + $Y$7, 2) = 6,
                        X70 + $Y$7 + 2,
                        IF(
                            WEEKDAY(X70 + $Y$7, 2) = 7,
                            X70 + $Y$7 + 1,
                            X70 + $Y$7
                        )
                    )
                )
            )
        )
    )
)
)</f>
        <v/>
      </c>
      <c r="Y71" s="217"/>
      <c r="Z71" s="225"/>
      <c r="AA71" s="226"/>
      <c r="AB71" s="227"/>
      <c r="AC71" s="227"/>
    </row>
    <row r="72" spans="1:29" s="42" customFormat="1" ht="100" x14ac:dyDescent="0.3">
      <c r="A72" s="218"/>
      <c r="B72" s="219">
        <v>9</v>
      </c>
      <c r="C72" s="44" t="s">
        <v>230</v>
      </c>
      <c r="D72" s="217" t="str">
        <f ca="1">IF($B$1&lt;&gt;"",IF(ISNUMBER(Index!$B72), IF($AB72= "00_01",Project_information!$C$3&amp;"_"&amp;Project_information!$B$2&amp;"_"&amp;"00_01_trailer",Project_information!$C$3&amp;"_"&amp;Project_information!$B$2&amp;"_"&amp;TEXT(MAX($A$10:INDIRECT("A"&amp;ROW(Index!$B72))),"00")&amp;"_"&amp;TEXT(Index!$B72,"00")),""),"")</f>
        <v>3200280_pt_BR_04_09</v>
      </c>
      <c r="E72" s="220">
        <v>4.7569444444444447E-3</v>
      </c>
      <c r="F72" s="44" t="s">
        <v>231</v>
      </c>
      <c r="G72" s="217"/>
      <c r="H72" s="221"/>
      <c r="I72" s="221"/>
      <c r="J72" s="221"/>
      <c r="K72" s="44"/>
      <c r="L72" s="221"/>
      <c r="M72" s="221"/>
      <c r="N72" s="221"/>
      <c r="O72" s="220"/>
      <c r="P72" s="221"/>
      <c r="Q72" s="221"/>
      <c r="R72" s="221"/>
      <c r="S72" s="222"/>
      <c r="T72" s="221"/>
      <c r="U72" s="223">
        <f>(Tabelle1[[#This Row],[Scap Time]]+Tabelle1[[#This Row],[LA time]])</f>
        <v>0</v>
      </c>
      <c r="V72" s="221"/>
      <c r="W72" s="217" t="str">
        <f ca="1">IF($B$1&lt;&gt;"",IF(ISNUMBER(Index!$B72),IF(Index!$V72="trailer_WL25R",Project_information!$C$3&amp;"_"&amp;Project_information!$B$2&amp;"_"&amp;Index!$V72,Project_information!$C$3&amp;"_"&amp;Project_information!$B$2&amp;"_"&amp;TEXT(MAX($A$10:INDIRECT("A"&amp;ROW(Index!$B72))),"00")&amp;"_"&amp;TEXT(Index!$B72,"00")&amp;"_"&amp;Index!$V72),""),"")</f>
        <v>3200280_pt_BR_04_09_</v>
      </c>
      <c r="X72" s="224" t="str">
        <f>IF($X$2="","", IF(
    $A72&lt;&gt;"",
    "",
    IF(
        $B72="",
        "",
        IF(
            OR($AB72 = "00_01", $AB72 = "01_01"),
            $X$2,
            IF(
                X70="",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X70 + $Y$7 &gt;= DATE(YEAR(X70),MONTH($Y$3),DAY($Y$3)),
                    IF(
                        X70 + $Y$7 &lt;= DATE(YEAR(X70)+1,MONTH($Y$4),DAY($Y$4)),
                        IF(
                            $Y$7 = 1,
                            IF(
                                WEEKDAY(DATE(YEAR(X70)+1,MONTH($Y$4),DAY($Y$4)) + 1, 2) &gt; 5,
                                DATE(YEAR(X70)+1,MONTH($Y$4),DAY($Y$4)) + 9 - WEEKDAY(DATE(YEAR(X70)+1,MONTH($Y$4),DAY($Y$4)) + 1, 2),
                                DATE(YEAR(X70)+1,MONTH($Y$4),DAY($Y$4)) + 1
                            ),
                            IF(
                                $Y$7 = 7,
                                X70 + (3 * $Y$7),
                                X70 + (2 * $Y$7)
                            )
                        ),
                        IF(
                            WEEKDAY(X70 + $Y$7, 2) &gt; 5,
                            IF(
                                WEEKDAY(X70 + $Y$7, 2) = 6,
                                X70 + $Y$7 + 2,
                                IF(
                                    WEEKDAY(X70 + $Y$7, 2) = 7,
                                    X70 + $Y$7 + 1,
                                    X70 + $Y$7
                                )
                            ),
                            X70 + $Y$7
                        )
                    ),
                    IF(
                        WEEKDAY(X70 + $Y$7, 2) = 6,
                        X70 + $Y$7 + 2,
                        IF(
                            WEEKDAY(X70 + $Y$7, 2) = 7,
                            X70 + $Y$7 + 1,
                            X70 + $Y$7
                        )
                    )
                )
            )
        )
    )
)
)</f>
        <v/>
      </c>
      <c r="Y72" s="217"/>
      <c r="Z72" s="225"/>
      <c r="AA72" s="226"/>
      <c r="AB72" s="227"/>
      <c r="AC72" s="227"/>
    </row>
    <row r="73" spans="1:29" s="42" customFormat="1" ht="14" x14ac:dyDescent="0.3">
      <c r="A73" s="63">
        <v>5</v>
      </c>
      <c r="B73" s="43"/>
      <c r="C73" s="44" t="s">
        <v>232</v>
      </c>
      <c r="D73" s="44"/>
      <c r="E73" s="231"/>
      <c r="F73" s="44"/>
      <c r="G73" s="44"/>
      <c r="H73" s="44"/>
      <c r="I73" s="44"/>
      <c r="J73" s="44"/>
      <c r="K73" s="44"/>
      <c r="L73" s="44"/>
      <c r="M73" s="44"/>
      <c r="O73" s="45"/>
      <c r="S73" s="46"/>
      <c r="U73" s="46">
        <f>(Tabelle1[[#This Row],[Scap Time]]+Tabelle1[[#This Row],[LA time]])</f>
        <v>0</v>
      </c>
      <c r="W73" s="42" t="str">
        <f ca="1">IF($B$1&lt;&gt;"",IF(ISNUMBER(Index!$B73),IF(Index!$V73="trailer_WL25R",Project_information!$C$3&amp;"_"&amp;Project_information!$B$2&amp;"_"&amp;Index!$V73,Project_information!$C$3&amp;"_"&amp;Project_information!$B$2&amp;"_"&amp;TEXT(MAX($A$10:INDIRECT("A"&amp;ROW(Index!$B73))),"00")&amp;"_"&amp;TEXT(Index!$B73,"00")&amp;"_"&amp;Index!$V73),""),"")</f>
        <v/>
      </c>
      <c r="X73" s="146" t="str">
        <f>IF($X$2="","", IF(
    $A73&lt;&gt;"",
    "",
    IF(
        $B73="",
        "",
        IF(
            OR($AB73 = "00_01", $AB73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73" s="150">
        <f t="shared" si="0"/>
        <v>0</v>
      </c>
      <c r="AA73" s="151">
        <f>IF(OR(E73&lt;&gt;"",O73&lt;&gt;""),1,0)</f>
        <v>0</v>
      </c>
      <c r="AB73" s="149" t="s">
        <v>208</v>
      </c>
      <c r="AC73" s="149" t="s">
        <v>96</v>
      </c>
    </row>
    <row r="74" spans="1:29" s="42" customFormat="1" ht="87.5" x14ac:dyDescent="0.3">
      <c r="A74" s="63"/>
      <c r="B74" s="43">
        <v>1</v>
      </c>
      <c r="C74" s="44" t="s">
        <v>209</v>
      </c>
      <c r="D74" s="217" t="s">
        <v>233</v>
      </c>
      <c r="E74" s="220">
        <v>8.7962962962962962E-4</v>
      </c>
      <c r="F74" s="44" t="s">
        <v>234</v>
      </c>
      <c r="G74" s="243" t="s">
        <v>235</v>
      </c>
      <c r="H74" s="44"/>
      <c r="I74" s="44"/>
      <c r="J74" s="44"/>
      <c r="K74" s="44"/>
      <c r="L74" s="44"/>
      <c r="M74" s="44"/>
      <c r="O74" s="45"/>
      <c r="S74" s="46"/>
      <c r="U74" s="46">
        <f>(Tabelle1[[#This Row],[Scap Time]]+Tabelle1[[#This Row],[LA time]])</f>
        <v>0</v>
      </c>
      <c r="W74" s="42" t="str">
        <f ca="1">IF($B$1&lt;&gt;"",IF(ISNUMBER(Index!$B74),IF(Index!$V74="trailer_WL25R",Project_information!$C$3&amp;"_"&amp;Project_information!$B$2&amp;"_"&amp;Index!$V74,Project_information!$C$3&amp;"_"&amp;Project_information!$B$2&amp;"_"&amp;TEXT(MAX($A$10:INDIRECT("A"&amp;ROW(Index!$B74))),"00")&amp;"_"&amp;TEXT(Index!$B74,"00")&amp;"_"&amp;Index!$V74),""),"")</f>
        <v>3200280_pt_BR_05_01_</v>
      </c>
      <c r="X74" s="146" t="str">
        <f>IF($X$2="","", IF(
    $A74&lt;&gt;"",
    "",
    IF(
        $B74="",
        "",
        IF(
            OR($AB74 = "00_01", $AB74 = "01_01"),
            $X$2,
            IF(
                X73="",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X73 + $Y$7 &gt;= DATE(YEAR(X73),MONTH($Y$3),DAY($Y$3)),
                    IF(
                        X73 + $Y$7 &lt;= DATE(YEAR(X73)+1,MONTH($Y$4),DAY($Y$4)),
                        IF(
                            $Y$7 = 1,
                            IF(
                                WEEKDAY(DATE(YEAR(X73)+1,MONTH($Y$4),DAY($Y$4)) + 1, 2) &gt; 5,
                                DATE(YEAR(X73)+1,MONTH($Y$4),DAY($Y$4)) + 9 - WEEKDAY(DATE(YEAR(X73)+1,MONTH($Y$4),DAY($Y$4)) + 1, 2),
                                DATE(YEAR(X73)+1,MONTH($Y$4),DAY($Y$4)) + 1
                            ),
                            IF(
                                $Y$7 = 7,
                                X73 + (3 * $Y$7),
                                X73 + (2 * $Y$7)
                            )
                        ),
                        IF(
                            WEEKDAY(X73 + $Y$7, 2) &gt; 5,
                            IF(
                                WEEKDAY(X73 + $Y$7, 2) = 6,
                                X73 + $Y$7 + 2,
                                IF(
                                    WEEKDAY(X73 + $Y$7, 2) = 7,
                                    X73 + $Y$7 + 1,
                                    X73 + $Y$7
                                )
                            ),
                            X73 + $Y$7
                        )
                    ),
                    IF(
                        WEEKDAY(X73 + $Y$7, 2) = 6,
                        X73 + $Y$7 + 2,
                        IF(
                            WEEKDAY(X73 + $Y$7, 2) = 7,
                            X73 + $Y$7 + 1,
                            X73 + $Y$7
                        )
                    )
                )
            )
        )
    )
)
)</f>
        <v/>
      </c>
      <c r="Z74" s="150">
        <f t="shared" si="0"/>
        <v>0</v>
      </c>
      <c r="AA74" s="151">
        <f>IF(OR(E74&lt;&gt;"",O74&lt;&gt;""),1,0)</f>
        <v>1</v>
      </c>
      <c r="AB74" s="149" t="s">
        <v>236</v>
      </c>
      <c r="AC74" s="149">
        <v>50</v>
      </c>
    </row>
    <row r="75" spans="1:29" s="42" customFormat="1" ht="14" x14ac:dyDescent="0.3">
      <c r="A75" s="218"/>
      <c r="B75" s="219"/>
      <c r="C75" s="217"/>
      <c r="D75" s="217" t="s">
        <v>237</v>
      </c>
      <c r="E75" s="220">
        <v>1.3078703703703705E-3</v>
      </c>
      <c r="F75" s="217"/>
      <c r="G75" s="217"/>
      <c r="H75" s="221"/>
      <c r="I75" s="221"/>
      <c r="J75" s="221"/>
      <c r="K75" s="44"/>
      <c r="L75" s="221"/>
      <c r="M75" s="221"/>
      <c r="N75" s="221"/>
      <c r="O75" s="220"/>
      <c r="P75" s="221"/>
      <c r="Q75" s="221"/>
      <c r="R75" s="221"/>
      <c r="S75" s="222"/>
      <c r="T75" s="221"/>
      <c r="U75" s="223">
        <f>(Tabelle1[[#This Row],[Scap Time]]+Tabelle1[[#This Row],[LA time]])</f>
        <v>0</v>
      </c>
      <c r="V75" s="221"/>
      <c r="W75" s="217" t="str">
        <f ca="1">IF($B$1&lt;&gt;"",IF(ISNUMBER(Index!$B75),IF(Index!$V75="trailer_WL25R",Project_information!$C$3&amp;"_"&amp;Project_information!$B$2&amp;"_"&amp;Index!$V75,Project_information!$C$3&amp;"_"&amp;Project_information!$B$2&amp;"_"&amp;TEXT(MAX($A$10:INDIRECT("A"&amp;ROW(Index!$B75))),"00")&amp;"_"&amp;TEXT(Index!$B75,"00")&amp;"_"&amp;Index!$V75),""),"")</f>
        <v/>
      </c>
      <c r="X75" s="224" t="str">
        <f>IF($X$2="","", IF(
    $A75&lt;&gt;"",
    "",
    IF(
        $B75="",
        "",
        IF(
            OR($AB75 = "00_01", $AB75 = "01_01"),
            $X$2,
            IF(
                X74="",
                IF(
                    X73 + $Y$7 &gt;= DATE(YEAR(X73),MONTH($Y$3),DAY($Y$3)),
                    IF(
                        X73 + $Y$7 &lt;= DATE(YEAR(X73)+1,MONTH($Y$4),DAY($Y$4)),
                        IF(
                            $Y$7 = 1,
                            IF(
                                WEEKDAY(DATE(YEAR(X73)+1,MONTH($Y$4),DAY($Y$4)) + 1, 2) &gt; 5,
                                DATE(YEAR(X73)+1,MONTH($Y$4),DAY($Y$4)) + 9 - WEEKDAY(DATE(YEAR(X73)+1,MONTH($Y$4),DAY($Y$4)) + 1, 2),
                                DATE(YEAR(X73)+1,MONTH($Y$4),DAY($Y$4)) + 1
                            ),
                            IF(
                                $Y$7 = 7,
                                X73 + (3 * $Y$7),
                                X73 + (2 * $Y$7)
                            )
                        ),
                        IF(
                            WEEKDAY(X73 + $Y$7, 2) &gt; 5,
                            IF(
                                WEEKDAY(X73 + $Y$7, 2) = 6,
                                X73 + $Y$7 + 2,
                                IF(
                                    WEEKDAY(X73 + $Y$7, 2) = 7,
                                    X73 + $Y$7 + 1,
                                    X73 + $Y$7
                                )
                            ),
                            X73 + $Y$7
                        )
                    ),
                    IF(
                        WEEKDAY(X73 + $Y$7, 2) &gt; 5,
                        IF(
                            WEEKDAY(X73 + $Y$7, 2) = 6,
                            X73 + $Y$7 + 2,
                            IF(
                                WEEKDAY(X73 + $Y$7, 2) = 7,
                                X73 + $Y$7 + 1,
                                X73 + $Y$7
                            )
                        ),
                        X73 + $Y$7
                    )
                ),
                IF(
                    X74 + $Y$7 &gt;= DATE(YEAR(X74),MONTH($Y$3),DAY($Y$3)),
                    IF(
                        X74 + $Y$7 &lt;= DATE(YEAR(X74)+1,MONTH($Y$4),DAY($Y$4)),
                        IF(
                            $Y$7 = 1,
                            IF(
                                WEEKDAY(DATE(YEAR(X74)+1,MONTH($Y$4),DAY($Y$4)) + 1, 2) &gt; 5,
                                DATE(YEAR(X74)+1,MONTH($Y$4),DAY($Y$4)) + 9 - WEEKDAY(DATE(YEAR(X74)+1,MONTH($Y$4),DAY($Y$4)) + 1, 2),
                                DATE(YEAR(X74)+1,MONTH($Y$4),DAY($Y$4)) + 1
                            ),
                            IF(
                                $Y$7 = 7,
                                X74 + (3 * $Y$7),
                                X74 + (2 * $Y$7)
                            )
                        ),
                        IF(
                            WEEKDAY(X74 + $Y$7, 2) &gt; 5,
                            IF(
                                WEEKDAY(X74 + $Y$7, 2) = 6,
                                X74 + $Y$7 + 2,
                                IF(
                                    WEEKDAY(X74 + $Y$7, 2) = 7,
                                    X74 + $Y$7 + 1,
                                    X74 + $Y$7
                                )
                            ),
                            X74 + $Y$7
                        )
                    ),
                    IF(
                        WEEKDAY(X74 + $Y$7, 2) = 6,
                        X74 + $Y$7 + 2,
                        IF(
                            WEEKDAY(X74 + $Y$7, 2) = 7,
                            X74 + $Y$7 + 1,
                            X74 + $Y$7
                        )
                    )
                )
            )
        )
    )
)
)</f>
        <v/>
      </c>
      <c r="Y75" s="217"/>
      <c r="Z75" s="225"/>
      <c r="AA75" s="226"/>
      <c r="AB75" s="227"/>
      <c r="AC75" s="227"/>
    </row>
    <row r="76" spans="1:29" s="42" customFormat="1" ht="100" x14ac:dyDescent="0.3">
      <c r="A76" s="63"/>
      <c r="B76" s="219">
        <v>2</v>
      </c>
      <c r="C76" s="44" t="s">
        <v>238</v>
      </c>
      <c r="D76" s="217" t="str">
        <f ca="1">IF($B$1&lt;&gt;"",IF(ISNUMBER(Index!$B76), IF($AB76= "00_01",Project_information!$C$3&amp;"_"&amp;Project_information!$B$2&amp;"_"&amp;"00_01_trailer",Project_information!$C$3&amp;"_"&amp;Project_information!$B$2&amp;"_"&amp;TEXT(MAX($A$10:INDIRECT("A"&amp;ROW(Index!$B76))),"00")&amp;"_"&amp;TEXT(Index!$B76,"00")),""),"")</f>
        <v>3200280_pt_BR_05_02</v>
      </c>
      <c r="E76" s="220">
        <v>1.5972222222222221E-3</v>
      </c>
      <c r="F76" s="44" t="s">
        <v>239</v>
      </c>
      <c r="G76" s="217"/>
      <c r="H76" s="44"/>
      <c r="I76" s="44"/>
      <c r="J76" s="44"/>
      <c r="K76" s="44"/>
      <c r="L76" s="44"/>
      <c r="M76" s="44"/>
      <c r="O76" s="45"/>
      <c r="S76" s="46"/>
      <c r="U76" s="46">
        <f>(Tabelle1[[#This Row],[Scap Time]]+Tabelle1[[#This Row],[LA time]])</f>
        <v>0</v>
      </c>
      <c r="W76" s="42" t="str">
        <f ca="1">IF($B$1&lt;&gt;"",IF(ISNUMBER(Index!$B76),IF(Index!$V76="trailer_WL25R",Project_information!$C$3&amp;"_"&amp;Project_information!$B$2&amp;"_"&amp;Index!$V76,Project_information!$C$3&amp;"_"&amp;Project_information!$B$2&amp;"_"&amp;TEXT(MAX($A$10:INDIRECT("A"&amp;ROW(Index!$B76))),"00")&amp;"_"&amp;TEXT(Index!$B76,"00")&amp;"_"&amp;Index!$V76),""),"")</f>
        <v>3200280_pt_BR_05_02_</v>
      </c>
      <c r="X76" s="146" t="str">
        <f>IF($X$2="","", IF(
    $A76&lt;&gt;"",
    "",
    IF(
        $B76="",
        "",
        IF(
            OR($AB76 = "00_01", $AB76 = "01_01"),
            $X$2,
            IF(
                X74="",
                IF(
                    X73 + $Y$7 &gt;= DATE(YEAR(X73),MONTH($Y$3),DAY($Y$3)),
                    IF(
                        X73 + $Y$7 &lt;= DATE(YEAR(X73)+1,MONTH($Y$4),DAY($Y$4)),
                        IF(
                            $Y$7 = 1,
                            IF(
                                WEEKDAY(DATE(YEAR(X73)+1,MONTH($Y$4),DAY($Y$4)) + 1, 2) &gt; 5,
                                DATE(YEAR(X73)+1,MONTH($Y$4),DAY($Y$4)) + 9 - WEEKDAY(DATE(YEAR(X73)+1,MONTH($Y$4),DAY($Y$4)) + 1, 2),
                                DATE(YEAR(X73)+1,MONTH($Y$4),DAY($Y$4)) + 1
                            ),
                            IF(
                                $Y$7 = 7,
                                X73 + (3 * $Y$7),
                                X73 + (2 * $Y$7)
                            )
                        ),
                        IF(
                            WEEKDAY(X73 + $Y$7, 2) &gt; 5,
                            IF(
                                WEEKDAY(X73 + $Y$7, 2) = 6,
                                X73 + $Y$7 + 2,
                                IF(
                                    WEEKDAY(X73 + $Y$7, 2) = 7,
                                    X73 + $Y$7 + 1,
                                    X73 + $Y$7
                                )
                            ),
                            X73 + $Y$7
                        )
                    ),
                    IF(
                        WEEKDAY(X73 + $Y$7, 2) &gt; 5,
                        IF(
                            WEEKDAY(X73 + $Y$7, 2) = 6,
                            X73 + $Y$7 + 2,
                            IF(
                                WEEKDAY(X73 + $Y$7, 2) = 7,
                                X73 + $Y$7 + 1,
                                X73 + $Y$7
                            )
                        ),
                        X73 + $Y$7
                    )
                ),
                IF(
                    X74 + $Y$7 &gt;= DATE(YEAR(X74),MONTH($Y$3),DAY($Y$3)),
                    IF(
                        X74 + $Y$7 &lt;= DATE(YEAR(X74)+1,MONTH($Y$4),DAY($Y$4)),
                        IF(
                            $Y$7 = 1,
                            IF(
                                WEEKDAY(DATE(YEAR(X74)+1,MONTH($Y$4),DAY($Y$4)) + 1, 2) &gt; 5,
                                DATE(YEAR(X74)+1,MONTH($Y$4),DAY($Y$4)) + 9 - WEEKDAY(DATE(YEAR(X74)+1,MONTH($Y$4),DAY($Y$4)) + 1, 2),
                                DATE(YEAR(X74)+1,MONTH($Y$4),DAY($Y$4)) + 1
                            ),
                            IF(
                                $Y$7 = 7,
                                X74 + (3 * $Y$7),
                                X74 + (2 * $Y$7)
                            )
                        ),
                        IF(
                            WEEKDAY(X74 + $Y$7, 2) &gt; 5,
                            IF(
                                WEEKDAY(X74 + $Y$7, 2) = 6,
                                X74 + $Y$7 + 2,
                                IF(
                                    WEEKDAY(X74 + $Y$7, 2) = 7,
                                    X74 + $Y$7 + 1,
                                    X74 + $Y$7
                                )
                            ),
                            X74 + $Y$7
                        )
                    ),
                    IF(
                        WEEKDAY(X74 + $Y$7, 2) = 6,
                        X74 + $Y$7 + 2,
                        IF(
                            WEEKDAY(X74 + $Y$7, 2) = 7,
                            X74 + $Y$7 + 1,
                            X74 + $Y$7
                        )
                    )
                )
            )
        )
    )
)
)</f>
        <v/>
      </c>
      <c r="Z76" s="150">
        <f>IF(OR($S76&lt;&gt;"",$T76&lt;&gt;""),1,0)</f>
        <v>0</v>
      </c>
      <c r="AA76" s="151">
        <f>IF(OR(E76&lt;&gt;"",O76&lt;&gt;""),1,0)</f>
        <v>1</v>
      </c>
      <c r="AB76" s="149" t="s">
        <v>240</v>
      </c>
      <c r="AC76" s="149">
        <v>51</v>
      </c>
    </row>
    <row r="77" spans="1:29" s="42" customFormat="1" ht="75" x14ac:dyDescent="0.3">
      <c r="A77" s="218"/>
      <c r="B77" s="43">
        <v>3</v>
      </c>
      <c r="C77" s="44" t="s">
        <v>241</v>
      </c>
      <c r="D77" s="217" t="str">
        <f ca="1">IF($B$1&lt;&gt;"",IF(ISNUMBER(Index!$B77), IF($AB77= "00_01",Project_information!$C$3&amp;"_"&amp;Project_information!$B$2&amp;"_"&amp;"00_01_trailer",Project_information!$C$3&amp;"_"&amp;Project_information!$B$2&amp;"_"&amp;TEXT(MAX($A$10:INDIRECT("A"&amp;ROW(Index!$B77))),"00")&amp;"_"&amp;TEXT(Index!$B77,"00")),""),"")</f>
        <v>3200280_pt_BR_05_03</v>
      </c>
      <c r="E77" s="220">
        <v>5.0925925925925921E-3</v>
      </c>
      <c r="F77" s="221" t="s">
        <v>242</v>
      </c>
      <c r="G77" s="243" t="s">
        <v>243</v>
      </c>
      <c r="H77" s="221"/>
      <c r="I77" s="221"/>
      <c r="J77" s="221"/>
      <c r="K77" s="44"/>
      <c r="L77" s="221"/>
      <c r="M77" s="221"/>
      <c r="N77" s="221"/>
      <c r="O77" s="220"/>
      <c r="P77" s="221"/>
      <c r="Q77" s="221"/>
      <c r="R77" s="221"/>
      <c r="S77" s="222"/>
      <c r="T77" s="221"/>
      <c r="U77" s="223">
        <f>(Tabelle1[[#This Row],[Scap Time]]+Tabelle1[[#This Row],[LA time]])</f>
        <v>0</v>
      </c>
      <c r="V77" s="221"/>
      <c r="W77" s="217" t="str">
        <f ca="1">IF($B$1&lt;&gt;"",IF(ISNUMBER(Index!$B77),IF(Index!$V77="trailer_WL25R",Project_information!$C$3&amp;"_"&amp;Project_information!$B$2&amp;"_"&amp;Index!$V77,Project_information!$C$3&amp;"_"&amp;Project_information!$B$2&amp;"_"&amp;TEXT(MAX($A$10:INDIRECT("A"&amp;ROW(Index!$B77))),"00")&amp;"_"&amp;TEXT(Index!$B77,"00")&amp;"_"&amp;Index!$V77),""),"")</f>
        <v>3200280_pt_BR_05_03_</v>
      </c>
      <c r="X77" s="224" t="str">
        <f>IF($X$2="","", IF(
    $A77&lt;&gt;"",
    "",
    IF(
        $B77="",
        "",
        IF(
            OR($AB77 = "00_01", $AB77 = "01_01"),
            $X$2,
            IF(
                X76="",
                IF(
                    X75 + $Y$7 &gt;= DATE(YEAR(X75),MONTH($Y$3),DAY($Y$3)),
                    IF(
                        X75 + $Y$7 &lt;= DATE(YEAR(X75)+1,MONTH($Y$4),DAY($Y$4)),
                        IF(
                            $Y$7 = 1,
                            IF(
                                WEEKDAY(DATE(YEAR(X75)+1,MONTH($Y$4),DAY($Y$4)) + 1, 2) &gt; 5,
                                DATE(YEAR(X75)+1,MONTH($Y$4),DAY($Y$4)) + 9 - WEEKDAY(DATE(YEAR(X75)+1,MONTH($Y$4),DAY($Y$4)) + 1, 2),
                                DATE(YEAR(X75)+1,MONTH($Y$4),DAY($Y$4)) + 1
                            ),
                            IF(
                                $Y$7 = 7,
                                X75 + (3 * $Y$7),
                                X75 + (2 * $Y$7)
                            )
                        ),
                        IF(
                            WEEKDAY(X75 + $Y$7, 2) &gt; 5,
                            IF(
                                WEEKDAY(X75 + $Y$7, 2) = 6,
                                X75 + $Y$7 + 2,
                                IF(
                                    WEEKDAY(X75 + $Y$7, 2) = 7,
                                    X75 + $Y$7 + 1,
                                    X75 + $Y$7
                                )
                            ),
                            X75 + $Y$7
                        )
                    ),
                    IF(
                        WEEKDAY(X75 + $Y$7, 2) &gt; 5,
                        IF(
                            WEEKDAY(X75 + $Y$7, 2) = 6,
                            X75 + $Y$7 + 2,
                            IF(
                                WEEKDAY(X75 + $Y$7, 2) = 7,
                                X75 + $Y$7 + 1,
                                X75 + $Y$7
                            )
                        ),
                        X75 + $Y$7
                    )
                ),
                IF(
                    X76 + $Y$7 &gt;= DATE(YEAR(X76),MONTH($Y$3),DAY($Y$3)),
                    IF(
                        X76 + $Y$7 &lt;= DATE(YEAR(X76)+1,MONTH($Y$4),DAY($Y$4)),
                        IF(
                            $Y$7 = 1,
                            IF(
                                WEEKDAY(DATE(YEAR(X76)+1,MONTH($Y$4),DAY($Y$4)) + 1, 2) &gt; 5,
                                DATE(YEAR(X76)+1,MONTH($Y$4),DAY($Y$4)) + 9 - WEEKDAY(DATE(YEAR(X76)+1,MONTH($Y$4),DAY($Y$4)) + 1, 2),
                                DATE(YEAR(X76)+1,MONTH($Y$4),DAY($Y$4)) + 1
                            ),
                            IF(
                                $Y$7 = 7,
                                X76 + (3 * $Y$7),
                                X76 + (2 * $Y$7)
                            )
                        ),
                        IF(
                            WEEKDAY(X76 + $Y$7, 2) &gt; 5,
                            IF(
                                WEEKDAY(X76 + $Y$7, 2) = 6,
                                X76 + $Y$7 + 2,
                                IF(
                                    WEEKDAY(X76 + $Y$7, 2) = 7,
                                    X76 + $Y$7 + 1,
                                    X76 + $Y$7
                                )
                            ),
                            X76 + $Y$7
                        )
                    ),
                    IF(
                        WEEKDAY(X76 + $Y$7, 2) = 6,
                        X76 + $Y$7 + 2,
                        IF(
                            WEEKDAY(X76 + $Y$7, 2) = 7,
                            X76 + $Y$7 + 1,
                            X76 + $Y$7
                        )
                    )
                )
            )
        )
    )
)
)</f>
        <v/>
      </c>
      <c r="Y77" s="217"/>
      <c r="Z77" s="225"/>
      <c r="AA77" s="226"/>
      <c r="AB77" s="227"/>
      <c r="AC77" s="227"/>
    </row>
    <row r="78" spans="1:29" s="42" customFormat="1" ht="62.5" x14ac:dyDescent="0.3">
      <c r="A78" s="218"/>
      <c r="B78" s="219">
        <v>4</v>
      </c>
      <c r="C78" s="217" t="s">
        <v>244</v>
      </c>
      <c r="D78" s="217" t="str">
        <f ca="1">IF($B$1&lt;&gt;"",IF(ISNUMBER(Index!$B78), IF($AB78= "00_01",Project_information!$C$3&amp;"_"&amp;Project_information!$B$2&amp;"_"&amp;"00_01_trailer",Project_information!$C$3&amp;"_"&amp;Project_information!$B$2&amp;"_"&amp;TEXT(MAX($A$10:INDIRECT("A"&amp;ROW(Index!$B78))),"00")&amp;"_"&amp;TEXT(Index!$B78,"00")),""),"")</f>
        <v>3200280_pt_BR_05_04</v>
      </c>
      <c r="E78" s="220">
        <v>4.0393518518518521E-3</v>
      </c>
      <c r="F78" s="217" t="s">
        <v>245</v>
      </c>
      <c r="G78" s="217"/>
      <c r="H78" s="221"/>
      <c r="I78" s="221"/>
      <c r="J78" s="221"/>
      <c r="K78" s="44"/>
      <c r="L78" s="221"/>
      <c r="M78" s="221"/>
      <c r="N78" s="221"/>
      <c r="O78" s="220"/>
      <c r="P78" s="221"/>
      <c r="Q78" s="221"/>
      <c r="R78" s="221"/>
      <c r="S78" s="222"/>
      <c r="T78" s="221"/>
      <c r="U78" s="223">
        <f>(Tabelle1[[#This Row],[Scap Time]]+Tabelle1[[#This Row],[LA time]])</f>
        <v>0</v>
      </c>
      <c r="V78" s="221"/>
      <c r="W78" s="217" t="str">
        <f ca="1">IF($B$1&lt;&gt;"",IF(ISNUMBER(Index!$B78),IF(Index!$V78="trailer_WL25R",Project_information!$C$3&amp;"_"&amp;Project_information!$B$2&amp;"_"&amp;Index!$V78,Project_information!$C$3&amp;"_"&amp;Project_information!$B$2&amp;"_"&amp;TEXT(MAX($A$10:INDIRECT("A"&amp;ROW(Index!$B78))),"00")&amp;"_"&amp;TEXT(Index!$B78,"00")&amp;"_"&amp;Index!$V78),""),"")</f>
        <v>3200280_pt_BR_05_04_</v>
      </c>
      <c r="X78" s="224" t="str">
        <f t="shared" ref="X78:X80" si="6">IF($X$2="","", IF(
    $A78&lt;&gt;"",
    "",
    IF(
        $B78="",
        "",
        IF(
            OR($AB78 = "00_01", $AB78 = "01_01"),
            $X$2,
            IF(
                X77="",
                IF(
                    X76 + $Y$7 &gt;= DATE(YEAR(X76),MONTH($Y$3),DAY($Y$3)),
                    IF(
                        X76 + $Y$7 &lt;= DATE(YEAR(X76)+1,MONTH($Y$4),DAY($Y$4)),
                        IF(
                            $Y$7 = 1,
                            IF(
                                WEEKDAY(DATE(YEAR(X76)+1,MONTH($Y$4),DAY($Y$4)) + 1, 2) &gt; 5,
                                DATE(YEAR(X76)+1,MONTH($Y$4),DAY($Y$4)) + 9 - WEEKDAY(DATE(YEAR(X76)+1,MONTH($Y$4),DAY($Y$4)) + 1, 2),
                                DATE(YEAR(X76)+1,MONTH($Y$4),DAY($Y$4)) + 1
                            ),
                            IF(
                                $Y$7 = 7,
                                X76 + (3 * $Y$7),
                                X76 + (2 * $Y$7)
                            )
                        ),
                        IF(
                            WEEKDAY(X76 + $Y$7, 2) &gt; 5,
                            IF(
                                WEEKDAY(X76 + $Y$7, 2) = 6,
                                X76 + $Y$7 + 2,
                                IF(
                                    WEEKDAY(X76 + $Y$7, 2) = 7,
                                    X76 + $Y$7 + 1,
                                    X76 + $Y$7
                                )
                            ),
                            X76 + $Y$7
                        )
                    ),
                    IF(
                        WEEKDAY(X76 + $Y$7, 2) &gt; 5,
                        IF(
                            WEEKDAY(X76 + $Y$7, 2) = 6,
                            X76 + $Y$7 + 2,
                            IF(
                                WEEKDAY(X76 + $Y$7, 2) = 7,
                                X76 + $Y$7 + 1,
                                X76 + $Y$7
                            )
                        ),
                        X76 + $Y$7
                    )
                ),
                IF(
                    X77 + $Y$7 &gt;= DATE(YEAR(X77),MONTH($Y$3),DAY($Y$3)),
                    IF(
                        X77 + $Y$7 &lt;= DATE(YEAR(X77)+1,MONTH($Y$4),DAY($Y$4)),
                        IF(
                            $Y$7 = 1,
                            IF(
                                WEEKDAY(DATE(YEAR(X77)+1,MONTH($Y$4),DAY($Y$4)) + 1, 2) &gt; 5,
                                DATE(YEAR(X77)+1,MONTH($Y$4),DAY($Y$4)) + 9 - WEEKDAY(DATE(YEAR(X77)+1,MONTH($Y$4),DAY($Y$4)) + 1, 2),
                                DATE(YEAR(X77)+1,MONTH($Y$4),DAY($Y$4)) + 1
                            ),
                            IF(
                                $Y$7 = 7,
                                X77 + (3 * $Y$7),
                                X77 + (2 * $Y$7)
                            )
                        ),
                        IF(
                            WEEKDAY(X77 + $Y$7, 2) &gt; 5,
                            IF(
                                WEEKDAY(X77 + $Y$7, 2) = 6,
                                X77 + $Y$7 + 2,
                                IF(
                                    WEEKDAY(X77 + $Y$7, 2) = 7,
                                    X77 + $Y$7 + 1,
                                    X77 + $Y$7
                                )
                            ),
                            X77 + $Y$7
                        )
                    ),
                    IF(
                        WEEKDAY(X77 + $Y$7, 2) = 6,
                        X77 + $Y$7 + 2,
                        IF(
                            WEEKDAY(X77 + $Y$7, 2) = 7,
                            X77 + $Y$7 + 1,
                            X77 + $Y$7
                        )
                    )
                )
            )
        )
    )
)
)</f>
        <v/>
      </c>
      <c r="Y78" s="217"/>
      <c r="Z78" s="225"/>
      <c r="AA78" s="226"/>
      <c r="AB78" s="227"/>
      <c r="AC78" s="227"/>
    </row>
    <row r="79" spans="1:29" s="42" customFormat="1" ht="100" x14ac:dyDescent="0.3">
      <c r="A79" s="218"/>
      <c r="B79" s="43">
        <v>5</v>
      </c>
      <c r="C79" s="217" t="s">
        <v>246</v>
      </c>
      <c r="D79" s="217" t="str">
        <f ca="1">IF($B$1&lt;&gt;"",IF(ISNUMBER(Index!$B79), IF($AB79= "00_01",Project_information!$C$3&amp;"_"&amp;Project_information!$B$2&amp;"_"&amp;"00_01_trailer",Project_information!$C$3&amp;"_"&amp;Project_information!$B$2&amp;"_"&amp;TEXT(MAX($A$10:INDIRECT("A"&amp;ROW(Index!$B79))),"00")&amp;"_"&amp;TEXT(Index!$B79,"00")),""),"")</f>
        <v>3200280_pt_BR_05_05</v>
      </c>
      <c r="E79" s="220">
        <v>3.8657407407407408E-3</v>
      </c>
      <c r="F79" s="217" t="s">
        <v>247</v>
      </c>
      <c r="G79" s="217"/>
      <c r="H79" s="221"/>
      <c r="I79" s="221"/>
      <c r="J79" s="221"/>
      <c r="K79" s="44"/>
      <c r="L79" s="221"/>
      <c r="M79" s="221"/>
      <c r="N79" s="221"/>
      <c r="O79" s="220"/>
      <c r="P79" s="221"/>
      <c r="Q79" s="221"/>
      <c r="R79" s="221"/>
      <c r="S79" s="222"/>
      <c r="T79" s="221"/>
      <c r="U79" s="223">
        <f>(Tabelle1[[#This Row],[Scap Time]]+Tabelle1[[#This Row],[LA time]])</f>
        <v>0</v>
      </c>
      <c r="V79" s="221"/>
      <c r="W79" s="217" t="str">
        <f ca="1">IF($B$1&lt;&gt;"",IF(ISNUMBER(Index!$B79),IF(Index!$V79="trailer_WL25R",Project_information!$C$3&amp;"_"&amp;Project_information!$B$2&amp;"_"&amp;Index!$V79,Project_information!$C$3&amp;"_"&amp;Project_information!$B$2&amp;"_"&amp;TEXT(MAX($A$10:INDIRECT("A"&amp;ROW(Index!$B79))),"00")&amp;"_"&amp;TEXT(Index!$B79,"00")&amp;"_"&amp;Index!$V79),""),"")</f>
        <v>3200280_pt_BR_05_05_</v>
      </c>
      <c r="X79" s="224" t="str">
        <f t="shared" si="6"/>
        <v/>
      </c>
      <c r="Y79" s="217"/>
      <c r="Z79" s="225"/>
      <c r="AA79" s="226"/>
      <c r="AB79" s="227"/>
      <c r="AC79" s="227"/>
    </row>
    <row r="80" spans="1:29" s="42" customFormat="1" ht="62.5" x14ac:dyDescent="0.3">
      <c r="A80" s="218"/>
      <c r="B80" s="219">
        <v>6</v>
      </c>
      <c r="C80" s="217" t="s">
        <v>248</v>
      </c>
      <c r="D80" s="217" t="str">
        <f ca="1">IF($B$1&lt;&gt;"",IF(ISNUMBER(Index!$B80), IF($AB80= "00_01",Project_information!$C$3&amp;"_"&amp;Project_information!$B$2&amp;"_"&amp;"00_01_trailer",Project_information!$C$3&amp;"_"&amp;Project_information!$B$2&amp;"_"&amp;TEXT(MAX($A$10:INDIRECT("A"&amp;ROW(Index!$B80))),"00")&amp;"_"&amp;TEXT(Index!$B80,"00")),""),"")</f>
        <v>3200280_pt_BR_05_06</v>
      </c>
      <c r="E80" s="220">
        <v>2.2337962962962967E-3</v>
      </c>
      <c r="F80" s="217" t="s">
        <v>249</v>
      </c>
      <c r="G80" s="217"/>
      <c r="H80" s="221"/>
      <c r="I80" s="221"/>
      <c r="J80" s="221"/>
      <c r="K80" s="44"/>
      <c r="L80" s="221"/>
      <c r="M80" s="221"/>
      <c r="N80" s="221"/>
      <c r="O80" s="220"/>
      <c r="P80" s="221"/>
      <c r="Q80" s="221"/>
      <c r="R80" s="221"/>
      <c r="S80" s="222"/>
      <c r="T80" s="221"/>
      <c r="U80" s="223">
        <f>(Tabelle1[[#This Row],[Scap Time]]+Tabelle1[[#This Row],[LA time]])</f>
        <v>0</v>
      </c>
      <c r="V80" s="221"/>
      <c r="W80" s="217" t="str">
        <f ca="1">IF($B$1&lt;&gt;"",IF(ISNUMBER(Index!$B80),IF(Index!$V80="trailer_WL25R",Project_information!$C$3&amp;"_"&amp;Project_information!$B$2&amp;"_"&amp;Index!$V80,Project_information!$C$3&amp;"_"&amp;Project_information!$B$2&amp;"_"&amp;TEXT(MAX($A$10:INDIRECT("A"&amp;ROW(Index!$B80))),"00")&amp;"_"&amp;TEXT(Index!$B80,"00")&amp;"_"&amp;Index!$V80),""),"")</f>
        <v>3200280_pt_BR_05_06_</v>
      </c>
      <c r="X80" s="224" t="str">
        <f t="shared" si="6"/>
        <v/>
      </c>
      <c r="Y80" s="217"/>
      <c r="Z80" s="225"/>
      <c r="AA80" s="226"/>
      <c r="AB80" s="227"/>
      <c r="AC80" s="227"/>
    </row>
    <row r="81" spans="1:29" s="42" customFormat="1" ht="87.5" x14ac:dyDescent="0.3">
      <c r="A81" s="63"/>
      <c r="B81" s="219">
        <v>7</v>
      </c>
      <c r="C81" s="44" t="s">
        <v>250</v>
      </c>
      <c r="D81" s="217" t="str">
        <f ca="1">IF($B$1&lt;&gt;"",IF(ISNUMBER(Index!$B81), IF($AB81= "00_01",Project_information!$C$3&amp;"_"&amp;Project_information!$B$2&amp;"_"&amp;"00_01_trailer",Project_information!$C$3&amp;"_"&amp;Project_information!$B$2&amp;"_"&amp;TEXT(MAX($A$10:INDIRECT("A"&amp;ROW(Index!$B81))),"00")&amp;"_"&amp;TEXT(Index!$B81,"00")),""),"")</f>
        <v>3200280_pt_BR_05_07</v>
      </c>
      <c r="E81" s="220">
        <v>3.1597222222222222E-3</v>
      </c>
      <c r="F81" s="217" t="s">
        <v>251</v>
      </c>
      <c r="G81" s="243" t="s">
        <v>252</v>
      </c>
      <c r="H81" s="44"/>
      <c r="I81" s="44"/>
      <c r="J81" s="44"/>
      <c r="K81" s="44"/>
      <c r="L81" s="44"/>
      <c r="M81" s="44"/>
      <c r="O81" s="45"/>
      <c r="S81" s="46"/>
      <c r="U81" s="46">
        <f>(Tabelle1[[#This Row],[Scap Time]]+Tabelle1[[#This Row],[LA time]])</f>
        <v>0</v>
      </c>
      <c r="W81" s="42" t="str">
        <f ca="1">IF($B$1&lt;&gt;"",IF(ISNUMBER(Index!$B81),IF(Index!$V81="trailer_WL25R",Project_information!$C$3&amp;"_"&amp;Project_information!$B$2&amp;"_"&amp;Index!$V81,Project_information!$C$3&amp;"_"&amp;Project_information!$B$2&amp;"_"&amp;TEXT(MAX($A$10:INDIRECT("A"&amp;ROW(Index!$B81))),"00")&amp;"_"&amp;TEXT(Index!$B81,"00")&amp;"_"&amp;Index!$V81),""),"")</f>
        <v>3200280_pt_BR_05_07_</v>
      </c>
      <c r="X81" s="146" t="str">
        <f>IF($X$2="","", IF(
    $A81&lt;&gt;"",
    "",
    IF(
        $B81="",
        "",
        IF(
            OR($AB81 = "00_01", $AB81 = "01_01"),
            $X$2,
            IF(
                X76="",
                IF(
                    X74 + $Y$7 &gt;= DATE(YEAR(X74),MONTH($Y$3),DAY($Y$3)),
                    IF(
                        X74 + $Y$7 &lt;= DATE(YEAR(X74)+1,MONTH($Y$4),DAY($Y$4)),
                        IF(
                            $Y$7 = 1,
                            IF(
                                WEEKDAY(DATE(YEAR(X74)+1,MONTH($Y$4),DAY($Y$4)) + 1, 2) &gt; 5,
                                DATE(YEAR(X74)+1,MONTH($Y$4),DAY($Y$4)) + 9 - WEEKDAY(DATE(YEAR(X74)+1,MONTH($Y$4),DAY($Y$4)) + 1, 2),
                                DATE(YEAR(X74)+1,MONTH($Y$4),DAY($Y$4)) + 1
                            ),
                            IF(
                                $Y$7 = 7,
                                X74 + (3 * $Y$7),
                                X74 + (2 * $Y$7)
                            )
                        ),
                        IF(
                            WEEKDAY(X74 + $Y$7, 2) &gt; 5,
                            IF(
                                WEEKDAY(X74 + $Y$7, 2) = 6,
                                X74 + $Y$7 + 2,
                                IF(
                                    WEEKDAY(X74 + $Y$7, 2) = 7,
                                    X74 + $Y$7 + 1,
                                    X74 + $Y$7
                                )
                            ),
                            X74 + $Y$7
                        )
                    ),
                    IF(
                        WEEKDAY(X74 + $Y$7, 2) &gt; 5,
                        IF(
                            WEEKDAY(X74 + $Y$7, 2) = 6,
                            X74 + $Y$7 + 2,
                            IF(
                                WEEKDAY(X74 + $Y$7, 2) = 7,
                                X74 + $Y$7 + 1,
                                X74 + $Y$7
                            )
                        ),
                        X74 + $Y$7
                    )
                ),
                IF(
                    X76 + $Y$7 &gt;= DATE(YEAR(X76),MONTH($Y$3),DAY($Y$3)),
                    IF(
                        X76 + $Y$7 &lt;= DATE(YEAR(X76)+1,MONTH($Y$4),DAY($Y$4)),
                        IF(
                            $Y$7 = 1,
                            IF(
                                WEEKDAY(DATE(YEAR(X76)+1,MONTH($Y$4),DAY($Y$4)) + 1, 2) &gt; 5,
                                DATE(YEAR(X76)+1,MONTH($Y$4),DAY($Y$4)) + 9 - WEEKDAY(DATE(YEAR(X76)+1,MONTH($Y$4),DAY($Y$4)) + 1, 2),
                                DATE(YEAR(X76)+1,MONTH($Y$4),DAY($Y$4)) + 1
                            ),
                            IF(
                                $Y$7 = 7,
                                X76 + (3 * $Y$7),
                                X76 + (2 * $Y$7)
                            )
                        ),
                        IF(
                            WEEKDAY(X76 + $Y$7, 2) &gt; 5,
                            IF(
                                WEEKDAY(X76 + $Y$7, 2) = 6,
                                X76 + $Y$7 + 2,
                                IF(
                                    WEEKDAY(X76 + $Y$7, 2) = 7,
                                    X76 + $Y$7 + 1,
                                    X76 + $Y$7
                                )
                            ),
                            X76 + $Y$7
                        )
                    ),
                    IF(
                        WEEKDAY(X76 + $Y$7, 2) = 6,
                        X76 + $Y$7 + 2,
                        IF(
                            WEEKDAY(X76 + $Y$7, 2) = 7,
                            X76 + $Y$7 + 1,
                            X76 + $Y$7
                        )
                    )
                )
            )
        )
    )
)
)</f>
        <v/>
      </c>
      <c r="Z81" s="150">
        <f t="shared" si="0"/>
        <v>0</v>
      </c>
      <c r="AA81" s="151">
        <f>IF(OR(E81&lt;&gt;"",O81&lt;&gt;""),1,0)</f>
        <v>1</v>
      </c>
      <c r="AB81" s="149" t="s">
        <v>253</v>
      </c>
      <c r="AC81" s="149">
        <v>52</v>
      </c>
    </row>
    <row r="82" spans="1:29" s="42" customFormat="1" ht="75" x14ac:dyDescent="0.3">
      <c r="A82" s="63"/>
      <c r="B82" s="219">
        <v>8</v>
      </c>
      <c r="C82" s="44" t="s">
        <v>254</v>
      </c>
      <c r="D82" s="217" t="str">
        <f ca="1">IF($B$1&lt;&gt;"",IF(ISNUMBER(Index!$B82), IF($AB82= "00_01",Project_information!$C$3&amp;"_"&amp;Project_information!$B$2&amp;"_"&amp;"00_01_trailer",Project_information!$C$3&amp;"_"&amp;Project_information!$B$2&amp;"_"&amp;TEXT(MAX($A$10:INDIRECT("A"&amp;ROW(Index!$B82))),"00")&amp;"_"&amp;TEXT(Index!$B82,"00")),""),"")</f>
        <v>3200280_pt_BR_05_08</v>
      </c>
      <c r="E82" s="220">
        <v>2.4537037037037036E-3</v>
      </c>
      <c r="F82" s="44" t="s">
        <v>255</v>
      </c>
      <c r="G82" s="243" t="s">
        <v>256</v>
      </c>
      <c r="H82" s="44"/>
      <c r="I82" s="44"/>
      <c r="J82" s="44"/>
      <c r="K82" s="44"/>
      <c r="L82" s="44"/>
      <c r="M82" s="44"/>
      <c r="O82" s="45"/>
      <c r="S82" s="46"/>
      <c r="U82" s="46">
        <f>(Tabelle1[[#This Row],[Scap Time]]+Tabelle1[[#This Row],[LA time]])</f>
        <v>0</v>
      </c>
      <c r="W82" s="42" t="str">
        <f ca="1">IF($B$1&lt;&gt;"",IF(ISNUMBER(Index!$B82),IF(Index!$V82="trailer_WL25R",Project_information!$C$3&amp;"_"&amp;Project_information!$B$2&amp;"_"&amp;Index!$V82,Project_information!$C$3&amp;"_"&amp;Project_information!$B$2&amp;"_"&amp;TEXT(MAX($A$10:INDIRECT("A"&amp;ROW(Index!$B82))),"00")&amp;"_"&amp;TEXT(Index!$B82,"00")&amp;"_"&amp;Index!$V82),""),"")</f>
        <v>3200280_pt_BR_05_08_</v>
      </c>
      <c r="X82" s="146" t="str">
        <f>IF($X$2="","", IF(
    $A82&lt;&gt;"",
    "",
    IF(
        $B82="",
        "",
        IF(
            OR($AB82 = "00_01", $AB82 = "01_01"),
            $X$2,
            IF(
                X81="",
                IF(
                    X76 + $Y$7 &gt;= DATE(YEAR(X76),MONTH($Y$3),DAY($Y$3)),
                    IF(
                        X76 + $Y$7 &lt;= DATE(YEAR(X76)+1,MONTH($Y$4),DAY($Y$4)),
                        IF(
                            $Y$7 = 1,
                            IF(
                                WEEKDAY(DATE(YEAR(X76)+1,MONTH($Y$4),DAY($Y$4)) + 1, 2) &gt; 5,
                                DATE(YEAR(X76)+1,MONTH($Y$4),DAY($Y$4)) + 9 - WEEKDAY(DATE(YEAR(X76)+1,MONTH($Y$4),DAY($Y$4)) + 1, 2),
                                DATE(YEAR(X76)+1,MONTH($Y$4),DAY($Y$4)) + 1
                            ),
                            IF(
                                $Y$7 = 7,
                                X76 + (3 * $Y$7),
                                X76 + (2 * $Y$7)
                            )
                        ),
                        IF(
                            WEEKDAY(X76 + $Y$7, 2) &gt; 5,
                            IF(
                                WEEKDAY(X76 + $Y$7, 2) = 6,
                                X76 + $Y$7 + 2,
                                IF(
                                    WEEKDAY(X76 + $Y$7, 2) = 7,
                                    X76 + $Y$7 + 1,
                                    X76 + $Y$7
                                )
                            ),
                            X76 + $Y$7
                        )
                    ),
                    IF(
                        WEEKDAY(X76 + $Y$7, 2) &gt; 5,
                        IF(
                            WEEKDAY(X76 + $Y$7, 2) = 6,
                            X76 + $Y$7 + 2,
                            IF(
                                WEEKDAY(X76 + $Y$7, 2) = 7,
                                X76 + $Y$7 + 1,
                                X76 + $Y$7
                            )
                        ),
                        X76 + $Y$7
                    )
                ),
                IF(
                    X81 + $Y$7 &gt;= DATE(YEAR(X81),MONTH($Y$3),DAY($Y$3)),
                    IF(
                        X81 + $Y$7 &lt;= DATE(YEAR(X81)+1,MONTH($Y$4),DAY($Y$4)),
                        IF(
                            $Y$7 = 1,
                            IF(
                                WEEKDAY(DATE(YEAR(X81)+1,MONTH($Y$4),DAY($Y$4)) + 1, 2) &gt; 5,
                                DATE(YEAR(X81)+1,MONTH($Y$4),DAY($Y$4)) + 9 - WEEKDAY(DATE(YEAR(X81)+1,MONTH($Y$4),DAY($Y$4)) + 1, 2),
                                DATE(YEAR(X81)+1,MONTH($Y$4),DAY($Y$4)) + 1
                            ),
                            IF(
                                $Y$7 = 7,
                                X81 + (3 * $Y$7),
                                X81 + (2 * $Y$7)
                            )
                        ),
                        IF(
                            WEEKDAY(X81 + $Y$7, 2) &gt; 5,
                            IF(
                                WEEKDAY(X81 + $Y$7, 2) = 6,
                                X81 + $Y$7 + 2,
                                IF(
                                    WEEKDAY(X81 + $Y$7, 2) = 7,
                                    X81 + $Y$7 + 1,
                                    X81 + $Y$7
                                )
                            ),
                            X81 + $Y$7
                        )
                    ),
                    IF(
                        WEEKDAY(X81 + $Y$7, 2) = 6,
                        X81 + $Y$7 + 2,
                        IF(
                            WEEKDAY(X81 + $Y$7, 2) = 7,
                            X81 + $Y$7 + 1,
                            X81 + $Y$7
                        )
                    )
                )
            )
        )
    )
)
)</f>
        <v/>
      </c>
      <c r="Z82" s="150">
        <f t="shared" si="0"/>
        <v>0</v>
      </c>
      <c r="AA82" s="151">
        <f>IF(OR(E82&lt;&gt;"",O82&lt;&gt;""),1,0)</f>
        <v>1</v>
      </c>
      <c r="AB82" s="149" t="s">
        <v>257</v>
      </c>
      <c r="AC82" s="149">
        <v>53</v>
      </c>
    </row>
    <row r="83" spans="1:29" s="42" customFormat="1" ht="14" x14ac:dyDescent="0.3">
      <c r="A83" s="218"/>
      <c r="B83" s="219"/>
      <c r="C83" s="217"/>
      <c r="D83" s="217" t="s">
        <v>258</v>
      </c>
      <c r="E83" s="220">
        <v>4.0509259259259258E-4</v>
      </c>
      <c r="F83" s="217"/>
      <c r="G83" s="217"/>
      <c r="H83" s="221"/>
      <c r="I83" s="221"/>
      <c r="J83" s="221"/>
      <c r="K83" s="44"/>
      <c r="L83" s="221"/>
      <c r="M83" s="221"/>
      <c r="N83" s="221"/>
      <c r="O83" s="220"/>
      <c r="P83" s="221"/>
      <c r="Q83" s="221"/>
      <c r="R83" s="221"/>
      <c r="S83" s="222"/>
      <c r="T83" s="221"/>
      <c r="U83" s="223">
        <f>(Tabelle1[[#This Row],[Scap Time]]+Tabelle1[[#This Row],[LA time]])</f>
        <v>0</v>
      </c>
      <c r="V83" s="221"/>
      <c r="W83" s="217" t="str">
        <f ca="1">IF($B$1&lt;&gt;"",IF(ISNUMBER(Index!$B83),IF(Index!$V83="trailer_WL25R",Project_information!$C$3&amp;"_"&amp;Project_information!$B$2&amp;"_"&amp;Index!$V83,Project_information!$C$3&amp;"_"&amp;Project_information!$B$2&amp;"_"&amp;TEXT(MAX($A$10:INDIRECT("A"&amp;ROW(Index!$B83))),"00")&amp;"_"&amp;TEXT(Index!$B83,"00")&amp;"_"&amp;Index!$V83),""),"")</f>
        <v/>
      </c>
      <c r="X83" s="224" t="str">
        <f>IF($X$2="","", IF(
    $A83&lt;&gt;"",
    "",
    IF(
        $B83="",
        "",
        IF(
            OR($AB83 = "00_01", $AB83 = "01_01"),
            $X$2,
            IF(
                X82="",
                IF(
                    X81 + $Y$7 &gt;= DATE(YEAR(X81),MONTH($Y$3),DAY($Y$3)),
                    IF(
                        X81 + $Y$7 &lt;= DATE(YEAR(X81)+1,MONTH($Y$4),DAY($Y$4)),
                        IF(
                            $Y$7 = 1,
                            IF(
                                WEEKDAY(DATE(YEAR(X81)+1,MONTH($Y$4),DAY($Y$4)) + 1, 2) &gt; 5,
                                DATE(YEAR(X81)+1,MONTH($Y$4),DAY($Y$4)) + 9 - WEEKDAY(DATE(YEAR(X81)+1,MONTH($Y$4),DAY($Y$4)) + 1, 2),
                                DATE(YEAR(X81)+1,MONTH($Y$4),DAY($Y$4)) + 1
                            ),
                            IF(
                                $Y$7 = 7,
                                X81 + (3 * $Y$7),
                                X81 + (2 * $Y$7)
                            )
                        ),
                        IF(
                            WEEKDAY(X81 + $Y$7, 2) &gt; 5,
                            IF(
                                WEEKDAY(X81 + $Y$7, 2) = 6,
                                X81 + $Y$7 + 2,
                                IF(
                                    WEEKDAY(X81 + $Y$7, 2) = 7,
                                    X81 + $Y$7 + 1,
                                    X81 + $Y$7
                                )
                            ),
                            X81 + $Y$7
                        )
                    ),
                    IF(
                        WEEKDAY(X81 + $Y$7, 2) &gt; 5,
                        IF(
                            WEEKDAY(X81 + $Y$7, 2) = 6,
                            X81 + $Y$7 + 2,
                            IF(
                                WEEKDAY(X81 + $Y$7, 2) = 7,
                                X81 + $Y$7 + 1,
                                X81 + $Y$7
                            )
                        ),
                        X81 + $Y$7
                    )
                ),
                IF(
                    X82 + $Y$7 &gt;= DATE(YEAR(X82),MONTH($Y$3),DAY($Y$3)),
                    IF(
                        X82 + $Y$7 &lt;= DATE(YEAR(X82)+1,MONTH($Y$4),DAY($Y$4)),
                        IF(
                            $Y$7 = 1,
                            IF(
                                WEEKDAY(DATE(YEAR(X82)+1,MONTH($Y$4),DAY($Y$4)) + 1, 2) &gt; 5,
                                DATE(YEAR(X82)+1,MONTH($Y$4),DAY($Y$4)) + 9 - WEEKDAY(DATE(YEAR(X82)+1,MONTH($Y$4),DAY($Y$4)) + 1, 2),
                                DATE(YEAR(X82)+1,MONTH($Y$4),DAY($Y$4)) + 1
                            ),
                            IF(
                                $Y$7 = 7,
                                X82 + (3 * $Y$7),
                                X82 + (2 * $Y$7)
                            )
                        ),
                        IF(
                            WEEKDAY(X82 + $Y$7, 2) &gt; 5,
                            IF(
                                WEEKDAY(X82 + $Y$7, 2) = 6,
                                X82 + $Y$7 + 2,
                                IF(
                                    WEEKDAY(X82 + $Y$7, 2) = 7,
                                    X82 + $Y$7 + 1,
                                    X82 + $Y$7
                                )
                            ),
                            X82 + $Y$7
                        )
                    ),
                    IF(
                        WEEKDAY(X82 + $Y$7, 2) = 6,
                        X82 + $Y$7 + 2,
                        IF(
                            WEEKDAY(X82 + $Y$7, 2) = 7,
                            X82 + $Y$7 + 1,
                            X82 + $Y$7
                        )
                    )
                )
            )
        )
    )
)
)</f>
        <v/>
      </c>
      <c r="Y83" s="217"/>
      <c r="Z83" s="225"/>
      <c r="AA83" s="226"/>
      <c r="AB83" s="227"/>
      <c r="AC83" s="227"/>
    </row>
    <row r="84" spans="1:29" s="42" customFormat="1" ht="62.5" x14ac:dyDescent="0.3">
      <c r="A84" s="218"/>
      <c r="B84" s="219">
        <v>9</v>
      </c>
      <c r="C84" s="217" t="s">
        <v>259</v>
      </c>
      <c r="D84" s="217" t="str">
        <f ca="1">IF($B$1&lt;&gt;"",IF(ISNUMBER(Index!$B84), IF($AB84= "00_01",Project_information!$C$3&amp;"_"&amp;Project_information!$B$2&amp;"_"&amp;"00_01_trailer",Project_information!$C$3&amp;"_"&amp;Project_information!$B$2&amp;"_"&amp;TEXT(MAX($A$10:INDIRECT("A"&amp;ROW(Index!$B84))),"00")&amp;"_"&amp;TEXT(Index!$B84,"00")),""),"")</f>
        <v>3200280_pt_BR_05_09</v>
      </c>
      <c r="E84" s="220">
        <v>1.2384259259259258E-3</v>
      </c>
      <c r="F84" s="217" t="s">
        <v>260</v>
      </c>
      <c r="G84" s="217"/>
      <c r="H84" s="221"/>
      <c r="I84" s="221"/>
      <c r="J84" s="221"/>
      <c r="K84" s="44"/>
      <c r="L84" s="221"/>
      <c r="M84" s="221"/>
      <c r="N84" s="221"/>
      <c r="O84" s="220"/>
      <c r="P84" s="221"/>
      <c r="Q84" s="221"/>
      <c r="R84" s="221"/>
      <c r="S84" s="222"/>
      <c r="T84" s="221"/>
      <c r="U84" s="223">
        <f>(Tabelle1[[#This Row],[Scap Time]]+Tabelle1[[#This Row],[LA time]])</f>
        <v>0</v>
      </c>
      <c r="V84" s="221"/>
      <c r="W84" s="217" t="str">
        <f ca="1">IF($B$1&lt;&gt;"",IF(ISNUMBER(Index!$B84),IF(Index!$V84="trailer_WL25R",Project_information!$C$3&amp;"_"&amp;Project_information!$B$2&amp;"_"&amp;Index!$V84,Project_information!$C$3&amp;"_"&amp;Project_information!$B$2&amp;"_"&amp;TEXT(MAX($A$10:INDIRECT("A"&amp;ROW(Index!$B84))),"00")&amp;"_"&amp;TEXT(Index!$B84,"00")&amp;"_"&amp;Index!$V84),""),"")</f>
        <v>3200280_pt_BR_05_09_</v>
      </c>
      <c r="X84" s="224" t="str">
        <f>IF($X$2="","", IF(
    $A84&lt;&gt;"",
    "",
    IF(
        $B84="",
        "",
        IF(
            OR($AB84 = "00_01", $AB84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84" s="217"/>
      <c r="Z84" s="225"/>
      <c r="AA84" s="226"/>
      <c r="AB84" s="227"/>
      <c r="AC84" s="227"/>
    </row>
    <row r="85" spans="1:29" s="42" customFormat="1" ht="25" x14ac:dyDescent="0.3">
      <c r="A85" s="63">
        <v>6</v>
      </c>
      <c r="B85" s="43"/>
      <c r="C85" s="44" t="s">
        <v>261</v>
      </c>
      <c r="D85" s="44"/>
      <c r="E85" s="231"/>
      <c r="F85" s="44"/>
      <c r="G85" s="44"/>
      <c r="H85" s="44"/>
      <c r="I85" s="44"/>
      <c r="J85" s="44"/>
      <c r="K85" s="44"/>
      <c r="L85" s="44"/>
      <c r="M85" s="44"/>
      <c r="O85" s="45"/>
      <c r="S85" s="46"/>
      <c r="U85" s="46">
        <f>(Tabelle1[[#This Row],[Scap Time]]+Tabelle1[[#This Row],[LA time]])</f>
        <v>0</v>
      </c>
      <c r="W85" s="42" t="str">
        <f ca="1">IF($B$1&lt;&gt;"",IF(ISNUMBER(Index!$B85),IF(Index!$V85="trailer_WL25R",Project_information!$C$3&amp;"_"&amp;Project_information!$B$2&amp;"_"&amp;Index!$V85,Project_information!$C$3&amp;"_"&amp;Project_information!$B$2&amp;"_"&amp;TEXT(MAX($A$10:INDIRECT("A"&amp;ROW(Index!$B85))),"00")&amp;"_"&amp;TEXT(Index!$B85,"00")&amp;"_"&amp;Index!$V85),""),"")</f>
        <v/>
      </c>
      <c r="X85" s="146" t="str">
        <f>IF($X$2="","", IF(
    $A85&lt;&gt;"",
    "",
    IF(
        $B85="",
        "",
        IF(
            OR($AB85 = "00_01", $AB85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85" s="150">
        <f t="shared" si="0"/>
        <v>0</v>
      </c>
      <c r="AA85" s="151">
        <f>IF(OR(E85&lt;&gt;"",O85&lt;&gt;""),1,0)</f>
        <v>0</v>
      </c>
      <c r="AB85" s="149" t="s">
        <v>208</v>
      </c>
      <c r="AC85" s="149" t="s">
        <v>96</v>
      </c>
    </row>
    <row r="86" spans="1:29" s="42" customFormat="1" ht="112.5" x14ac:dyDescent="0.3">
      <c r="A86" s="63"/>
      <c r="B86" s="43">
        <v>1</v>
      </c>
      <c r="C86" s="44" t="s">
        <v>262</v>
      </c>
      <c r="D86" s="217" t="s">
        <v>263</v>
      </c>
      <c r="E86" s="220">
        <v>3.0092592592592588E-3</v>
      </c>
      <c r="F86" s="44" t="s">
        <v>264</v>
      </c>
      <c r="G86" s="217"/>
      <c r="H86" s="44"/>
      <c r="I86" s="44"/>
      <c r="J86" s="44"/>
      <c r="K86" s="44"/>
      <c r="L86" s="44"/>
      <c r="M86" s="44"/>
      <c r="O86" s="45"/>
      <c r="S86" s="46"/>
      <c r="U86" s="46">
        <f>(Tabelle1[[#This Row],[Scap Time]]+Tabelle1[[#This Row],[LA time]])</f>
        <v>0</v>
      </c>
      <c r="W86" s="42" t="str">
        <f ca="1">IF($B$1&lt;&gt;"",IF(ISNUMBER(Index!$B86),IF(Index!$V86="trailer_WL25R",Project_information!$C$3&amp;"_"&amp;Project_information!$B$2&amp;"_"&amp;Index!$V86,Project_information!$C$3&amp;"_"&amp;Project_information!$B$2&amp;"_"&amp;TEXT(MAX($A$10:INDIRECT("A"&amp;ROW(Index!$B86))),"00")&amp;"_"&amp;TEXT(Index!$B86,"00")&amp;"_"&amp;Index!$V86),""),"")</f>
        <v>3200280_pt_BR_06_01_</v>
      </c>
      <c r="X86" s="146" t="str">
        <f>IF($X$2="","", IF(
    $A86&lt;&gt;"",
    "",
    IF(
        $B86="",
        "",
        IF(
            OR($AB86 = "00_01", $AB86 = "01_01"),
            $X$2,
            IF(
                X85="",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X85 + $Y$7 &gt;= DATE(YEAR(X85),MONTH($Y$3),DAY($Y$3)),
                    IF(
                        X85 + $Y$7 &lt;= DATE(YEAR(X85)+1,MONTH($Y$4),DAY($Y$4)),
                        IF(
                            $Y$7 = 1,
                            IF(
                                WEEKDAY(DATE(YEAR(X85)+1,MONTH($Y$4),DAY($Y$4)) + 1, 2) &gt; 5,
                                DATE(YEAR(X85)+1,MONTH($Y$4),DAY($Y$4)) + 9 - WEEKDAY(DATE(YEAR(X85)+1,MONTH($Y$4),DAY($Y$4)) + 1, 2),
                                DATE(YEAR(X85)+1,MONTH($Y$4),DAY($Y$4)) + 1
                            ),
                            IF(
                                $Y$7 = 7,
                                X85 + (3 * $Y$7),
                                X85 + (2 * $Y$7)
                            )
                        ),
                        IF(
                            WEEKDAY(X85 + $Y$7, 2) &gt; 5,
                            IF(
                                WEEKDAY(X85 + $Y$7, 2) = 6,
                                X85 + $Y$7 + 2,
                                IF(
                                    WEEKDAY(X85 + $Y$7, 2) = 7,
                                    X85 + $Y$7 + 1,
                                    X85 + $Y$7
                                )
                            ),
                            X85 + $Y$7
                        )
                    ),
                    IF(
                        WEEKDAY(X85 + $Y$7, 2) = 6,
                        X85 + $Y$7 + 2,
                        IF(
                            WEEKDAY(X85 + $Y$7, 2) = 7,
                            X85 + $Y$7 + 1,
                            X85 + $Y$7
                        )
                    )
                )
            )
        )
    )
)
)</f>
        <v/>
      </c>
      <c r="Z86" s="150">
        <f t="shared" si="0"/>
        <v>0</v>
      </c>
      <c r="AA86" s="151">
        <f>IF(OR(E86&lt;&gt;"",O86&lt;&gt;""),1,0)</f>
        <v>1</v>
      </c>
      <c r="AB86" s="149" t="s">
        <v>236</v>
      </c>
      <c r="AC86" s="149">
        <v>50</v>
      </c>
    </row>
    <row r="87" spans="1:29" s="42" customFormat="1" ht="14" x14ac:dyDescent="0.3">
      <c r="A87" s="218"/>
      <c r="B87" s="219"/>
      <c r="C87" s="217"/>
      <c r="D87" s="217" t="s">
        <v>265</v>
      </c>
      <c r="E87" s="220">
        <v>6.9444444444444444E-5</v>
      </c>
      <c r="F87" s="217"/>
      <c r="G87" s="217"/>
      <c r="H87" s="221"/>
      <c r="I87" s="221"/>
      <c r="J87" s="221"/>
      <c r="K87" s="44"/>
      <c r="L87" s="221"/>
      <c r="M87" s="221"/>
      <c r="N87" s="221"/>
      <c r="O87" s="220"/>
      <c r="P87" s="221"/>
      <c r="Q87" s="221"/>
      <c r="R87" s="221"/>
      <c r="S87" s="222"/>
      <c r="T87" s="221"/>
      <c r="U87" s="223">
        <f>(Tabelle1[[#This Row],[Scap Time]]+Tabelle1[[#This Row],[LA time]])</f>
        <v>0</v>
      </c>
      <c r="V87" s="221"/>
      <c r="W87" s="217" t="str">
        <f ca="1">IF($B$1&lt;&gt;"",IF(ISNUMBER(Index!$B87),IF(Index!$V87="trailer_WL25R",Project_information!$C$3&amp;"_"&amp;Project_information!$B$2&amp;"_"&amp;Index!$V87,Project_information!$C$3&amp;"_"&amp;Project_information!$B$2&amp;"_"&amp;TEXT(MAX($A$10:INDIRECT("A"&amp;ROW(Index!$B87))),"00")&amp;"_"&amp;TEXT(Index!$B87,"00")&amp;"_"&amp;Index!$V87),""),"")</f>
        <v/>
      </c>
      <c r="X87" s="224" t="str">
        <f>IF($X$2="","", IF(
    $A87&lt;&gt;"",
    "",
    IF(
        $B87="",
        "",
        IF(
            OR($AB87 = "00_01", $AB87 = "01_01"),
            $X$2,
            IF(
                X86="",
                IF(
                    X85 + $Y$7 &gt;= DATE(YEAR(X85),MONTH($Y$3),DAY($Y$3)),
                    IF(
                        X85 + $Y$7 &lt;= DATE(YEAR(X85)+1,MONTH($Y$4),DAY($Y$4)),
                        IF(
                            $Y$7 = 1,
                            IF(
                                WEEKDAY(DATE(YEAR(X85)+1,MONTH($Y$4),DAY($Y$4)) + 1, 2) &gt; 5,
                                DATE(YEAR(X85)+1,MONTH($Y$4),DAY($Y$4)) + 9 - WEEKDAY(DATE(YEAR(X85)+1,MONTH($Y$4),DAY($Y$4)) + 1, 2),
                                DATE(YEAR(X85)+1,MONTH($Y$4),DAY($Y$4)) + 1
                            ),
                            IF(
                                $Y$7 = 7,
                                X85 + (3 * $Y$7),
                                X85 + (2 * $Y$7)
                            )
                        ),
                        IF(
                            WEEKDAY(X85 + $Y$7, 2) &gt; 5,
                            IF(
                                WEEKDAY(X85 + $Y$7, 2) = 6,
                                X85 + $Y$7 + 2,
                                IF(
                                    WEEKDAY(X85 + $Y$7, 2) = 7,
                                    X85 + $Y$7 + 1,
                                    X85 + $Y$7
                                )
                            ),
                            X85 + $Y$7
                        )
                    ),
                    IF(
                        WEEKDAY(X85 + $Y$7, 2) &gt; 5,
                        IF(
                            WEEKDAY(X85 + $Y$7, 2) = 6,
                            X85 + $Y$7 + 2,
                            IF(
                                WEEKDAY(X85 + $Y$7, 2) = 7,
                                X85 + $Y$7 + 1,
                                X85 + $Y$7
                            )
                        ),
                        X85 + $Y$7
                    )
                ),
                IF(
                    X86 + $Y$7 &gt;= DATE(YEAR(X86),MONTH($Y$3),DAY($Y$3)),
                    IF(
                        X86 + $Y$7 &lt;= DATE(YEAR(X86)+1,MONTH($Y$4),DAY($Y$4)),
                        IF(
                            $Y$7 = 1,
                            IF(
                                WEEKDAY(DATE(YEAR(X86)+1,MONTH($Y$4),DAY($Y$4)) + 1, 2) &gt; 5,
                                DATE(YEAR(X86)+1,MONTH($Y$4),DAY($Y$4)) + 9 - WEEKDAY(DATE(YEAR(X86)+1,MONTH($Y$4),DAY($Y$4)) + 1, 2),
                                DATE(YEAR(X86)+1,MONTH($Y$4),DAY($Y$4)) + 1
                            ),
                            IF(
                                $Y$7 = 7,
                                X86 + (3 * $Y$7),
                                X86 + (2 * $Y$7)
                            )
                        ),
                        IF(
                            WEEKDAY(X86 + $Y$7, 2) &gt; 5,
                            IF(
                                WEEKDAY(X86 + $Y$7, 2) = 6,
                                X86 + $Y$7 + 2,
                                IF(
                                    WEEKDAY(X86 + $Y$7, 2) = 7,
                                    X86 + $Y$7 + 1,
                                    X86 + $Y$7
                                )
                            ),
                            X86 + $Y$7
                        )
                    ),
                    IF(
                        WEEKDAY(X86 + $Y$7, 2) = 6,
                        X86 + $Y$7 + 2,
                        IF(
                            WEEKDAY(X86 + $Y$7, 2) = 7,
                            X86 + $Y$7 + 1,
                            X86 + $Y$7
                        )
                    )
                )
            )
        )
    )
)
)</f>
        <v/>
      </c>
      <c r="Y87" s="217"/>
      <c r="Z87" s="225"/>
      <c r="AA87" s="226"/>
      <c r="AB87" s="227"/>
      <c r="AC87" s="227"/>
    </row>
    <row r="88" spans="1:29" s="42" customFormat="1" ht="87.5" x14ac:dyDescent="0.3">
      <c r="A88" s="218"/>
      <c r="B88" s="219">
        <v>2</v>
      </c>
      <c r="C88" s="217" t="s">
        <v>266</v>
      </c>
      <c r="D88" s="217" t="str">
        <f ca="1">IF($B$1&lt;&gt;"",IF(ISNUMBER(Index!$B88), IF($AB88= "00_01",Project_information!$C$3&amp;"_"&amp;Project_information!$B$2&amp;"_"&amp;"00_01_trailer",Project_information!$C$3&amp;"_"&amp;Project_information!$B$2&amp;"_"&amp;TEXT(MAX($A$10:INDIRECT("A"&amp;ROW(Index!$B88))),"00")&amp;"_"&amp;TEXT(Index!$B88,"00")),""),"")</f>
        <v>3200280_pt_BR_06_02</v>
      </c>
      <c r="E88" s="220">
        <v>3.4606481481481485E-3</v>
      </c>
      <c r="F88" s="217" t="s">
        <v>267</v>
      </c>
      <c r="G88" s="217"/>
      <c r="H88" s="221"/>
      <c r="I88" s="221"/>
      <c r="J88" s="221"/>
      <c r="K88" s="44"/>
      <c r="L88" s="221"/>
      <c r="M88" s="221"/>
      <c r="N88" s="221"/>
      <c r="O88" s="220"/>
      <c r="P88" s="221"/>
      <c r="Q88" s="221"/>
      <c r="R88" s="221"/>
      <c r="S88" s="222"/>
      <c r="T88" s="221"/>
      <c r="U88" s="223">
        <f>(Tabelle1[[#This Row],[Scap Time]]+Tabelle1[[#This Row],[LA time]])</f>
        <v>0</v>
      </c>
      <c r="V88" s="221"/>
      <c r="W88" s="217" t="str">
        <f ca="1">IF($B$1&lt;&gt;"",IF(ISNUMBER(Index!$B88),IF(Index!$V88="trailer_WL25R",Project_information!$C$3&amp;"_"&amp;Project_information!$B$2&amp;"_"&amp;Index!$V88,Project_information!$C$3&amp;"_"&amp;Project_information!$B$2&amp;"_"&amp;TEXT(MAX($A$10:INDIRECT("A"&amp;ROW(Index!$B88))),"00")&amp;"_"&amp;TEXT(Index!$B88,"00")&amp;"_"&amp;Index!$V88),""),"")</f>
        <v>3200280_pt_BR_06_02_</v>
      </c>
      <c r="X88" s="224" t="str">
        <f>IF($X$2="","", IF(
    $A88&lt;&gt;"",
    "",
    IF(
        $B88="",
        "",
        IF(
            OR($AB88 = "00_01", $AB88 = "01_01"),
            $X$2,
            IF(
                X87="",
                IF(
                    X86 + $Y$7 &gt;= DATE(YEAR(X86),MONTH($Y$3),DAY($Y$3)),
                    IF(
                        X86 + $Y$7 &lt;= DATE(YEAR(X86)+1,MONTH($Y$4),DAY($Y$4)),
                        IF(
                            $Y$7 = 1,
                            IF(
                                WEEKDAY(DATE(YEAR(X86)+1,MONTH($Y$4),DAY($Y$4)) + 1, 2) &gt; 5,
                                DATE(YEAR(X86)+1,MONTH($Y$4),DAY($Y$4)) + 9 - WEEKDAY(DATE(YEAR(X86)+1,MONTH($Y$4),DAY($Y$4)) + 1, 2),
                                DATE(YEAR(X86)+1,MONTH($Y$4),DAY($Y$4)) + 1
                            ),
                            IF(
                                $Y$7 = 7,
                                X86 + (3 * $Y$7),
                                X86 + (2 * $Y$7)
                            )
                        ),
                        IF(
                            WEEKDAY(X86 + $Y$7, 2) &gt; 5,
                            IF(
                                WEEKDAY(X86 + $Y$7, 2) = 6,
                                X86 + $Y$7 + 2,
                                IF(
                                    WEEKDAY(X86 + $Y$7, 2) = 7,
                                    X86 + $Y$7 + 1,
                                    X86 + $Y$7
                                )
                            ),
                            X86 + $Y$7
                        )
                    ),
                    IF(
                        WEEKDAY(X86 + $Y$7, 2) &gt; 5,
                        IF(
                            WEEKDAY(X86 + $Y$7, 2) = 6,
                            X86 + $Y$7 + 2,
                            IF(
                                WEEKDAY(X86 + $Y$7, 2) = 7,
                                X86 + $Y$7 + 1,
                                X86 + $Y$7
                            )
                        ),
                        X86 + $Y$7
                    )
                ),
                IF(
                    X87 + $Y$7 &gt;= DATE(YEAR(X87),MONTH($Y$3),DAY($Y$3)),
                    IF(
                        X87 + $Y$7 &lt;= DATE(YEAR(X87)+1,MONTH($Y$4),DAY($Y$4)),
                        IF(
                            $Y$7 = 1,
                            IF(
                                WEEKDAY(DATE(YEAR(X87)+1,MONTH($Y$4),DAY($Y$4)) + 1, 2) &gt; 5,
                                DATE(YEAR(X87)+1,MONTH($Y$4),DAY($Y$4)) + 9 - WEEKDAY(DATE(YEAR(X87)+1,MONTH($Y$4),DAY($Y$4)) + 1, 2),
                                DATE(YEAR(X87)+1,MONTH($Y$4),DAY($Y$4)) + 1
                            ),
                            IF(
                                $Y$7 = 7,
                                X87 + (3 * $Y$7),
                                X87 + (2 * $Y$7)
                            )
                        ),
                        IF(
                            WEEKDAY(X87 + $Y$7, 2) &gt; 5,
                            IF(
                                WEEKDAY(X87 + $Y$7, 2) = 6,
                                X87 + $Y$7 + 2,
                                IF(
                                    WEEKDAY(X87 + $Y$7, 2) = 7,
                                    X87 + $Y$7 + 1,
                                    X87 + $Y$7
                                )
                            ),
                            X87 + $Y$7
                        )
                    ),
                    IF(
                        WEEKDAY(X87 + $Y$7, 2) = 6,
                        X87 + $Y$7 + 2,
                        IF(
                            WEEKDAY(X87 + $Y$7, 2) = 7,
                            X87 + $Y$7 + 1,
                            X87 + $Y$7
                        )
                    )
                )
            )
        )
    )
)
)</f>
        <v/>
      </c>
      <c r="Y88" s="217"/>
      <c r="Z88" s="225"/>
      <c r="AA88" s="226"/>
      <c r="AB88" s="227"/>
      <c r="AC88" s="227"/>
    </row>
    <row r="89" spans="1:29" s="42" customFormat="1" ht="100" x14ac:dyDescent="0.3">
      <c r="A89" s="63"/>
      <c r="B89" s="43">
        <v>3</v>
      </c>
      <c r="C89" s="44" t="s">
        <v>268</v>
      </c>
      <c r="D89" s="217" t="str">
        <f ca="1">IF($B$1&lt;&gt;"",IF(ISNUMBER(Index!$B89), IF($AB89= "00_01",Project_information!$C$3&amp;"_"&amp;Project_information!$B$2&amp;"_"&amp;"00_01_trailer",Project_information!$C$3&amp;"_"&amp;Project_information!$B$2&amp;"_"&amp;TEXT(MAX($A$10:INDIRECT("A"&amp;ROW(Index!$B89))),"00")&amp;"_"&amp;TEXT(Index!$B89,"00")),""),"")</f>
        <v>3200280_pt_BR_06_03</v>
      </c>
      <c r="E89" s="220">
        <v>4.6990740740740743E-3</v>
      </c>
      <c r="F89" s="228" t="s">
        <v>269</v>
      </c>
      <c r="G89" s="217"/>
      <c r="H89" s="44"/>
      <c r="I89" s="44"/>
      <c r="J89" s="44"/>
      <c r="K89" s="44"/>
      <c r="L89" s="44"/>
      <c r="M89" s="44"/>
      <c r="O89" s="45"/>
      <c r="S89" s="46"/>
      <c r="U89" s="46">
        <f>(Tabelle1[[#This Row],[Scap Time]]+Tabelle1[[#This Row],[LA time]])</f>
        <v>0</v>
      </c>
      <c r="W89" s="42" t="str">
        <f ca="1">IF($B$1&lt;&gt;"",IF(ISNUMBER(Index!$B89),IF(Index!$V89="trailer_WL25R",Project_information!$C$3&amp;"_"&amp;Project_information!$B$2&amp;"_"&amp;Index!$V89,Project_information!$C$3&amp;"_"&amp;Project_information!$B$2&amp;"_"&amp;TEXT(MAX($A$10:INDIRECT("A"&amp;ROW(Index!$B89))),"00")&amp;"_"&amp;TEXT(Index!$B89,"00")&amp;"_"&amp;Index!$V89),""),"")</f>
        <v>3200280_pt_BR_06_03_</v>
      </c>
      <c r="X89" s="146" t="str">
        <f>IF($X$2="","", IF(
    $A89&lt;&gt;"",
    "",
    IF(
        $B89="",
        "",
        IF(
            OR($AB89 = "00_01", $AB89 = "01_01"),
            $X$2,
            IF(#REF!=
                "",
                IF(
                    X86 + $Y$7 &gt;= DATE(YEAR(X86),MONTH($Y$3),DAY($Y$3)),
                    IF(
                        X86 + $Y$7 &lt;= DATE(YEAR(X86)+1,MONTH($Y$4),DAY($Y$4)),
                        IF(
                            $Y$7 = 1,
                            IF(
                                WEEKDAY(DATE(YEAR(X86)+1,MONTH($Y$4),DAY($Y$4)) + 1, 2) &gt; 5,
                                DATE(YEAR(X86)+1,MONTH($Y$4),DAY($Y$4)) + 9 - WEEKDAY(DATE(YEAR(X86)+1,MONTH($Y$4),DAY($Y$4)) + 1, 2),
                                DATE(YEAR(X86)+1,MONTH($Y$4),DAY($Y$4)) + 1
                            ),
                            IF(
                                $Y$7 = 7,
                                X86 + (3 * $Y$7),
                                X86 + (2 * $Y$7)
                            )
                        ),
                        IF(
                            WEEKDAY(X86 + $Y$7, 2) &gt; 5,
                            IF(
                                WEEKDAY(X86 + $Y$7, 2) = 6,
                                X86 + $Y$7 + 2,
                                IF(
                                    WEEKDAY(X86 + $Y$7, 2) = 7,
                                    X86 + $Y$7 + 1,
                                    X86 + $Y$7
                                )
                            ),
                            X86 + $Y$7
                        )
                    ),
                    IF(
                        WEEKDAY(X86 + $Y$7, 2) &gt; 5,
                        IF(
                            WEEKDAY(X86 + $Y$7, 2) = 6,
                            X86 + $Y$7 + 2,
                            IF(
                                WEEKDAY(X86 + $Y$7, 2) = 7,
                                X86 + $Y$7 + 1,
                                X86 + $Y$7
                            )
                        ),
                        X86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89" s="150">
        <f t="shared" si="0"/>
        <v>0</v>
      </c>
      <c r="AA89" s="151">
        <f>IF(OR(E89&lt;&gt;"",O89&lt;&gt;""),1,0)</f>
        <v>1</v>
      </c>
      <c r="AB89" s="149" t="s">
        <v>253</v>
      </c>
      <c r="AC89" s="149">
        <v>52</v>
      </c>
    </row>
    <row r="90" spans="1:29" s="42" customFormat="1" ht="25" x14ac:dyDescent="0.3">
      <c r="A90" s="218"/>
      <c r="B90" s="219"/>
      <c r="C90" s="217"/>
      <c r="D90" s="217" t="s">
        <v>270</v>
      </c>
      <c r="E90" s="220">
        <v>1.6203703703703703E-4</v>
      </c>
      <c r="F90" s="245"/>
      <c r="G90" s="243" t="s">
        <v>271</v>
      </c>
      <c r="H90" s="221"/>
      <c r="I90" s="221"/>
      <c r="J90" s="221"/>
      <c r="K90" s="44"/>
      <c r="L90" s="221"/>
      <c r="M90" s="221"/>
      <c r="N90" s="221"/>
      <c r="O90" s="220"/>
      <c r="P90" s="221"/>
      <c r="Q90" s="221"/>
      <c r="R90" s="221"/>
      <c r="S90" s="222"/>
      <c r="T90" s="221"/>
      <c r="U90" s="223">
        <f>(Tabelle1[[#This Row],[Scap Time]]+Tabelle1[[#This Row],[LA time]])</f>
        <v>0</v>
      </c>
      <c r="V90" s="221"/>
      <c r="W90" s="217" t="str">
        <f ca="1">IF($B$1&lt;&gt;"",IF(ISNUMBER(Index!$B90),IF(Index!$V90="trailer_WL25R",Project_information!$C$3&amp;"_"&amp;Project_information!$B$2&amp;"_"&amp;Index!$V90,Project_information!$C$3&amp;"_"&amp;Project_information!$B$2&amp;"_"&amp;TEXT(MAX($A$10:INDIRECT("A"&amp;ROW(Index!$B90))),"00")&amp;"_"&amp;TEXT(Index!$B90,"00")&amp;"_"&amp;Index!$V90),""),"")</f>
        <v/>
      </c>
      <c r="X90" s="224" t="str">
        <f>IF($X$2="","", IF(
    $A90&lt;&gt;"",
    "",
    IF(
        $B90="",
        "",
        IF(
            OR($AB90 = "00_01", $AB90 = "01_01"),
            $X$2,
            IF(
                X89="",
                IF(
                    X88 + $Y$7 &gt;= DATE(YEAR(X88),MONTH($Y$3),DAY($Y$3)),
                    IF(
                        X88 + $Y$7 &lt;= DATE(YEAR(X88)+1,MONTH($Y$4),DAY($Y$4)),
                        IF(
                            $Y$7 = 1,
                            IF(
                                WEEKDAY(DATE(YEAR(X88)+1,MONTH($Y$4),DAY($Y$4)) + 1, 2) &gt; 5,
                                DATE(YEAR(X88)+1,MONTH($Y$4),DAY($Y$4)) + 9 - WEEKDAY(DATE(YEAR(X88)+1,MONTH($Y$4),DAY($Y$4)) + 1, 2),
                                DATE(YEAR(X88)+1,MONTH($Y$4),DAY($Y$4)) + 1
                            ),
                            IF(
                                $Y$7 = 7,
                                X88 + (3 * $Y$7),
                                X88 + (2 * $Y$7)
                            )
                        ),
                        IF(
                            WEEKDAY(X88 + $Y$7, 2) &gt; 5,
                            IF(
                                WEEKDAY(X88 + $Y$7, 2) = 6,
                                X88 + $Y$7 + 2,
                                IF(
                                    WEEKDAY(X88 + $Y$7, 2) = 7,
                                    X88 + $Y$7 + 1,
                                    X88 + $Y$7
                                )
                            ),
                            X88 + $Y$7
                        )
                    ),
                    IF(
                        WEEKDAY(X88 + $Y$7, 2) &gt; 5,
                        IF(
                            WEEKDAY(X88 + $Y$7, 2) = 6,
                            X88 + $Y$7 + 2,
                            IF(
                                WEEKDAY(X88 + $Y$7, 2) = 7,
                                X88 + $Y$7 + 1,
                                X88 + $Y$7
                            )
                        ),
                        X88 + $Y$7
                    )
                ),
                IF(
                    X89 + $Y$7 &gt;= DATE(YEAR(X89),MONTH($Y$3),DAY($Y$3)),
                    IF(
                        X89 + $Y$7 &lt;= DATE(YEAR(X89)+1,MONTH($Y$4),DAY($Y$4)),
                        IF(
                            $Y$7 = 1,
                            IF(
                                WEEKDAY(DATE(YEAR(X89)+1,MONTH($Y$4),DAY($Y$4)) + 1, 2) &gt; 5,
                                DATE(YEAR(X89)+1,MONTH($Y$4),DAY($Y$4)) + 9 - WEEKDAY(DATE(YEAR(X89)+1,MONTH($Y$4),DAY($Y$4)) + 1, 2),
                                DATE(YEAR(X89)+1,MONTH($Y$4),DAY($Y$4)) + 1
                            ),
                            IF(
                                $Y$7 = 7,
                                X89 + (3 * $Y$7),
                                X89 + (2 * $Y$7)
                            )
                        ),
                        IF(
                            WEEKDAY(X89 + $Y$7, 2) &gt; 5,
                            IF(
                                WEEKDAY(X89 + $Y$7, 2) = 6,
                                X89 + $Y$7 + 2,
                                IF(
                                    WEEKDAY(X89 + $Y$7, 2) = 7,
                                    X89 + $Y$7 + 1,
                                    X89 + $Y$7
                                )
                            ),
                            X89 + $Y$7
                        )
                    ),
                    IF(
                        WEEKDAY(X89 + $Y$7, 2) = 6,
                        X89 + $Y$7 + 2,
                        IF(
                            WEEKDAY(X89 + $Y$7, 2) = 7,
                            X89 + $Y$7 + 1,
                            X89 + $Y$7
                        )
                    )
                )
            )
        )
    )
)
)</f>
        <v/>
      </c>
      <c r="Y90" s="217"/>
      <c r="Z90" s="225"/>
      <c r="AA90" s="226"/>
      <c r="AB90" s="227"/>
      <c r="AC90" s="227"/>
    </row>
    <row r="91" spans="1:29" s="42" customFormat="1" ht="84" customHeight="1" x14ac:dyDescent="0.3">
      <c r="A91" s="63"/>
      <c r="B91" s="43">
        <v>4</v>
      </c>
      <c r="C91" s="44" t="s">
        <v>272</v>
      </c>
      <c r="D91" s="217" t="str">
        <f ca="1">IF($B$1&lt;&gt;"",IF(ISNUMBER(Index!$B91), IF($AB91= "00_01",Project_information!$C$3&amp;"_"&amp;Project_information!$B$2&amp;"_"&amp;"00_01_trailer",Project_information!$C$3&amp;"_"&amp;Project_information!$B$2&amp;"_"&amp;TEXT(MAX($A$10:INDIRECT("A"&amp;ROW(Index!$B91))),"00")&amp;"_"&amp;TEXT(Index!$B91,"00")),""),"")</f>
        <v>3200280_pt_BR_06_04</v>
      </c>
      <c r="E91" s="220">
        <v>3.8888888888888883E-3</v>
      </c>
      <c r="F91" s="228" t="s">
        <v>273</v>
      </c>
      <c r="G91" s="243" t="s">
        <v>274</v>
      </c>
      <c r="H91" s="44"/>
      <c r="I91" s="44"/>
      <c r="J91" s="44"/>
      <c r="K91" s="44"/>
      <c r="L91" s="44"/>
      <c r="M91" s="44"/>
      <c r="O91" s="45"/>
      <c r="S91" s="46"/>
      <c r="U91" s="46">
        <f>(Tabelle1[[#This Row],[Scap Time]]+Tabelle1[[#This Row],[LA time]])</f>
        <v>0</v>
      </c>
      <c r="W91" s="42" t="str">
        <f ca="1">IF($B$1&lt;&gt;"",IF(ISNUMBER(Index!$B91),IF(Index!$V91="trailer_WL25R",Project_information!$C$3&amp;"_"&amp;Project_information!$B$2&amp;"_"&amp;Index!$V91,Project_information!$C$3&amp;"_"&amp;Project_information!$B$2&amp;"_"&amp;TEXT(MAX($A$10:INDIRECT("A"&amp;ROW(Index!$B91))),"00")&amp;"_"&amp;TEXT(Index!$B91,"00")&amp;"_"&amp;Index!$V91),""),"")</f>
        <v>3200280_pt_BR_06_04_</v>
      </c>
      <c r="X91" s="146" t="str">
        <f>IF($X$2="","", IF(
    $A91&lt;&gt;"",
    "",
    IF(
        $B91="",
        "",
        IF(
            OR($AB91 = "00_01", $AB91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91" s="150">
        <f t="shared" si="0"/>
        <v>0</v>
      </c>
      <c r="AA91" s="151">
        <f>IF(OR(E91&lt;&gt;"",O91&lt;&gt;""),1,0)</f>
        <v>1</v>
      </c>
      <c r="AB91" s="149" t="s">
        <v>275</v>
      </c>
      <c r="AC91" s="149">
        <v>56</v>
      </c>
    </row>
    <row r="92" spans="1:29" s="42" customFormat="1" ht="87.5" x14ac:dyDescent="0.3">
      <c r="A92" s="218"/>
      <c r="B92" s="219">
        <v>5</v>
      </c>
      <c r="C92" s="44" t="s">
        <v>276</v>
      </c>
      <c r="D92" s="217" t="str">
        <f ca="1">IF($B$1&lt;&gt;"",IF(ISNUMBER(Index!$B92), IF($AB92= "00_01",Project_information!$C$3&amp;"_"&amp;Project_information!$B$2&amp;"_"&amp;"00_01_trailer",Project_information!$C$3&amp;"_"&amp;Project_information!$B$2&amp;"_"&amp;TEXT(MAX($A$10:INDIRECT("A"&amp;ROW(Index!$B92))),"00")&amp;"_"&amp;TEXT(Index!$B92,"00")),""),"")</f>
        <v>3200280_pt_BR_06_05</v>
      </c>
      <c r="E92" s="220">
        <v>4.5486111111111109E-3</v>
      </c>
      <c r="F92" s="245" t="s">
        <v>277</v>
      </c>
      <c r="G92" s="217"/>
      <c r="H92" s="221"/>
      <c r="I92" s="221"/>
      <c r="J92" s="221"/>
      <c r="K92" s="44"/>
      <c r="L92" s="221"/>
      <c r="M92" s="221"/>
      <c r="N92" s="221"/>
      <c r="O92" s="220"/>
      <c r="P92" s="221"/>
      <c r="Q92" s="221"/>
      <c r="R92" s="221"/>
      <c r="S92" s="222"/>
      <c r="T92" s="221"/>
      <c r="U92" s="223">
        <f>(Tabelle1[[#This Row],[Scap Time]]+Tabelle1[[#This Row],[LA time]])</f>
        <v>0</v>
      </c>
      <c r="V92" s="221"/>
      <c r="W92" s="217" t="str">
        <f ca="1">IF($B$1&lt;&gt;"",IF(ISNUMBER(Index!$B92),IF(Index!$V92="trailer_WL25R",Project_information!$C$3&amp;"_"&amp;Project_information!$B$2&amp;"_"&amp;Index!$V92,Project_information!$C$3&amp;"_"&amp;Project_information!$B$2&amp;"_"&amp;TEXT(MAX($A$10:INDIRECT("A"&amp;ROW(Index!$B92))),"00")&amp;"_"&amp;TEXT(Index!$B92,"00")&amp;"_"&amp;Index!$V92),""),"")</f>
        <v>3200280_pt_BR_06_05_</v>
      </c>
      <c r="X92" s="224" t="str">
        <f>IF($X$2="","", IF(
    $A92&lt;&gt;"",
    "",
    IF(
        $B92="",
        "",
        IF(
            OR($AB92 = "00_01", $AB92 = "01_01"),
            $X$2,
            IF(
                X91="",
                IF(
                    X90 + $Y$7 &gt;= DATE(YEAR(X90),MONTH($Y$3),DAY($Y$3)),
                    IF(
                        X90 + $Y$7 &lt;= DATE(YEAR(X90)+1,MONTH($Y$4),DAY($Y$4)),
                        IF(
                            $Y$7 = 1,
                            IF(
                                WEEKDAY(DATE(YEAR(X90)+1,MONTH($Y$4),DAY($Y$4)) + 1, 2) &gt; 5,
                                DATE(YEAR(X90)+1,MONTH($Y$4),DAY($Y$4)) + 9 - WEEKDAY(DATE(YEAR(X90)+1,MONTH($Y$4),DAY($Y$4)) + 1, 2),
                                DATE(YEAR(X90)+1,MONTH($Y$4),DAY($Y$4)) + 1
                            ),
                            IF(
                                $Y$7 = 7,
                                X90 + (3 * $Y$7),
                                X90 + (2 * $Y$7)
                            )
                        ),
                        IF(
                            WEEKDAY(X90 + $Y$7, 2) &gt; 5,
                            IF(
                                WEEKDAY(X90 + $Y$7, 2) = 6,
                                X90 + $Y$7 + 2,
                                IF(
                                    WEEKDAY(X90 + $Y$7, 2) = 7,
                                    X90 + $Y$7 + 1,
                                    X90 + $Y$7
                                )
                            ),
                            X90 + $Y$7
                        )
                    ),
                    IF(
                        WEEKDAY(X90 + $Y$7, 2) &gt; 5,
                        IF(
                            WEEKDAY(X90 + $Y$7, 2) = 6,
                            X90 + $Y$7 + 2,
                            IF(
                                WEEKDAY(X90 + $Y$7, 2) = 7,
                                X90 + $Y$7 + 1,
                                X90 + $Y$7
                            )
                        ),
                        X90 + $Y$7
                    )
                ),
                IF(
                    X91 + $Y$7 &gt;= DATE(YEAR(X91),MONTH($Y$3),DAY($Y$3)),
                    IF(
                        X91 + $Y$7 &lt;= DATE(YEAR(X91)+1,MONTH($Y$4),DAY($Y$4)),
                        IF(
                            $Y$7 = 1,
                            IF(
                                WEEKDAY(DATE(YEAR(X91)+1,MONTH($Y$4),DAY($Y$4)) + 1, 2) &gt; 5,
                                DATE(YEAR(X91)+1,MONTH($Y$4),DAY($Y$4)) + 9 - WEEKDAY(DATE(YEAR(X91)+1,MONTH($Y$4),DAY($Y$4)) + 1, 2),
                                DATE(YEAR(X91)+1,MONTH($Y$4),DAY($Y$4)) + 1
                            ),
                            IF(
                                $Y$7 = 7,
                                X91 + (3 * $Y$7),
                                X91 + (2 * $Y$7)
                            )
                        ),
                        IF(
                            WEEKDAY(X91 + $Y$7, 2) &gt; 5,
                            IF(
                                WEEKDAY(X91 + $Y$7, 2) = 6,
                                X91 + $Y$7 + 2,
                                IF(
                                    WEEKDAY(X91 + $Y$7, 2) = 7,
                                    X91 + $Y$7 + 1,
                                    X91 + $Y$7
                                )
                            ),
                            X91 + $Y$7
                        )
                    ),
                    IF(
                        WEEKDAY(X91 + $Y$7, 2) = 6,
                        X91 + $Y$7 + 2,
                        IF(
                            WEEKDAY(X91 + $Y$7, 2) = 7,
                            X91 + $Y$7 + 1,
                            X91 + $Y$7
                        )
                    )
                )
            )
        )
    )
)
)</f>
        <v/>
      </c>
      <c r="Y92" s="217"/>
      <c r="Z92" s="225"/>
      <c r="AA92" s="226"/>
      <c r="AB92" s="227"/>
      <c r="AC92" s="227"/>
    </row>
    <row r="93" spans="1:29" s="42" customFormat="1" ht="62.5" x14ac:dyDescent="0.3">
      <c r="A93" s="63"/>
      <c r="B93" s="43">
        <v>6</v>
      </c>
      <c r="C93" s="44" t="s">
        <v>205</v>
      </c>
      <c r="D93" s="217" t="str">
        <f ca="1">IF($B$1&lt;&gt;"",IF(ISNUMBER(Index!$B93), IF($AB93= "00_01",Project_information!$C$3&amp;"_"&amp;Project_information!$B$2&amp;"_"&amp;"00_01_trailer",Project_information!$C$3&amp;"_"&amp;Project_information!$B$2&amp;"_"&amp;TEXT(MAX($A$10:INDIRECT("A"&amp;ROW(Index!$B93))),"00")&amp;"_"&amp;TEXT(Index!$B93,"00")),""),"")</f>
        <v>3200280_pt_BR_06_06</v>
      </c>
      <c r="E93" s="220">
        <v>5.7870370370370378E-4</v>
      </c>
      <c r="F93" s="228" t="s">
        <v>278</v>
      </c>
      <c r="G93" s="217"/>
      <c r="H93" s="221"/>
      <c r="I93" s="221"/>
      <c r="J93" s="221"/>
      <c r="K93" s="44"/>
      <c r="L93" s="221"/>
      <c r="M93" s="221"/>
      <c r="N93" s="221"/>
      <c r="O93" s="220"/>
      <c r="P93" s="221"/>
      <c r="Q93" s="221"/>
      <c r="R93" s="221"/>
      <c r="S93" s="222"/>
      <c r="T93" s="221"/>
      <c r="U93" s="223">
        <f>(Tabelle1[[#This Row],[Scap Time]]+Tabelle1[[#This Row],[LA time]])</f>
        <v>0</v>
      </c>
      <c r="V93" s="221"/>
      <c r="W93" s="217" t="str">
        <f ca="1">IF($B$1&lt;&gt;"",IF(ISNUMBER(Index!$B93),IF(Index!$V93="trailer_WL25R",Project_information!$C$3&amp;"_"&amp;Project_information!$B$2&amp;"_"&amp;Index!$V93,Project_information!$C$3&amp;"_"&amp;Project_information!$B$2&amp;"_"&amp;TEXT(MAX($A$10:INDIRECT("A"&amp;ROW(Index!$B93))),"00")&amp;"_"&amp;TEXT(Index!$B93,"00")&amp;"_"&amp;Index!$V93),""),"")</f>
        <v>3200280_pt_BR_06_06_</v>
      </c>
      <c r="X93" s="224" t="str">
        <f>IF($X$2="","", IF(
    $A93&lt;&gt;"",
    "",
    IF(
        $B93="",
        "",
        IF(
            OR($AB93 = "00_01", $AB93 = "01_01"),
            $X$2,
            IF(
                X91="",
                IF(
                    X90 + $Y$7 &gt;= DATE(YEAR(X90),MONTH($Y$3),DAY($Y$3)),
                    IF(
                        X90 + $Y$7 &lt;= DATE(YEAR(X90)+1,MONTH($Y$4),DAY($Y$4)),
                        IF(
                            $Y$7 = 1,
                            IF(
                                WEEKDAY(DATE(YEAR(X90)+1,MONTH($Y$4),DAY($Y$4)) + 1, 2) &gt; 5,
                                DATE(YEAR(X90)+1,MONTH($Y$4),DAY($Y$4)) + 9 - WEEKDAY(DATE(YEAR(X90)+1,MONTH($Y$4),DAY($Y$4)) + 1, 2),
                                DATE(YEAR(X90)+1,MONTH($Y$4),DAY($Y$4)) + 1
                            ),
                            IF(
                                $Y$7 = 7,
                                X90 + (3 * $Y$7),
                                X90 + (2 * $Y$7)
                            )
                        ),
                        IF(
                            WEEKDAY(X90 + $Y$7, 2) &gt; 5,
                            IF(
                                WEEKDAY(X90 + $Y$7, 2) = 6,
                                X90 + $Y$7 + 2,
                                IF(
                                    WEEKDAY(X90 + $Y$7, 2) = 7,
                                    X90 + $Y$7 + 1,
                                    X90 + $Y$7
                                )
                            ),
                            X90 + $Y$7
                        )
                    ),
                    IF(
                        WEEKDAY(X90 + $Y$7, 2) &gt; 5,
                        IF(
                            WEEKDAY(X90 + $Y$7, 2) = 6,
                            X90 + $Y$7 + 2,
                            IF(
                                WEEKDAY(X90 + $Y$7, 2) = 7,
                                X90 + $Y$7 + 1,
                                X90 + $Y$7
                            )
                        ),
                        X90 + $Y$7
                    )
                ),
                IF(
                    X91 + $Y$7 &gt;= DATE(YEAR(X91),MONTH($Y$3),DAY($Y$3)),
                    IF(
                        X91 + $Y$7 &lt;= DATE(YEAR(X91)+1,MONTH($Y$4),DAY($Y$4)),
                        IF(
                            $Y$7 = 1,
                            IF(
                                WEEKDAY(DATE(YEAR(X91)+1,MONTH($Y$4),DAY($Y$4)) + 1, 2) &gt; 5,
                                DATE(YEAR(X91)+1,MONTH($Y$4),DAY($Y$4)) + 9 - WEEKDAY(DATE(YEAR(X91)+1,MONTH($Y$4),DAY($Y$4)) + 1, 2),
                                DATE(YEAR(X91)+1,MONTH($Y$4),DAY($Y$4)) + 1
                            ),
                            IF(
                                $Y$7 = 7,
                                X91 + (3 * $Y$7),
                                X91 + (2 * $Y$7)
                            )
                        ),
                        IF(
                            WEEKDAY(X91 + $Y$7, 2) &gt; 5,
                            IF(
                                WEEKDAY(X91 + $Y$7, 2) = 6,
                                X91 + $Y$7 + 2,
                                IF(
                                    WEEKDAY(X91 + $Y$7, 2) = 7,
                                    X91 + $Y$7 + 1,
                                    X91 + $Y$7
                                )
                            ),
                            X91 + $Y$7
                        )
                    ),
                    IF(
                        WEEKDAY(X91 + $Y$7, 2) = 6,
                        X91 + $Y$7 + 2,
                        IF(
                            WEEKDAY(X91 + $Y$7, 2) = 7,
                            X91 + $Y$7 + 1,
                            X91 + $Y$7
                        )
                    )
                )
            )
        )
    )
)
)</f>
        <v/>
      </c>
      <c r="Y93" s="217"/>
      <c r="Z93" s="225"/>
      <c r="AA93" s="226"/>
      <c r="AB93" s="227"/>
      <c r="AC93" s="227"/>
    </row>
    <row r="94" spans="1:29" s="42" customFormat="1" ht="14" x14ac:dyDescent="0.3">
      <c r="A94" s="63">
        <v>7</v>
      </c>
      <c r="B94" s="43"/>
      <c r="C94" s="44" t="s">
        <v>279</v>
      </c>
      <c r="D94" s="44"/>
      <c r="E94" s="231"/>
      <c r="F94" s="44"/>
      <c r="G94" s="44"/>
      <c r="H94" s="44"/>
      <c r="I94" s="44"/>
      <c r="J94" s="44"/>
      <c r="K94" s="44"/>
      <c r="L94" s="44"/>
      <c r="M94" s="44"/>
      <c r="O94" s="45"/>
      <c r="S94" s="46"/>
      <c r="U94" s="46">
        <f>(Tabelle1[[#This Row],[Scap Time]]+Tabelle1[[#This Row],[LA time]])</f>
        <v>0</v>
      </c>
      <c r="W94" s="42" t="str">
        <f ca="1">IF($B$1&lt;&gt;"",IF(ISNUMBER(Index!$B94),IF(Index!$V94="trailer_WL25R",Project_information!$C$3&amp;"_"&amp;Project_information!$B$2&amp;"_"&amp;Index!$V94,Project_information!$C$3&amp;"_"&amp;Project_information!$B$2&amp;"_"&amp;TEXT(MAX($A$10:INDIRECT("A"&amp;ROW(Index!$B94))),"00")&amp;"_"&amp;TEXT(Index!$B94,"00")&amp;"_"&amp;Index!$V94),""),"")</f>
        <v/>
      </c>
      <c r="X94" s="146" t="str">
        <f>IF($X$2="","", IF(
    $A94&lt;&gt;"",
    "",
    IF(
        $B94="",
        "",
        IF(
            OR($AB94 = "00_01", $AB94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94" s="150">
        <f t="shared" si="0"/>
        <v>0</v>
      </c>
      <c r="AA94" s="151">
        <f>IF(OR(E94&lt;&gt;"",O94&lt;&gt;""),1,0)</f>
        <v>0</v>
      </c>
      <c r="AB94" s="149" t="s">
        <v>280</v>
      </c>
      <c r="AC94" s="149" t="s">
        <v>96</v>
      </c>
    </row>
    <row r="95" spans="1:29" s="42" customFormat="1" ht="100" x14ac:dyDescent="0.3">
      <c r="A95" s="63"/>
      <c r="B95" s="43">
        <v>1</v>
      </c>
      <c r="C95" s="44" t="s">
        <v>281</v>
      </c>
      <c r="D95" s="217" t="str">
        <f ca="1">IF($B$1&lt;&gt;"",IF(ISNUMBER(Index!$B95), IF($AB95= "00_01",Project_information!$C$3&amp;"_"&amp;Project_information!$B$2&amp;"_"&amp;"00_01_trailer",Project_information!$C$3&amp;"_"&amp;Project_information!$B$2&amp;"_"&amp;TEXT(MAX($A$10:INDIRECT("A"&amp;ROW(Index!$B95))),"00")&amp;"_"&amp;TEXT(Index!$B95,"00")),""),"")</f>
        <v>3200280_pt_BR_07_01</v>
      </c>
      <c r="E95" s="220">
        <v>3.3564814814814811E-3</v>
      </c>
      <c r="F95" s="217" t="s">
        <v>282</v>
      </c>
      <c r="G95" s="217"/>
      <c r="H95" s="44"/>
      <c r="I95" s="44"/>
      <c r="J95" s="44"/>
      <c r="K95" s="44"/>
      <c r="L95" s="44"/>
      <c r="M95" s="44"/>
      <c r="O95" s="45"/>
      <c r="S95" s="46"/>
      <c r="U95" s="46">
        <f>(Tabelle1[[#This Row],[Scap Time]]+Tabelle1[[#This Row],[LA time]])</f>
        <v>0</v>
      </c>
      <c r="W95" s="42" t="str">
        <f ca="1">IF($B$1&lt;&gt;"",IF(ISNUMBER(Index!$B95),IF(Index!$V95="trailer_WL25R",Project_information!$C$3&amp;"_"&amp;Project_information!$B$2&amp;"_"&amp;Index!$V95,Project_information!$C$3&amp;"_"&amp;Project_information!$B$2&amp;"_"&amp;TEXT(MAX($A$10:INDIRECT("A"&amp;ROW(Index!$B95))),"00")&amp;"_"&amp;TEXT(Index!$B95,"00")&amp;"_"&amp;Index!$V95),""),"")</f>
        <v>3200280_pt_BR_07_01_</v>
      </c>
      <c r="X95" s="146" t="str">
        <f>IF($X$2="","", IF(
    $A95&lt;&gt;"",
    "",
    IF(
        $B95="",
        "",
        IF(
            OR($AB95 = "00_01", $AB95 = "01_01"),
            $X$2,
            IF(
                X94="",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X94 + $Y$7 &gt;= DATE(YEAR(X94),MONTH($Y$3),DAY($Y$3)),
                    IF(
                        X94 + $Y$7 &lt;= DATE(YEAR(X94)+1,MONTH($Y$4),DAY($Y$4)),
                        IF(
                            $Y$7 = 1,
                            IF(
                                WEEKDAY(DATE(YEAR(X94)+1,MONTH($Y$4),DAY($Y$4)) + 1, 2) &gt; 5,
                                DATE(YEAR(X94)+1,MONTH($Y$4),DAY($Y$4)) + 9 - WEEKDAY(DATE(YEAR(X94)+1,MONTH($Y$4),DAY($Y$4)) + 1, 2),
                                DATE(YEAR(X94)+1,MONTH($Y$4),DAY($Y$4)) + 1
                            ),
                            IF(
                                $Y$7 = 7,
                                X94 + (3 * $Y$7),
                                X94 + (2 * $Y$7)
                            )
                        ),
                        IF(
                            WEEKDAY(X94 + $Y$7, 2) &gt; 5,
                            IF(
                                WEEKDAY(X94 + $Y$7, 2) = 6,
                                X94 + $Y$7 + 2,
                                IF(
                                    WEEKDAY(X94 + $Y$7, 2) = 7,
                                    X94 + $Y$7 + 1,
                                    X94 + $Y$7
                                )
                            ),
                            X94 + $Y$7
                        )
                    ),
                    IF(
                        WEEKDAY(X94 + $Y$7, 2) = 6,
                        X94 + $Y$7 + 2,
                        IF(
                            WEEKDAY(X94 + $Y$7, 2) = 7,
                            X94 + $Y$7 + 1,
                            X94 + $Y$7
                        )
                    )
                )
            )
        )
    )
)
)</f>
        <v/>
      </c>
      <c r="Z95" s="150">
        <f t="shared" si="0"/>
        <v>0</v>
      </c>
      <c r="AA95" s="151">
        <f>IF(OR(E95&lt;&gt;"",O95&lt;&gt;""),1,0)</f>
        <v>1</v>
      </c>
      <c r="AB95" s="149" t="s">
        <v>280</v>
      </c>
      <c r="AC95" s="149">
        <v>60</v>
      </c>
    </row>
    <row r="96" spans="1:29" s="42" customFormat="1" ht="87.5" x14ac:dyDescent="0.3">
      <c r="A96" s="218"/>
      <c r="B96" s="43">
        <v>2</v>
      </c>
      <c r="C96" s="44" t="s">
        <v>283</v>
      </c>
      <c r="D96" s="217" t="str">
        <f ca="1">IF($B$1&lt;&gt;"",IF(ISNUMBER(Index!$B96), IF($AB96= "00_01",Project_information!$C$3&amp;"_"&amp;Project_information!$B$2&amp;"_"&amp;"00_01_trailer",Project_information!$C$3&amp;"_"&amp;Project_information!$B$2&amp;"_"&amp;TEXT(MAX($A$10:INDIRECT("A"&amp;ROW(Index!$B96))),"00")&amp;"_"&amp;TEXT(Index!$B96,"00")),""),"")</f>
        <v>3200280_pt_BR_07_02</v>
      </c>
      <c r="E96" s="220">
        <v>5.208333333333333E-3</v>
      </c>
      <c r="F96" s="217" t="s">
        <v>284</v>
      </c>
      <c r="G96" s="217"/>
      <c r="H96" s="221"/>
      <c r="I96" s="221"/>
      <c r="J96" s="221"/>
      <c r="K96" s="44"/>
      <c r="L96" s="221"/>
      <c r="M96" s="221"/>
      <c r="N96" s="221"/>
      <c r="O96" s="220"/>
      <c r="P96" s="221"/>
      <c r="Q96" s="221"/>
      <c r="R96" s="221"/>
      <c r="S96" s="222"/>
      <c r="T96" s="221"/>
      <c r="U96" s="223">
        <f>(Tabelle1[[#This Row],[Scap Time]]+Tabelle1[[#This Row],[LA time]])</f>
        <v>0</v>
      </c>
      <c r="V96" s="221"/>
      <c r="W96" s="217" t="str">
        <f ca="1">IF($B$1&lt;&gt;"",IF(ISNUMBER(Index!$B96),IF(Index!$V96="trailer_WL25R",Project_information!$C$3&amp;"_"&amp;Project_information!$B$2&amp;"_"&amp;Index!$V96,Project_information!$C$3&amp;"_"&amp;Project_information!$B$2&amp;"_"&amp;TEXT(MAX($A$10:INDIRECT("A"&amp;ROW(Index!$B96))),"00")&amp;"_"&amp;TEXT(Index!$B96,"00")&amp;"_"&amp;Index!$V96),""),"")</f>
        <v>3200280_pt_BR_07_02_</v>
      </c>
      <c r="X96" s="224" t="str">
        <f>IF($X$2="","", IF(
    $A96&lt;&gt;"",
    "",
    IF(
        $B96="",
        "",
        IF(
            OR($AB96 = "00_01", $AB96 = "01_01"),
            $X$2,
            IF(
                X95="",
                IF(
                    X94 + $Y$7 &gt;= DATE(YEAR(X94),MONTH($Y$3),DAY($Y$3)),
                    IF(
                        X94 + $Y$7 &lt;= DATE(YEAR(X94)+1,MONTH($Y$4),DAY($Y$4)),
                        IF(
                            $Y$7 = 1,
                            IF(
                                WEEKDAY(DATE(YEAR(X94)+1,MONTH($Y$4),DAY($Y$4)) + 1, 2) &gt; 5,
                                DATE(YEAR(X94)+1,MONTH($Y$4),DAY($Y$4)) + 9 - WEEKDAY(DATE(YEAR(X94)+1,MONTH($Y$4),DAY($Y$4)) + 1, 2),
                                DATE(YEAR(X94)+1,MONTH($Y$4),DAY($Y$4)) + 1
                            ),
                            IF(
                                $Y$7 = 7,
                                X94 + (3 * $Y$7),
                                X94 + (2 * $Y$7)
                            )
                        ),
                        IF(
                            WEEKDAY(X94 + $Y$7, 2) &gt; 5,
                            IF(
                                WEEKDAY(X94 + $Y$7, 2) = 6,
                                X94 + $Y$7 + 2,
                                IF(
                                    WEEKDAY(X94 + $Y$7, 2) = 7,
                                    X94 + $Y$7 + 1,
                                    X94 + $Y$7
                                )
                            ),
                            X94 + $Y$7
                        )
                    ),
                    IF(
                        WEEKDAY(X94 + $Y$7, 2) &gt; 5,
                        IF(
                            WEEKDAY(X94 + $Y$7, 2) = 6,
                            X94 + $Y$7 + 2,
                            IF(
                                WEEKDAY(X94 + $Y$7, 2) = 7,
                                X94 + $Y$7 + 1,
                                X94 + $Y$7
                            )
                        ),
                        X94 + $Y$7
                    )
                ),
                IF(
                    X95 + $Y$7 &gt;= DATE(YEAR(X95),MONTH($Y$3),DAY($Y$3)),
                    IF(
                        X95 + $Y$7 &lt;= DATE(YEAR(X95)+1,MONTH($Y$4),DAY($Y$4)),
                        IF(
                            $Y$7 = 1,
                            IF(
                                WEEKDAY(DATE(YEAR(X95)+1,MONTH($Y$4),DAY($Y$4)) + 1, 2) &gt; 5,
                                DATE(YEAR(X95)+1,MONTH($Y$4),DAY($Y$4)) + 9 - WEEKDAY(DATE(YEAR(X95)+1,MONTH($Y$4),DAY($Y$4)) + 1, 2),
                                DATE(YEAR(X95)+1,MONTH($Y$4),DAY($Y$4)) + 1
                            ),
                            IF(
                                $Y$7 = 7,
                                X95 + (3 * $Y$7),
                                X95 + (2 * $Y$7)
                            )
                        ),
                        IF(
                            WEEKDAY(X95 + $Y$7, 2) &gt; 5,
                            IF(
                                WEEKDAY(X95 + $Y$7, 2) = 6,
                                X95 + $Y$7 + 2,
                                IF(
                                    WEEKDAY(X95 + $Y$7, 2) = 7,
                                    X95 + $Y$7 + 1,
                                    X95 + $Y$7
                                )
                            ),
                            X95 + $Y$7
                        )
                    ),
                    IF(
                        WEEKDAY(X95 + $Y$7, 2) = 6,
                        X95 + $Y$7 + 2,
                        IF(
                            WEEKDAY(X95 + $Y$7, 2) = 7,
                            X95 + $Y$7 + 1,
                            X95 + $Y$7
                        )
                    )
                )
            )
        )
    )
)
)</f>
        <v/>
      </c>
      <c r="Y96" s="217"/>
      <c r="Z96" s="225"/>
      <c r="AA96" s="226"/>
      <c r="AB96" s="227"/>
      <c r="AC96" s="227"/>
    </row>
    <row r="97" spans="1:29" s="42" customFormat="1" ht="112.5" x14ac:dyDescent="0.3">
      <c r="A97" s="218"/>
      <c r="B97" s="43">
        <v>3</v>
      </c>
      <c r="C97" s="217" t="s">
        <v>285</v>
      </c>
      <c r="D97" s="217" t="str">
        <f ca="1">IF($B$1&lt;&gt;"",IF(ISNUMBER(Index!$B97), IF($AB97= "00_01",Project_information!$C$3&amp;"_"&amp;Project_information!$B$2&amp;"_"&amp;"00_01_trailer",Project_information!$C$3&amp;"_"&amp;Project_information!$B$2&amp;"_"&amp;TEXT(MAX($A$10:INDIRECT("A"&amp;ROW(Index!$B97))),"00")&amp;"_"&amp;TEXT(Index!$B97,"00")),""),"")</f>
        <v>3200280_pt_BR_07_03</v>
      </c>
      <c r="E97" s="220">
        <v>5.3356481481481484E-3</v>
      </c>
      <c r="F97" s="217" t="s">
        <v>286</v>
      </c>
      <c r="G97" s="217"/>
      <c r="H97" s="221"/>
      <c r="I97" s="221"/>
      <c r="J97" s="221"/>
      <c r="K97" s="44"/>
      <c r="L97" s="221"/>
      <c r="M97" s="221"/>
      <c r="N97" s="221"/>
      <c r="O97" s="220"/>
      <c r="P97" s="221"/>
      <c r="Q97" s="221"/>
      <c r="R97" s="221"/>
      <c r="S97" s="222"/>
      <c r="T97" s="221"/>
      <c r="U97" s="223">
        <f>(Tabelle1[[#This Row],[Scap Time]]+Tabelle1[[#This Row],[LA time]])</f>
        <v>0</v>
      </c>
      <c r="V97" s="221"/>
      <c r="W97" s="217" t="str">
        <f ca="1">IF($B$1&lt;&gt;"",IF(ISNUMBER(Index!$B97),IF(Index!$V97="trailer_WL25R",Project_information!$C$3&amp;"_"&amp;Project_information!$B$2&amp;"_"&amp;Index!$V97,Project_information!$C$3&amp;"_"&amp;Project_information!$B$2&amp;"_"&amp;TEXT(MAX($A$10:INDIRECT("A"&amp;ROW(Index!$B97))),"00")&amp;"_"&amp;TEXT(Index!$B97,"00")&amp;"_"&amp;Index!$V97),""),"")</f>
        <v>3200280_pt_BR_07_03_</v>
      </c>
      <c r="X97" s="224" t="str">
        <f>IF($X$2="","", IF(
    $A97&lt;&gt;"",
    "",
    IF(
        $B97="",
        "",
        IF(
            OR($AB97 = "00_01", $AB97 = "01_01"),
            $X$2,
            IF(
                X96="",
                IF(
                    X95 + $Y$7 &gt;= DATE(YEAR(X95),MONTH($Y$3),DAY($Y$3)),
                    IF(
                        X95 + $Y$7 &lt;= DATE(YEAR(X95)+1,MONTH($Y$4),DAY($Y$4)),
                        IF(
                            $Y$7 = 1,
                            IF(
                                WEEKDAY(DATE(YEAR(X95)+1,MONTH($Y$4),DAY($Y$4)) + 1, 2) &gt; 5,
                                DATE(YEAR(X95)+1,MONTH($Y$4),DAY($Y$4)) + 9 - WEEKDAY(DATE(YEAR(X95)+1,MONTH($Y$4),DAY($Y$4)) + 1, 2),
                                DATE(YEAR(X95)+1,MONTH($Y$4),DAY($Y$4)) + 1
                            ),
                            IF(
                                $Y$7 = 7,
                                X95 + (3 * $Y$7),
                                X95 + (2 * $Y$7)
                            )
                        ),
                        IF(
                            WEEKDAY(X95 + $Y$7, 2) &gt; 5,
                            IF(
                                WEEKDAY(X95 + $Y$7, 2) = 6,
                                X95 + $Y$7 + 2,
                                IF(
                                    WEEKDAY(X95 + $Y$7, 2) = 7,
                                    X95 + $Y$7 + 1,
                                    X95 + $Y$7
                                )
                            ),
                            X95 + $Y$7
                        )
                    ),
                    IF(
                        WEEKDAY(X95 + $Y$7, 2) &gt; 5,
                        IF(
                            WEEKDAY(X95 + $Y$7, 2) = 6,
                            X95 + $Y$7 + 2,
                            IF(
                                WEEKDAY(X95 + $Y$7, 2) = 7,
                                X95 + $Y$7 + 1,
                                X95 + $Y$7
                            )
                        ),
                        X95 + $Y$7
                    )
                ),
                IF(
                    X96 + $Y$7 &gt;= DATE(YEAR(X96),MONTH($Y$3),DAY($Y$3)),
                    IF(
                        X96 + $Y$7 &lt;= DATE(YEAR(X96)+1,MONTH($Y$4),DAY($Y$4)),
                        IF(
                            $Y$7 = 1,
                            IF(
                                WEEKDAY(DATE(YEAR(X96)+1,MONTH($Y$4),DAY($Y$4)) + 1, 2) &gt; 5,
                                DATE(YEAR(X96)+1,MONTH($Y$4),DAY($Y$4)) + 9 - WEEKDAY(DATE(YEAR(X96)+1,MONTH($Y$4),DAY($Y$4)) + 1, 2),
                                DATE(YEAR(X96)+1,MONTH($Y$4),DAY($Y$4)) + 1
                            ),
                            IF(
                                $Y$7 = 7,
                                X96 + (3 * $Y$7),
                                X96 + (2 * $Y$7)
                            )
                        ),
                        IF(
                            WEEKDAY(X96 + $Y$7, 2) &gt; 5,
                            IF(
                                WEEKDAY(X96 + $Y$7, 2) = 6,
                                X96 + $Y$7 + 2,
                                IF(
                                    WEEKDAY(X96 + $Y$7, 2) = 7,
                                    X96 + $Y$7 + 1,
                                    X96 + $Y$7
                                )
                            ),
                            X96 + $Y$7
                        )
                    ),
                    IF(
                        WEEKDAY(X96 + $Y$7, 2) = 6,
                        X96 + $Y$7 + 2,
                        IF(
                            WEEKDAY(X96 + $Y$7, 2) = 7,
                            X96 + $Y$7 + 1,
                            X96 + $Y$7
                        )
                    )
                )
            )
        )
    )
)
)</f>
        <v/>
      </c>
      <c r="Y97" s="217"/>
      <c r="Z97" s="225"/>
      <c r="AA97" s="226"/>
      <c r="AB97" s="227"/>
      <c r="AC97" s="227"/>
    </row>
    <row r="98" spans="1:29" s="42" customFormat="1" ht="87.5" x14ac:dyDescent="0.3">
      <c r="A98" s="63"/>
      <c r="B98" s="43">
        <v>4</v>
      </c>
      <c r="C98" s="44" t="s">
        <v>287</v>
      </c>
      <c r="D98" s="217" t="str">
        <f ca="1">IF($B$1&lt;&gt;"",IF(ISNUMBER(Index!$B98), IF($AB98= "00_01",Project_information!$C$3&amp;"_"&amp;Project_information!$B$2&amp;"_"&amp;"00_01_trailer",Project_information!$C$3&amp;"_"&amp;Project_information!$B$2&amp;"_"&amp;TEXT(MAX($A$10:INDIRECT("A"&amp;ROW(Index!$B98))),"00")&amp;"_"&amp;TEXT(Index!$B98,"00")),""),"")</f>
        <v>3200280_pt_BR_07_04</v>
      </c>
      <c r="E98" s="220">
        <v>4.9189814814814816E-3</v>
      </c>
      <c r="F98" s="221" t="s">
        <v>288</v>
      </c>
      <c r="G98" s="217"/>
      <c r="H98" s="44"/>
      <c r="I98" s="44"/>
      <c r="J98" s="44"/>
      <c r="K98" s="44"/>
      <c r="L98" s="44"/>
      <c r="M98" s="44"/>
      <c r="O98" s="45"/>
      <c r="S98" s="46"/>
      <c r="U98" s="46">
        <f>(Tabelle1[[#This Row],[Scap Time]]+Tabelle1[[#This Row],[LA time]])</f>
        <v>0</v>
      </c>
      <c r="W98" s="42" t="str">
        <f ca="1">IF($B$1&lt;&gt;"",IF(ISNUMBER(Index!$B98),IF(Index!$V98="trailer_WL25R",Project_information!$C$3&amp;"_"&amp;Project_information!$B$2&amp;"_"&amp;Index!$V98,Project_information!$C$3&amp;"_"&amp;Project_information!$B$2&amp;"_"&amp;TEXT(MAX($A$10:INDIRECT("A"&amp;ROW(Index!$B98))),"00")&amp;"_"&amp;TEXT(Index!$B98,"00")&amp;"_"&amp;Index!$V98),""),"")</f>
        <v>3200280_pt_BR_07_04_</v>
      </c>
      <c r="X98" s="146" t="str">
        <f>IF($X$2="","", IF(
    $A98&lt;&gt;"",
    "",
    IF(
        $B98="",
        "",
        IF(
            OR($AB98 = "00_01", $AB98 = "01_01"),
            $X$2,
            IF(#REF!=
                "",
                IF(
                    X95 + $Y$7 &gt;= DATE(YEAR(X95),MONTH($Y$3),DAY($Y$3)),
                    IF(
                        X95 + $Y$7 &lt;= DATE(YEAR(X95)+1,MONTH($Y$4),DAY($Y$4)),
                        IF(
                            $Y$7 = 1,
                            IF(
                                WEEKDAY(DATE(YEAR(X95)+1,MONTH($Y$4),DAY($Y$4)) + 1, 2) &gt; 5,
                                DATE(YEAR(X95)+1,MONTH($Y$4),DAY($Y$4)) + 9 - WEEKDAY(DATE(YEAR(X95)+1,MONTH($Y$4),DAY($Y$4)) + 1, 2),
                                DATE(YEAR(X95)+1,MONTH($Y$4),DAY($Y$4)) + 1
                            ),
                            IF(
                                $Y$7 = 7,
                                X95 + (3 * $Y$7),
                                X95 + (2 * $Y$7)
                            )
                        ),
                        IF(
                            WEEKDAY(X95 + $Y$7, 2) &gt; 5,
                            IF(
                                WEEKDAY(X95 + $Y$7, 2) = 6,
                                X95 + $Y$7 + 2,
                                IF(
                                    WEEKDAY(X95 + $Y$7, 2) = 7,
                                    X95 + $Y$7 + 1,
                                    X95 + $Y$7
                                )
                            ),
                            X95 + $Y$7
                        )
                    ),
                    IF(
                        WEEKDAY(X95 + $Y$7, 2) &gt; 5,
                        IF(
                            WEEKDAY(X95 + $Y$7, 2) = 6,
                            X95 + $Y$7 + 2,
                            IF(
                                WEEKDAY(X95 + $Y$7, 2) = 7,
                                X95 + $Y$7 + 1,
                                X95 + $Y$7
                            )
                        ),
                        X95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98" s="150">
        <f t="shared" si="0"/>
        <v>0</v>
      </c>
      <c r="AA98" s="151">
        <f>IF(OR(E98&lt;&gt;"",O98&lt;&gt;""),1,0)</f>
        <v>1</v>
      </c>
      <c r="AB98" s="149" t="s">
        <v>280</v>
      </c>
      <c r="AC98" s="149">
        <v>62</v>
      </c>
    </row>
    <row r="99" spans="1:29" s="42" customFormat="1" ht="25" x14ac:dyDescent="0.3">
      <c r="A99" s="218"/>
      <c r="B99" s="219"/>
      <c r="C99" s="217"/>
      <c r="D99" s="217" t="s">
        <v>289</v>
      </c>
      <c r="E99" s="220">
        <v>4.2824074074074075E-4</v>
      </c>
      <c r="F99" s="217"/>
      <c r="G99" s="243" t="s">
        <v>290</v>
      </c>
      <c r="H99" s="221"/>
      <c r="I99" s="221"/>
      <c r="J99" s="221"/>
      <c r="K99" s="44"/>
      <c r="L99" s="221"/>
      <c r="M99" s="221"/>
      <c r="N99" s="221"/>
      <c r="O99" s="220"/>
      <c r="P99" s="221"/>
      <c r="Q99" s="221"/>
      <c r="R99" s="221"/>
      <c r="S99" s="222"/>
      <c r="T99" s="221"/>
      <c r="U99" s="223">
        <f>(Tabelle1[[#This Row],[Scap Time]]+Tabelle1[[#This Row],[LA time]])</f>
        <v>0</v>
      </c>
      <c r="V99" s="221"/>
      <c r="W99" s="217" t="str">
        <f ca="1">IF($B$1&lt;&gt;"",IF(ISNUMBER(Index!$B99),IF(Index!$V99="trailer_WL25R",Project_information!$C$3&amp;"_"&amp;Project_information!$B$2&amp;"_"&amp;Index!$V99,Project_information!$C$3&amp;"_"&amp;Project_information!$B$2&amp;"_"&amp;TEXT(MAX($A$10:INDIRECT("A"&amp;ROW(Index!$B99))),"00")&amp;"_"&amp;TEXT(Index!$B99,"00")&amp;"_"&amp;Index!$V99),""),"")</f>
        <v/>
      </c>
      <c r="X99" s="224" t="str">
        <f t="shared" ref="X99:X101" si="7">IF($X$2="","", IF(
    $A99&lt;&gt;"",
    "",
    IF(
        $B99="",
        "",
        IF(
            OR($AB99 = "00_01", $AB99 = "01_01"),
            $X$2,
            IF(
                X98="",
                IF(
                    X97 + $Y$7 &gt;= DATE(YEAR(X97),MONTH($Y$3),DAY($Y$3)),
                    IF(
                        X97 + $Y$7 &lt;= DATE(YEAR(X97)+1,MONTH($Y$4),DAY($Y$4)),
                        IF(
                            $Y$7 = 1,
                            IF(
                                WEEKDAY(DATE(YEAR(X97)+1,MONTH($Y$4),DAY($Y$4)) + 1, 2) &gt; 5,
                                DATE(YEAR(X97)+1,MONTH($Y$4),DAY($Y$4)) + 9 - WEEKDAY(DATE(YEAR(X97)+1,MONTH($Y$4),DAY($Y$4)) + 1, 2),
                                DATE(YEAR(X97)+1,MONTH($Y$4),DAY($Y$4)) + 1
                            ),
                            IF(
                                $Y$7 = 7,
                                X97 + (3 * $Y$7),
                                X97 + (2 * $Y$7)
                            )
                        ),
                        IF(
                            WEEKDAY(X97 + $Y$7, 2) &gt; 5,
                            IF(
                                WEEKDAY(X97 + $Y$7, 2) = 6,
                                X97 + $Y$7 + 2,
                                IF(
                                    WEEKDAY(X97 + $Y$7, 2) = 7,
                                    X97 + $Y$7 + 1,
                                    X97 + $Y$7
                                )
                            ),
                            X97 + $Y$7
                        )
                    ),
                    IF(
                        WEEKDAY(X97 + $Y$7, 2) &gt; 5,
                        IF(
                            WEEKDAY(X97 + $Y$7, 2) = 6,
                            X97 + $Y$7 + 2,
                            IF(
                                WEEKDAY(X97 + $Y$7, 2) = 7,
                                X97 + $Y$7 + 1,
                                X97 + $Y$7
                            )
                        ),
                        X97 + $Y$7
                    )
                ),
                IF(
                    X98 + $Y$7 &gt;= DATE(YEAR(X98),MONTH($Y$3),DAY($Y$3)),
                    IF(
                        X98 + $Y$7 &lt;= DATE(YEAR(X98)+1,MONTH($Y$4),DAY($Y$4)),
                        IF(
                            $Y$7 = 1,
                            IF(
                                WEEKDAY(DATE(YEAR(X98)+1,MONTH($Y$4),DAY($Y$4)) + 1, 2) &gt; 5,
                                DATE(YEAR(X98)+1,MONTH($Y$4),DAY($Y$4)) + 9 - WEEKDAY(DATE(YEAR(X98)+1,MONTH($Y$4),DAY($Y$4)) + 1, 2),
                                DATE(YEAR(X98)+1,MONTH($Y$4),DAY($Y$4)) + 1
                            ),
                            IF(
                                $Y$7 = 7,
                                X98 + (3 * $Y$7),
                                X98 + (2 * $Y$7)
                            )
                        ),
                        IF(
                            WEEKDAY(X98 + $Y$7, 2) &gt; 5,
                            IF(
                                WEEKDAY(X98 + $Y$7, 2) = 6,
                                X98 + $Y$7 + 2,
                                IF(
                                    WEEKDAY(X98 + $Y$7, 2) = 7,
                                    X98 + $Y$7 + 1,
                                    X98 + $Y$7
                                )
                            ),
                            X98 + $Y$7
                        )
                    ),
                    IF(
                        WEEKDAY(X98 + $Y$7, 2) = 6,
                        X98 + $Y$7 + 2,
                        IF(
                            WEEKDAY(X98 + $Y$7, 2) = 7,
                            X98 + $Y$7 + 1,
                            X98 + $Y$7
                        )
                    )
                )
            )
        )
    )
)
)</f>
        <v/>
      </c>
      <c r="Y99" s="217"/>
      <c r="Z99" s="225"/>
      <c r="AA99" s="226"/>
      <c r="AB99" s="227"/>
      <c r="AC99" s="227"/>
    </row>
    <row r="100" spans="1:29" s="42" customFormat="1" ht="25" x14ac:dyDescent="0.3">
      <c r="A100" s="218"/>
      <c r="B100" s="219"/>
      <c r="C100" s="217"/>
      <c r="D100" s="217" t="s">
        <v>291</v>
      </c>
      <c r="E100" s="220">
        <v>1.8518518518518518E-4</v>
      </c>
      <c r="F100" s="217"/>
      <c r="G100" s="243" t="s">
        <v>292</v>
      </c>
      <c r="H100" s="221"/>
      <c r="I100" s="221"/>
      <c r="J100" s="221"/>
      <c r="K100" s="44"/>
      <c r="L100" s="221"/>
      <c r="M100" s="221"/>
      <c r="N100" s="221"/>
      <c r="O100" s="220"/>
      <c r="P100" s="221"/>
      <c r="Q100" s="221"/>
      <c r="R100" s="221"/>
      <c r="S100" s="222"/>
      <c r="T100" s="221"/>
      <c r="U100" s="223">
        <f>(Tabelle1[[#This Row],[Scap Time]]+Tabelle1[[#This Row],[LA time]])</f>
        <v>0</v>
      </c>
      <c r="V100" s="221"/>
      <c r="W100" s="217" t="str">
        <f ca="1">IF($B$1&lt;&gt;"",IF(ISNUMBER(Index!$B100),IF(Index!$V100="trailer_WL25R",Project_information!$C$3&amp;"_"&amp;Project_information!$B$2&amp;"_"&amp;Index!$V100,Project_information!$C$3&amp;"_"&amp;Project_information!$B$2&amp;"_"&amp;TEXT(MAX($A$10:INDIRECT("A"&amp;ROW(Index!$B100))),"00")&amp;"_"&amp;TEXT(Index!$B100,"00")&amp;"_"&amp;Index!$V100),""),"")</f>
        <v/>
      </c>
      <c r="X100" s="224" t="str">
        <f t="shared" si="7"/>
        <v/>
      </c>
      <c r="Y100" s="217"/>
      <c r="Z100" s="225"/>
      <c r="AA100" s="226"/>
      <c r="AB100" s="227"/>
      <c r="AC100" s="227"/>
    </row>
    <row r="101" spans="1:29" s="42" customFormat="1" ht="25" x14ac:dyDescent="0.3">
      <c r="A101" s="218"/>
      <c r="B101" s="219"/>
      <c r="C101" s="217"/>
      <c r="D101" s="217" t="s">
        <v>293</v>
      </c>
      <c r="E101" s="220">
        <v>5.3240740740740744E-4</v>
      </c>
      <c r="F101" s="217"/>
      <c r="G101" s="243" t="s">
        <v>290</v>
      </c>
      <c r="H101" s="221"/>
      <c r="I101" s="221"/>
      <c r="J101" s="221"/>
      <c r="K101" s="44"/>
      <c r="L101" s="221"/>
      <c r="M101" s="221"/>
      <c r="N101" s="221"/>
      <c r="O101" s="220"/>
      <c r="P101" s="221"/>
      <c r="Q101" s="221"/>
      <c r="R101" s="221"/>
      <c r="S101" s="222"/>
      <c r="T101" s="221"/>
      <c r="U101" s="223">
        <f>(Tabelle1[[#This Row],[Scap Time]]+Tabelle1[[#This Row],[LA time]])</f>
        <v>0</v>
      </c>
      <c r="V101" s="221"/>
      <c r="W101" s="217" t="str">
        <f ca="1">IF($B$1&lt;&gt;"",IF(ISNUMBER(Index!$B101),IF(Index!$V101="trailer_WL25R",Project_information!$C$3&amp;"_"&amp;Project_information!$B$2&amp;"_"&amp;Index!$V101,Project_information!$C$3&amp;"_"&amp;Project_information!$B$2&amp;"_"&amp;TEXT(MAX($A$10:INDIRECT("A"&amp;ROW(Index!$B101))),"00")&amp;"_"&amp;TEXT(Index!$B101,"00")&amp;"_"&amp;Index!$V101),""),"")</f>
        <v/>
      </c>
      <c r="X101" s="224" t="str">
        <f t="shared" si="7"/>
        <v/>
      </c>
      <c r="Y101" s="217"/>
      <c r="Z101" s="225"/>
      <c r="AA101" s="226"/>
      <c r="AB101" s="227"/>
      <c r="AC101" s="227"/>
    </row>
    <row r="102" spans="1:29" s="42" customFormat="1" ht="25" x14ac:dyDescent="0.3">
      <c r="A102" s="218"/>
      <c r="B102" s="219"/>
      <c r="C102" s="217"/>
      <c r="D102" s="217" t="s">
        <v>294</v>
      </c>
      <c r="E102" s="220">
        <v>1.5046296296296297E-4</v>
      </c>
      <c r="F102" s="217"/>
      <c r="G102" s="243" t="s">
        <v>295</v>
      </c>
      <c r="H102" s="221"/>
      <c r="I102" s="221"/>
      <c r="J102" s="221"/>
      <c r="K102" s="44"/>
      <c r="L102" s="221"/>
      <c r="M102" s="221"/>
      <c r="N102" s="221"/>
      <c r="O102" s="220"/>
      <c r="P102" s="221"/>
      <c r="Q102" s="221"/>
      <c r="R102" s="221"/>
      <c r="S102" s="222"/>
      <c r="T102" s="221"/>
      <c r="U102" s="223">
        <f>(Tabelle1[[#This Row],[Scap Time]]+Tabelle1[[#This Row],[LA time]])</f>
        <v>0</v>
      </c>
      <c r="V102" s="221"/>
      <c r="W102" s="217" t="str">
        <f ca="1">IF($B$1&lt;&gt;"",IF(ISNUMBER(Index!$B102),IF(Index!$V102="trailer_WL25R",Project_information!$C$3&amp;"_"&amp;Project_information!$B$2&amp;"_"&amp;Index!$V102,Project_information!$C$3&amp;"_"&amp;Project_information!$B$2&amp;"_"&amp;TEXT(MAX($A$10:INDIRECT("A"&amp;ROW(Index!$B102))),"00")&amp;"_"&amp;TEXT(Index!$B102,"00")&amp;"_"&amp;Index!$V102),""),"")</f>
        <v/>
      </c>
      <c r="X102" s="224" t="str">
        <f t="shared" ref="X102:X104" si="8">IF($X$2="","", IF(
    $A102&lt;&gt;"",
    "",
    IF(
        $B102="",
        "",
        IF(
            OR($AB102 = "00_01", $AB102 = "01_01"),
            $X$2,
            IF(
                X101="",
                IF(
                    X100 + $Y$7 &gt;= DATE(YEAR(X100),MONTH($Y$3),DAY($Y$3)),
                    IF(
                        X100 + $Y$7 &lt;= DATE(YEAR(X100)+1,MONTH($Y$4),DAY($Y$4)),
                        IF(
                            $Y$7 = 1,
                            IF(
                                WEEKDAY(DATE(YEAR(X100)+1,MONTH($Y$4),DAY($Y$4)) + 1, 2) &gt; 5,
                                DATE(YEAR(X100)+1,MONTH($Y$4),DAY($Y$4)) + 9 - WEEKDAY(DATE(YEAR(X100)+1,MONTH($Y$4),DAY($Y$4)) + 1, 2),
                                DATE(YEAR(X100)+1,MONTH($Y$4),DAY($Y$4)) + 1
                            ),
                            IF(
                                $Y$7 = 7,
                                X100 + (3 * $Y$7),
                                X100 + (2 * $Y$7)
                            )
                        ),
                        IF(
                            WEEKDAY(X100 + $Y$7, 2) &gt; 5,
                            IF(
                                WEEKDAY(X100 + $Y$7, 2) = 6,
                                X100 + $Y$7 + 2,
                                IF(
                                    WEEKDAY(X100 + $Y$7, 2) = 7,
                                    X100 + $Y$7 + 1,
                                    X100 + $Y$7
                                )
                            ),
                            X100 + $Y$7
                        )
                    ),
                    IF(
                        WEEKDAY(X100 + $Y$7, 2) &gt; 5,
                        IF(
                            WEEKDAY(X100 + $Y$7, 2) = 6,
                            X100 + $Y$7 + 2,
                            IF(
                                WEEKDAY(X100 + $Y$7, 2) = 7,
                                X100 + $Y$7 + 1,
                                X100 + $Y$7
                            )
                        ),
                        X100 + $Y$7
                    )
                ),
                IF(
                    X101 + $Y$7 &gt;= DATE(YEAR(X101),MONTH($Y$3),DAY($Y$3)),
                    IF(
                        X101 + $Y$7 &lt;= DATE(YEAR(X101)+1,MONTH($Y$4),DAY($Y$4)),
                        IF(
                            $Y$7 = 1,
                            IF(
                                WEEKDAY(DATE(YEAR(X101)+1,MONTH($Y$4),DAY($Y$4)) + 1, 2) &gt; 5,
                                DATE(YEAR(X101)+1,MONTH($Y$4),DAY($Y$4)) + 9 - WEEKDAY(DATE(YEAR(X101)+1,MONTH($Y$4),DAY($Y$4)) + 1, 2),
                                DATE(YEAR(X101)+1,MONTH($Y$4),DAY($Y$4)) + 1
                            ),
                            IF(
                                $Y$7 = 7,
                                X101 + (3 * $Y$7),
                                X101 + (2 * $Y$7)
                            )
                        ),
                        IF(
                            WEEKDAY(X101 + $Y$7, 2) &gt; 5,
                            IF(
                                WEEKDAY(X101 + $Y$7, 2) = 6,
                                X101 + $Y$7 + 2,
                                IF(
                                    WEEKDAY(X101 + $Y$7, 2) = 7,
                                    X101 + $Y$7 + 1,
                                    X101 + $Y$7
                                )
                            ),
                            X101 + $Y$7
                        )
                    ),
                    IF(
                        WEEKDAY(X101 + $Y$7, 2) = 6,
                        X101 + $Y$7 + 2,
                        IF(
                            WEEKDAY(X101 + $Y$7, 2) = 7,
                            X101 + $Y$7 + 1,
                            X101 + $Y$7
                        )
                    )
                )
            )
        )
    )
)
)</f>
        <v/>
      </c>
      <c r="Y102" s="217"/>
      <c r="Z102" s="225"/>
      <c r="AA102" s="226"/>
      <c r="AB102" s="227"/>
      <c r="AC102" s="227"/>
    </row>
    <row r="103" spans="1:29" s="42" customFormat="1" ht="25" x14ac:dyDescent="0.3">
      <c r="A103" s="218"/>
      <c r="B103" s="219"/>
      <c r="C103" s="217"/>
      <c r="D103" s="217" t="s">
        <v>296</v>
      </c>
      <c r="E103" s="220">
        <v>3.3564814814814812E-4</v>
      </c>
      <c r="F103" s="217"/>
      <c r="G103" s="243" t="s">
        <v>290</v>
      </c>
      <c r="H103" s="221"/>
      <c r="I103" s="221"/>
      <c r="J103" s="221"/>
      <c r="K103" s="44"/>
      <c r="L103" s="221"/>
      <c r="M103" s="221"/>
      <c r="N103" s="221"/>
      <c r="O103" s="220"/>
      <c r="P103" s="221"/>
      <c r="Q103" s="221"/>
      <c r="R103" s="221"/>
      <c r="S103" s="222"/>
      <c r="T103" s="221"/>
      <c r="U103" s="223">
        <f>(Tabelle1[[#This Row],[Scap Time]]+Tabelle1[[#This Row],[LA time]])</f>
        <v>0</v>
      </c>
      <c r="V103" s="221"/>
      <c r="W103" s="217" t="str">
        <f ca="1">IF($B$1&lt;&gt;"",IF(ISNUMBER(Index!$B103),IF(Index!$V103="trailer_WL25R",Project_information!$C$3&amp;"_"&amp;Project_information!$B$2&amp;"_"&amp;Index!$V103,Project_information!$C$3&amp;"_"&amp;Project_information!$B$2&amp;"_"&amp;TEXT(MAX($A$10:INDIRECT("A"&amp;ROW(Index!$B103))),"00")&amp;"_"&amp;TEXT(Index!$B103,"00")&amp;"_"&amp;Index!$V103),""),"")</f>
        <v/>
      </c>
      <c r="X103" s="224" t="str">
        <f t="shared" si="8"/>
        <v/>
      </c>
      <c r="Y103" s="217"/>
      <c r="Z103" s="225"/>
      <c r="AA103" s="226"/>
      <c r="AB103" s="227"/>
      <c r="AC103" s="227"/>
    </row>
    <row r="104" spans="1:29" s="42" customFormat="1" ht="25" x14ac:dyDescent="0.3">
      <c r="A104" s="218"/>
      <c r="B104" s="219"/>
      <c r="C104" s="217"/>
      <c r="D104" s="217" t="s">
        <v>297</v>
      </c>
      <c r="E104" s="220">
        <v>2.199074074074074E-4</v>
      </c>
      <c r="F104" s="217"/>
      <c r="G104" s="243" t="s">
        <v>298</v>
      </c>
      <c r="H104" s="221"/>
      <c r="I104" s="221"/>
      <c r="J104" s="221"/>
      <c r="K104" s="44"/>
      <c r="L104" s="221"/>
      <c r="M104" s="221"/>
      <c r="N104" s="221"/>
      <c r="O104" s="220"/>
      <c r="P104" s="221"/>
      <c r="Q104" s="221"/>
      <c r="R104" s="221"/>
      <c r="S104" s="222"/>
      <c r="T104" s="221"/>
      <c r="U104" s="223">
        <f>(Tabelle1[[#This Row],[Scap Time]]+Tabelle1[[#This Row],[LA time]])</f>
        <v>0</v>
      </c>
      <c r="V104" s="221"/>
      <c r="W104" s="217" t="str">
        <f ca="1">IF($B$1&lt;&gt;"",IF(ISNUMBER(Index!$B104),IF(Index!$V104="trailer_WL25R",Project_information!$C$3&amp;"_"&amp;Project_information!$B$2&amp;"_"&amp;Index!$V104,Project_information!$C$3&amp;"_"&amp;Project_information!$B$2&amp;"_"&amp;TEXT(MAX($A$10:INDIRECT("A"&amp;ROW(Index!$B104))),"00")&amp;"_"&amp;TEXT(Index!$B104,"00")&amp;"_"&amp;Index!$V104),""),"")</f>
        <v/>
      </c>
      <c r="X104" s="224" t="str">
        <f t="shared" si="8"/>
        <v/>
      </c>
      <c r="Y104" s="217"/>
      <c r="Z104" s="225"/>
      <c r="AA104" s="226"/>
      <c r="AB104" s="227"/>
      <c r="AC104" s="227"/>
    </row>
    <row r="105" spans="1:29" s="42" customFormat="1" ht="14" x14ac:dyDescent="0.3">
      <c r="A105" s="63">
        <v>8</v>
      </c>
      <c r="B105" s="43"/>
      <c r="C105" s="44" t="s">
        <v>299</v>
      </c>
      <c r="D105" s="44"/>
      <c r="E105" s="231"/>
      <c r="F105" s="44"/>
      <c r="G105" s="44"/>
      <c r="H105" s="44"/>
      <c r="I105" s="44"/>
      <c r="J105" s="44"/>
      <c r="K105" s="44"/>
      <c r="L105" s="44"/>
      <c r="M105" s="44"/>
      <c r="O105" s="45"/>
      <c r="S105" s="46"/>
      <c r="U105" s="46">
        <f>(Tabelle1[[#This Row],[Scap Time]]+Tabelle1[[#This Row],[LA time]])</f>
        <v>0</v>
      </c>
      <c r="W105" s="42" t="str">
        <f ca="1">IF($B$1&lt;&gt;"",IF(ISNUMBER(Index!$B105),IF(Index!$V105="trailer_WL25R",Project_information!$C$3&amp;"_"&amp;Project_information!$B$2&amp;"_"&amp;Index!$V105,Project_information!$C$3&amp;"_"&amp;Project_information!$B$2&amp;"_"&amp;TEXT(MAX($A$10:INDIRECT("A"&amp;ROW(Index!$B105))),"00")&amp;"_"&amp;TEXT(Index!$B105,"00")&amp;"_"&amp;Index!$V105),""),"")</f>
        <v/>
      </c>
      <c r="X105" s="146" t="str">
        <f>IF($X$2="","", IF(
    $A105&lt;&gt;"",
    "",
    IF(
        $B105="",
        "",
        IF(
            OR($AB105 = "00_01", $AB105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105" s="150">
        <f t="shared" si="0"/>
        <v>0</v>
      </c>
      <c r="AA105" s="151">
        <f>IF(OR(E105&lt;&gt;"",O105&lt;&gt;""),1,0)</f>
        <v>0</v>
      </c>
      <c r="AB105" s="149" t="s">
        <v>280</v>
      </c>
      <c r="AC105" s="149" t="s">
        <v>96</v>
      </c>
    </row>
    <row r="106" spans="1:29" s="42" customFormat="1" ht="75" x14ac:dyDescent="0.3">
      <c r="A106" s="218"/>
      <c r="B106" s="219">
        <v>1</v>
      </c>
      <c r="C106" s="217" t="s">
        <v>300</v>
      </c>
      <c r="D106" s="217" t="str">
        <f ca="1">IF($B$1&lt;&gt;"",IF(ISNUMBER(Index!$B106), IF($AB106= "00_01",Project_information!$C$3&amp;"_"&amp;Project_information!$B$2&amp;"_"&amp;"00_01_trailer",Project_information!$C$3&amp;"_"&amp;Project_information!$B$2&amp;"_"&amp;TEXT(MAX($A$10:INDIRECT("A"&amp;ROW(Index!$B106))),"00")&amp;"_"&amp;TEXT(Index!$B106,"00")),""),"")</f>
        <v>3200280_pt_BR_08_01</v>
      </c>
      <c r="E106" s="220">
        <v>2.4421296296296296E-3</v>
      </c>
      <c r="F106" s="217" t="s">
        <v>301</v>
      </c>
      <c r="G106" s="217"/>
      <c r="H106" s="221"/>
      <c r="I106" s="221"/>
      <c r="J106" s="221"/>
      <c r="K106" s="44"/>
      <c r="L106" s="221"/>
      <c r="M106" s="221"/>
      <c r="N106" s="221"/>
      <c r="O106" s="220"/>
      <c r="P106" s="221"/>
      <c r="Q106" s="221"/>
      <c r="R106" s="221"/>
      <c r="S106" s="222"/>
      <c r="T106" s="221"/>
      <c r="U106" s="223">
        <f>(Tabelle1[[#This Row],[Scap Time]]+Tabelle1[[#This Row],[LA time]])</f>
        <v>0</v>
      </c>
      <c r="V106" s="221"/>
      <c r="W106" s="217" t="str">
        <f ca="1">IF($B$1&lt;&gt;"",IF(ISNUMBER(Index!$B106),IF(Index!$V106="trailer_WL25R",Project_information!$C$3&amp;"_"&amp;Project_information!$B$2&amp;"_"&amp;Index!$V106,Project_information!$C$3&amp;"_"&amp;Project_information!$B$2&amp;"_"&amp;TEXT(MAX($A$10:INDIRECT("A"&amp;ROW(Index!$B106))),"00")&amp;"_"&amp;TEXT(Index!$B106,"00")&amp;"_"&amp;Index!$V106),""),"")</f>
        <v>3200280_pt_BR_08_01_</v>
      </c>
      <c r="X106" s="224" t="str">
        <f>IF($X$2="","", IF(
    $A106&lt;&gt;"",
    "",
    IF(
        $B106="",
        "",
        IF(
            OR($AB106 = "00_01", $AB106 = "01_01"),
            $X$2,
            IF(
                X105="",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X105 + $Y$7 &gt;= DATE(YEAR(X105),MONTH($Y$3),DAY($Y$3)),
                    IF(
                        X105 + $Y$7 &lt;= DATE(YEAR(X105)+1,MONTH($Y$4),DAY($Y$4)),
                        IF(
                            $Y$7 = 1,
                            IF(
                                WEEKDAY(DATE(YEAR(X105)+1,MONTH($Y$4),DAY($Y$4)) + 1, 2) &gt; 5,
                                DATE(YEAR(X105)+1,MONTH($Y$4),DAY($Y$4)) + 9 - WEEKDAY(DATE(YEAR(X105)+1,MONTH($Y$4),DAY($Y$4)) + 1, 2),
                                DATE(YEAR(X105)+1,MONTH($Y$4),DAY($Y$4)) + 1
                            ),
                            IF(
                                $Y$7 = 7,
                                X105 + (3 * $Y$7),
                                X105 + (2 * $Y$7)
                            )
                        ),
                        IF(
                            WEEKDAY(X105 + $Y$7, 2) &gt; 5,
                            IF(
                                WEEKDAY(X105 + $Y$7, 2) = 6,
                                X105 + $Y$7 + 2,
                                IF(
                                    WEEKDAY(X105 + $Y$7, 2) = 7,
                                    X105 + $Y$7 + 1,
                                    X105 + $Y$7
                                )
                            ),
                            X105 + $Y$7
                        )
                    ),
                    IF(
                        WEEKDAY(X105 + $Y$7, 2) = 6,
                        X105 + $Y$7 + 2,
                        IF(
                            WEEKDAY(X105 + $Y$7, 2) = 7,
                            X105 + $Y$7 + 1,
                            X105 + $Y$7
                        )
                    )
                )
            )
        )
    )
)
)</f>
        <v/>
      </c>
      <c r="Y106" s="217"/>
      <c r="Z106" s="225"/>
      <c r="AA106" s="226"/>
      <c r="AB106" s="227"/>
      <c r="AC106" s="227"/>
    </row>
    <row r="107" spans="1:29" s="42" customFormat="1" ht="100" x14ac:dyDescent="0.3">
      <c r="A107" s="63"/>
      <c r="B107" s="43">
        <v>2</v>
      </c>
      <c r="C107" s="44" t="s">
        <v>302</v>
      </c>
      <c r="D107" s="217" t="str">
        <f ca="1">IF($B$1&lt;&gt;"",IF(ISNUMBER(Index!$B107), IF($AB107= "00_01",Project_information!$C$3&amp;"_"&amp;Project_information!$B$2&amp;"_"&amp;"00_01_trailer",Project_information!$C$3&amp;"_"&amp;Project_information!$B$2&amp;"_"&amp;TEXT(MAX($A$10:INDIRECT("A"&amp;ROW(Index!$B107))),"00")&amp;"_"&amp;TEXT(Index!$B107,"00")),""),"")</f>
        <v>3200280_pt_BR_08_02</v>
      </c>
      <c r="E107" s="220">
        <v>4.4328703703703709E-3</v>
      </c>
      <c r="F107" s="221" t="s">
        <v>303</v>
      </c>
      <c r="G107" s="217"/>
      <c r="H107" s="44"/>
      <c r="I107" s="44"/>
      <c r="J107" s="44"/>
      <c r="K107" s="44"/>
      <c r="L107" s="44"/>
      <c r="M107" s="44"/>
      <c r="O107" s="45"/>
      <c r="S107" s="46"/>
      <c r="U107" s="46">
        <f>(Tabelle1[[#This Row],[Scap Time]]+Tabelle1[[#This Row],[LA time]])</f>
        <v>0</v>
      </c>
      <c r="W107" s="42" t="str">
        <f ca="1">IF($B$1&lt;&gt;"",IF(ISNUMBER(Index!$B107),IF(Index!$V107="trailer_WL25R",Project_information!$C$3&amp;"_"&amp;Project_information!$B$2&amp;"_"&amp;Index!$V107,Project_information!$C$3&amp;"_"&amp;Project_information!$B$2&amp;"_"&amp;TEXT(MAX($A$10:INDIRECT("A"&amp;ROW(Index!$B107))),"00")&amp;"_"&amp;TEXT(Index!$B107,"00")&amp;"_"&amp;Index!$V107),""),"")</f>
        <v>3200280_pt_BR_08_02_</v>
      </c>
      <c r="X107" s="146" t="str">
        <f>IF($X$2="","", IF(
    $A107&lt;&gt;"",
    "",
    IF(
        $B107="",
        "",
        IF(
            OR($AB107 = "00_01", $AB107 = "01_01"),
            $X$2,
            IF(
                X105="",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X105 + $Y$7 &gt;= DATE(YEAR(X105),MONTH($Y$3),DAY($Y$3)),
                    IF(
                        X105 + $Y$7 &lt;= DATE(YEAR(X105)+1,MONTH($Y$4),DAY($Y$4)),
                        IF(
                            $Y$7 = 1,
                            IF(
                                WEEKDAY(DATE(YEAR(X105)+1,MONTH($Y$4),DAY($Y$4)) + 1, 2) &gt; 5,
                                DATE(YEAR(X105)+1,MONTH($Y$4),DAY($Y$4)) + 9 - WEEKDAY(DATE(YEAR(X105)+1,MONTH($Y$4),DAY($Y$4)) + 1, 2),
                                DATE(YEAR(X105)+1,MONTH($Y$4),DAY($Y$4)) + 1
                            ),
                            IF(
                                $Y$7 = 7,
                                X105 + (3 * $Y$7),
                                X105 + (2 * $Y$7)
                            )
                        ),
                        IF(
                            WEEKDAY(X105 + $Y$7, 2) &gt; 5,
                            IF(
                                WEEKDAY(X105 + $Y$7, 2) = 6,
                                X105 + $Y$7 + 2,
                                IF(
                                    WEEKDAY(X105 + $Y$7, 2) = 7,
                                    X105 + $Y$7 + 1,
                                    X105 + $Y$7
                                )
                            ),
                            X105 + $Y$7
                        )
                    ),
                    IF(
                        WEEKDAY(X105 + $Y$7, 2) = 6,
                        X105 + $Y$7 + 2,
                        IF(
                            WEEKDAY(X105 + $Y$7, 2) = 7,
                            X105 + $Y$7 + 1,
                            X105 + $Y$7
                        )
                    )
                )
            )
        )
    )
)
)</f>
        <v/>
      </c>
      <c r="Z107" s="150">
        <f t="shared" si="0"/>
        <v>0</v>
      </c>
      <c r="AA107" s="151">
        <f>IF(OR(E107&lt;&gt;"",O107&lt;&gt;""),1,0)</f>
        <v>1</v>
      </c>
      <c r="AB107" s="149" t="s">
        <v>280</v>
      </c>
      <c r="AC107" s="149">
        <v>60</v>
      </c>
    </row>
    <row r="108" spans="1:29" s="42" customFormat="1" ht="14" x14ac:dyDescent="0.3">
      <c r="A108" s="218"/>
      <c r="B108" s="219"/>
      <c r="C108" s="217"/>
      <c r="D108" s="217" t="s">
        <v>304</v>
      </c>
      <c r="E108" s="220"/>
      <c r="F108" s="217"/>
      <c r="G108" s="217"/>
      <c r="H108" s="221"/>
      <c r="I108" s="221"/>
      <c r="J108" s="221"/>
      <c r="K108" s="44"/>
      <c r="L108" s="221"/>
      <c r="M108" s="221"/>
      <c r="N108" s="221"/>
      <c r="O108" s="220"/>
      <c r="P108" s="221"/>
      <c r="Q108" s="221"/>
      <c r="R108" s="221"/>
      <c r="S108" s="222"/>
      <c r="T108" s="221"/>
      <c r="U108" s="223">
        <f>(Tabelle1[[#This Row],[Scap Time]]+Tabelle1[[#This Row],[LA time]])</f>
        <v>0</v>
      </c>
      <c r="V108" s="221"/>
      <c r="W108" s="217" t="str">
        <f ca="1">IF($B$1&lt;&gt;"",IF(ISNUMBER(Index!$B108),IF(Index!$V108="trailer_WL25R",Project_information!$C$3&amp;"_"&amp;Project_information!$B$2&amp;"_"&amp;Index!$V108,Project_information!$C$3&amp;"_"&amp;Project_information!$B$2&amp;"_"&amp;TEXT(MAX($A$10:INDIRECT("A"&amp;ROW(Index!$B108))),"00")&amp;"_"&amp;TEXT(Index!$B108,"00")&amp;"_"&amp;Index!$V108),""),"")</f>
        <v/>
      </c>
      <c r="X108" s="224" t="str">
        <f>IF($X$2="","", IF(
    $A108&lt;&gt;"",
    "",
    IF(
        $B108="",
        "",
        IF(
            OR($AB108 = "00_01", $AB108 = "01_01"),
            $X$2,
            IF(
                X107="",
                IF(
                    X106 + $Y$7 &gt;= DATE(YEAR(X106),MONTH($Y$3),DAY($Y$3)),
                    IF(
                        X106 + $Y$7 &lt;= DATE(YEAR(X106)+1,MONTH($Y$4),DAY($Y$4)),
                        IF(
                            $Y$7 = 1,
                            IF(
                                WEEKDAY(DATE(YEAR(X106)+1,MONTH($Y$4),DAY($Y$4)) + 1, 2) &gt; 5,
                                DATE(YEAR(X106)+1,MONTH($Y$4),DAY($Y$4)) + 9 - WEEKDAY(DATE(YEAR(X106)+1,MONTH($Y$4),DAY($Y$4)) + 1, 2),
                                DATE(YEAR(X106)+1,MONTH($Y$4),DAY($Y$4)) + 1
                            ),
                            IF(
                                $Y$7 = 7,
                                X106 + (3 * $Y$7),
                                X106 + (2 * $Y$7)
                            )
                        ),
                        IF(
                            WEEKDAY(X106 + $Y$7, 2) &gt; 5,
                            IF(
                                WEEKDAY(X106 + $Y$7, 2) = 6,
                                X106 + $Y$7 + 2,
                                IF(
                                    WEEKDAY(X106 + $Y$7, 2) = 7,
                                    X106 + $Y$7 + 1,
                                    X106 + $Y$7
                                )
                            ),
                            X106 + $Y$7
                        )
                    ),
                    IF(
                        WEEKDAY(X106 + $Y$7, 2) &gt; 5,
                        IF(
                            WEEKDAY(X106 + $Y$7, 2) = 6,
                            X106 + $Y$7 + 2,
                            IF(
                                WEEKDAY(X106 + $Y$7, 2) = 7,
                                X106 + $Y$7 + 1,
                                X106 + $Y$7
                            )
                        ),
                        X106 + $Y$7
                    )
                ),
                IF(
                    X107 + $Y$7 &gt;= DATE(YEAR(X107),MONTH($Y$3),DAY($Y$3)),
                    IF(
                        X107 + $Y$7 &lt;= DATE(YEAR(X107)+1,MONTH($Y$4),DAY($Y$4)),
                        IF(
                            $Y$7 = 1,
                            IF(
                                WEEKDAY(DATE(YEAR(X107)+1,MONTH($Y$4),DAY($Y$4)) + 1, 2) &gt; 5,
                                DATE(YEAR(X107)+1,MONTH($Y$4),DAY($Y$4)) + 9 - WEEKDAY(DATE(YEAR(X107)+1,MONTH($Y$4),DAY($Y$4)) + 1, 2),
                                DATE(YEAR(X107)+1,MONTH($Y$4),DAY($Y$4)) + 1
                            ),
                            IF(
                                $Y$7 = 7,
                                X107 + (3 * $Y$7),
                                X107 + (2 * $Y$7)
                            )
                        ),
                        IF(
                            WEEKDAY(X107 + $Y$7, 2) &gt; 5,
                            IF(
                                WEEKDAY(X107 + $Y$7, 2) = 6,
                                X107 + $Y$7 + 2,
                                IF(
                                    WEEKDAY(X107 + $Y$7, 2) = 7,
                                    X107 + $Y$7 + 1,
                                    X107 + $Y$7
                                )
                            ),
                            X107 + $Y$7
                        )
                    ),
                    IF(
                        WEEKDAY(X107 + $Y$7, 2) = 6,
                        X107 + $Y$7 + 2,
                        IF(
                            WEEKDAY(X107 + $Y$7, 2) = 7,
                            X107 + $Y$7 + 1,
                            X107 + $Y$7
                        )
                    )
                )
            )
        )
    )
)
)</f>
        <v/>
      </c>
      <c r="Y108" s="217"/>
      <c r="Z108" s="225"/>
      <c r="AA108" s="226"/>
      <c r="AB108" s="227"/>
      <c r="AC108" s="227"/>
    </row>
    <row r="109" spans="1:29" s="42" customFormat="1" ht="75" x14ac:dyDescent="0.3">
      <c r="A109" s="63"/>
      <c r="B109" s="43">
        <v>3</v>
      </c>
      <c r="C109" s="44" t="s">
        <v>305</v>
      </c>
      <c r="D109" s="217" t="str">
        <f ca="1">IF($B$1&lt;&gt;"",IF(ISNUMBER(Index!$B109), IF($AB109= "00_01",Project_information!$C$3&amp;"_"&amp;Project_information!$B$2&amp;"_"&amp;"00_01_trailer",Project_information!$C$3&amp;"_"&amp;Project_information!$B$2&amp;"_"&amp;TEXT(MAX($A$10:INDIRECT("A"&amp;ROW(Index!$B109))),"00")&amp;"_"&amp;TEXT(Index!$B109,"00")),""),"")</f>
        <v>3200280_pt_BR_08_03</v>
      </c>
      <c r="E109" s="220">
        <v>5.3356481481481484E-3</v>
      </c>
      <c r="F109" s="221" t="s">
        <v>306</v>
      </c>
      <c r="G109" s="217"/>
      <c r="H109" s="44"/>
      <c r="I109" s="44"/>
      <c r="J109" s="44"/>
      <c r="K109" s="44"/>
      <c r="L109" s="44"/>
      <c r="M109" s="44"/>
      <c r="O109" s="45"/>
      <c r="S109" s="46"/>
      <c r="U109" s="46">
        <f>(Tabelle1[[#This Row],[Scap Time]]+Tabelle1[[#This Row],[LA time]])</f>
        <v>0</v>
      </c>
      <c r="W109" s="42" t="str">
        <f ca="1">IF($B$1&lt;&gt;"",IF(ISNUMBER(Index!$B109),IF(Index!$V109="trailer_WL25R",Project_information!$C$3&amp;"_"&amp;Project_information!$B$2&amp;"_"&amp;Index!$V109,Project_information!$C$3&amp;"_"&amp;Project_information!$B$2&amp;"_"&amp;TEXT(MAX($A$10:INDIRECT("A"&amp;ROW(Index!$B109))),"00")&amp;"_"&amp;TEXT(Index!$B109,"00")&amp;"_"&amp;Index!$V109),""),"")</f>
        <v>3200280_pt_BR_08_03_</v>
      </c>
      <c r="X109" s="146" t="str">
        <f>IF($X$2="","", IF(
    $A109&lt;&gt;"",
    "",
    IF(
        $B109="",
        "",
        IF(
            OR($AB109 = "00_01", $AB109 = "01_01"),
            $X$2,
            IF(
                X107="",
                IF(
                    X105 + $Y$7 &gt;= DATE(YEAR(X105),MONTH($Y$3),DAY($Y$3)),
                    IF(
                        X105 + $Y$7 &lt;= DATE(YEAR(X105)+1,MONTH($Y$4),DAY($Y$4)),
                        IF(
                            $Y$7 = 1,
                            IF(
                                WEEKDAY(DATE(YEAR(X105)+1,MONTH($Y$4),DAY($Y$4)) + 1, 2) &gt; 5,
                                DATE(YEAR(X105)+1,MONTH($Y$4),DAY($Y$4)) + 9 - WEEKDAY(DATE(YEAR(X105)+1,MONTH($Y$4),DAY($Y$4)) + 1, 2),
                                DATE(YEAR(X105)+1,MONTH($Y$4),DAY($Y$4)) + 1
                            ),
                            IF(
                                $Y$7 = 7,
                                X105 + (3 * $Y$7),
                                X105 + (2 * $Y$7)
                            )
                        ),
                        IF(
                            WEEKDAY(X105 + $Y$7, 2) &gt; 5,
                            IF(
                                WEEKDAY(X105 + $Y$7, 2) = 6,
                                X105 + $Y$7 + 2,
                                IF(
                                    WEEKDAY(X105 + $Y$7, 2) = 7,
                                    X105 + $Y$7 + 1,
                                    X105 + $Y$7
                                )
                            ),
                            X105 + $Y$7
                        )
                    ),
                    IF(
                        WEEKDAY(X105 + $Y$7, 2) &gt; 5,
                        IF(
                            WEEKDAY(X105 + $Y$7, 2) = 6,
                            X105 + $Y$7 + 2,
                            IF(
                                WEEKDAY(X105 + $Y$7, 2) = 7,
                                X105 + $Y$7 + 1,
                                X105 + $Y$7
                            )
                        ),
                        X105 + $Y$7
                    )
                ),
                IF(
                    X107 + $Y$7 &gt;= DATE(YEAR(X107),MONTH($Y$3),DAY($Y$3)),
                    IF(
                        X107 + $Y$7 &lt;= DATE(YEAR(X107)+1,MONTH($Y$4),DAY($Y$4)),
                        IF(
                            $Y$7 = 1,
                            IF(
                                WEEKDAY(DATE(YEAR(X107)+1,MONTH($Y$4),DAY($Y$4)) + 1, 2) &gt; 5,
                                DATE(YEAR(X107)+1,MONTH($Y$4),DAY($Y$4)) + 9 - WEEKDAY(DATE(YEAR(X107)+1,MONTH($Y$4),DAY($Y$4)) + 1, 2),
                                DATE(YEAR(X107)+1,MONTH($Y$4),DAY($Y$4)) + 1
                            ),
                            IF(
                                $Y$7 = 7,
                                X107 + (3 * $Y$7),
                                X107 + (2 * $Y$7)
                            )
                        ),
                        IF(
                            WEEKDAY(X107 + $Y$7, 2) &gt; 5,
                            IF(
                                WEEKDAY(X107 + $Y$7, 2) = 6,
                                X107 + $Y$7 + 2,
                                IF(
                                    WEEKDAY(X107 + $Y$7, 2) = 7,
                                    X107 + $Y$7 + 1,
                                    X107 + $Y$7
                                )
                            ),
                            X107 + $Y$7
                        )
                    ),
                    IF(
                        WEEKDAY(X107 + $Y$7, 2) = 6,
                        X107 + $Y$7 + 2,
                        IF(
                            WEEKDAY(X107 + $Y$7, 2) = 7,
                            X107 + $Y$7 + 1,
                            X107 + $Y$7
                        )
                    )
                )
            )
        )
    )
)
)</f>
        <v/>
      </c>
      <c r="Z109" s="150">
        <f t="shared" si="0"/>
        <v>0</v>
      </c>
      <c r="AA109" s="151">
        <f>IF(OR(E109&lt;&gt;"",O109&lt;&gt;""),1,0)</f>
        <v>1</v>
      </c>
      <c r="AB109" s="149" t="s">
        <v>280</v>
      </c>
      <c r="AC109" s="149">
        <v>61</v>
      </c>
    </row>
    <row r="110" spans="1:29" s="42" customFormat="1" ht="14" x14ac:dyDescent="0.3">
      <c r="A110" s="218"/>
      <c r="B110" s="219"/>
      <c r="C110" s="217"/>
      <c r="D110" s="217" t="s">
        <v>307</v>
      </c>
      <c r="E110" s="220">
        <v>1.1574074074074073E-4</v>
      </c>
      <c r="F110" s="236"/>
      <c r="G110" s="217"/>
      <c r="H110" s="221"/>
      <c r="I110" s="221"/>
      <c r="J110" s="221"/>
      <c r="K110" s="44"/>
      <c r="L110" s="221"/>
      <c r="M110" s="221"/>
      <c r="N110" s="221"/>
      <c r="O110" s="220"/>
      <c r="P110" s="221"/>
      <c r="Q110" s="221"/>
      <c r="R110" s="221"/>
      <c r="S110" s="222"/>
      <c r="T110" s="221"/>
      <c r="U110" s="223">
        <f>(Tabelle1[[#This Row],[Scap Time]]+Tabelle1[[#This Row],[LA time]])</f>
        <v>0</v>
      </c>
      <c r="V110" s="221"/>
      <c r="W110" s="217" t="str">
        <f ca="1">IF($B$1&lt;&gt;"",IF(ISNUMBER(Index!$B110),IF(Index!$V110="trailer_WL25R",Project_information!$C$3&amp;"_"&amp;Project_information!$B$2&amp;"_"&amp;Index!$V110,Project_information!$C$3&amp;"_"&amp;Project_information!$B$2&amp;"_"&amp;TEXT(MAX($A$10:INDIRECT("A"&amp;ROW(Index!$B110))),"00")&amp;"_"&amp;TEXT(Index!$B110,"00")&amp;"_"&amp;Index!$V110),""),"")</f>
        <v/>
      </c>
      <c r="X110" s="224" t="str">
        <f>IF($X$2="","", IF(
    $A110&lt;&gt;"",
    "",
    IF(
        $B110="",
        "",
        IF(
            OR($AB110 = "00_01", $AB110 = "01_01"),
            $X$2,
            IF(
                X109="",
                IF(
                    X108 + $Y$7 &gt;= DATE(YEAR(X108),MONTH($Y$3),DAY($Y$3)),
                    IF(
                        X108 + $Y$7 &lt;= DATE(YEAR(X108)+1,MONTH($Y$4),DAY($Y$4)),
                        IF(
                            $Y$7 = 1,
                            IF(
                                WEEKDAY(DATE(YEAR(X108)+1,MONTH($Y$4),DAY($Y$4)) + 1, 2) &gt; 5,
                                DATE(YEAR(X108)+1,MONTH($Y$4),DAY($Y$4)) + 9 - WEEKDAY(DATE(YEAR(X108)+1,MONTH($Y$4),DAY($Y$4)) + 1, 2),
                                DATE(YEAR(X108)+1,MONTH($Y$4),DAY($Y$4)) + 1
                            ),
                            IF(
                                $Y$7 = 7,
                                X108 + (3 * $Y$7),
                                X108 + (2 * $Y$7)
                            )
                        ),
                        IF(
                            WEEKDAY(X108 + $Y$7, 2) &gt; 5,
                            IF(
                                WEEKDAY(X108 + $Y$7, 2) = 6,
                                X108 + $Y$7 + 2,
                                IF(
                                    WEEKDAY(X108 + $Y$7, 2) = 7,
                                    X108 + $Y$7 + 1,
                                    X108 + $Y$7
                                )
                            ),
                            X108 + $Y$7
                        )
                    ),
                    IF(
                        WEEKDAY(X108 + $Y$7, 2) &gt; 5,
                        IF(
                            WEEKDAY(X108 + $Y$7, 2) = 6,
                            X108 + $Y$7 + 2,
                            IF(
                                WEEKDAY(X108 + $Y$7, 2) = 7,
                                X108 + $Y$7 + 1,
                                X108 + $Y$7
                            )
                        ),
                        X108 + $Y$7
                    )
                ),
                IF(
                    X109 + $Y$7 &gt;= DATE(YEAR(X109),MONTH($Y$3),DAY($Y$3)),
                    IF(
                        X109 + $Y$7 &lt;= DATE(YEAR(X109)+1,MONTH($Y$4),DAY($Y$4)),
                        IF(
                            $Y$7 = 1,
                            IF(
                                WEEKDAY(DATE(YEAR(X109)+1,MONTH($Y$4),DAY($Y$4)) + 1, 2) &gt; 5,
                                DATE(YEAR(X109)+1,MONTH($Y$4),DAY($Y$4)) + 9 - WEEKDAY(DATE(YEAR(X109)+1,MONTH($Y$4),DAY($Y$4)) + 1, 2),
                                DATE(YEAR(X109)+1,MONTH($Y$4),DAY($Y$4)) + 1
                            ),
                            IF(
                                $Y$7 = 7,
                                X109 + (3 * $Y$7),
                                X109 + (2 * $Y$7)
                            )
                        ),
                        IF(
                            WEEKDAY(X109 + $Y$7, 2) &gt; 5,
                            IF(
                                WEEKDAY(X109 + $Y$7, 2) = 6,
                                X109 + $Y$7 + 2,
                                IF(
                                    WEEKDAY(X109 + $Y$7, 2) = 7,
                                    X109 + $Y$7 + 1,
                                    X109 + $Y$7
                                )
                            ),
                            X109 + $Y$7
                        )
                    ),
                    IF(
                        WEEKDAY(X109 + $Y$7, 2) = 6,
                        X109 + $Y$7 + 2,
                        IF(
                            WEEKDAY(X109 + $Y$7, 2) = 7,
                            X109 + $Y$7 + 1,
                            X109 + $Y$7
                        )
                    )
                )
            )
        )
    )
)
)</f>
        <v/>
      </c>
      <c r="Y110" s="217"/>
      <c r="Z110" s="225"/>
      <c r="AA110" s="226"/>
      <c r="AB110" s="227"/>
      <c r="AC110" s="227"/>
    </row>
    <row r="111" spans="1:29" s="42" customFormat="1" ht="87.5" x14ac:dyDescent="0.3">
      <c r="A111" s="218"/>
      <c r="B111" s="43">
        <v>4</v>
      </c>
      <c r="C111" s="44" t="s">
        <v>308</v>
      </c>
      <c r="D111" s="217" t="str">
        <f ca="1">IF($B$1&lt;&gt;"",IF(ISNUMBER(Index!$B111), IF($AB111= "00_01",Project_information!$C$3&amp;"_"&amp;Project_information!$B$2&amp;"_"&amp;"00_01_trailer",Project_information!$C$3&amp;"_"&amp;Project_information!$B$2&amp;"_"&amp;TEXT(MAX($A$10:INDIRECT("A"&amp;ROW(Index!$B111))),"00")&amp;"_"&amp;TEXT(Index!$B111,"00")),""),"")</f>
        <v>3200280_pt_BR_08_04</v>
      </c>
      <c r="E111" s="220">
        <v>2.8819444444444444E-3</v>
      </c>
      <c r="F111" s="217" t="s">
        <v>309</v>
      </c>
      <c r="G111" s="217"/>
      <c r="H111" s="221"/>
      <c r="I111" s="221"/>
      <c r="J111" s="221"/>
      <c r="K111" s="44"/>
      <c r="L111" s="221"/>
      <c r="M111" s="221"/>
      <c r="N111" s="221"/>
      <c r="O111" s="220"/>
      <c r="P111" s="221"/>
      <c r="Q111" s="221"/>
      <c r="R111" s="221"/>
      <c r="S111" s="222"/>
      <c r="T111" s="221"/>
      <c r="U111" s="223">
        <f>(Tabelle1[[#This Row],[Scap Time]]+Tabelle1[[#This Row],[LA time]])</f>
        <v>0</v>
      </c>
      <c r="V111" s="221"/>
      <c r="W111" s="217" t="str">
        <f ca="1">IF($B$1&lt;&gt;"",IF(ISNUMBER(Index!$B111),IF(Index!$V111="trailer_WL25R",Project_information!$C$3&amp;"_"&amp;Project_information!$B$2&amp;"_"&amp;Index!$V111,Project_information!$C$3&amp;"_"&amp;Project_information!$B$2&amp;"_"&amp;TEXT(MAX($A$10:INDIRECT("A"&amp;ROW(Index!$B111))),"00")&amp;"_"&amp;TEXT(Index!$B111,"00")&amp;"_"&amp;Index!$V111),""),"")</f>
        <v>3200280_pt_BR_08_04_</v>
      </c>
      <c r="X111" s="224" t="str">
        <f t="shared" ref="X111:X112" si="9">IF($X$2="","", IF(
    $A111&lt;&gt;"",
    "",
    IF(
        $B111="",
        "",
        IF(
            OR($AB111 = "00_01", $AB111 = "01_01"),
            $X$2,
            IF(
                X110="",
                IF(
                    X109 + $Y$7 &gt;= DATE(YEAR(X109),MONTH($Y$3),DAY($Y$3)),
                    IF(
                        X109 + $Y$7 &lt;= DATE(YEAR(X109)+1,MONTH($Y$4),DAY($Y$4)),
                        IF(
                            $Y$7 = 1,
                            IF(
                                WEEKDAY(DATE(YEAR(X109)+1,MONTH($Y$4),DAY($Y$4)) + 1, 2) &gt; 5,
                                DATE(YEAR(X109)+1,MONTH($Y$4),DAY($Y$4)) + 9 - WEEKDAY(DATE(YEAR(X109)+1,MONTH($Y$4),DAY($Y$4)) + 1, 2),
                                DATE(YEAR(X109)+1,MONTH($Y$4),DAY($Y$4)) + 1
                            ),
                            IF(
                                $Y$7 = 7,
                                X109 + (3 * $Y$7),
                                X109 + (2 * $Y$7)
                            )
                        ),
                        IF(
                            WEEKDAY(X109 + $Y$7, 2) &gt; 5,
                            IF(
                                WEEKDAY(X109 + $Y$7, 2) = 6,
                                X109 + $Y$7 + 2,
                                IF(
                                    WEEKDAY(X109 + $Y$7, 2) = 7,
                                    X109 + $Y$7 + 1,
                                    X109 + $Y$7
                                )
                            ),
                            X109 + $Y$7
                        )
                    ),
                    IF(
                        WEEKDAY(X109 + $Y$7, 2) &gt; 5,
                        IF(
                            WEEKDAY(X109 + $Y$7, 2) = 6,
                            X109 + $Y$7 + 2,
                            IF(
                                WEEKDAY(X109 + $Y$7, 2) = 7,
                                X109 + $Y$7 + 1,
                                X109 + $Y$7
                            )
                        ),
                        X109 + $Y$7
                    )
                ),
                IF(
                    X110 + $Y$7 &gt;= DATE(YEAR(X110),MONTH($Y$3),DAY($Y$3)),
                    IF(
                        X110 + $Y$7 &lt;= DATE(YEAR(X110)+1,MONTH($Y$4),DAY($Y$4)),
                        IF(
                            $Y$7 = 1,
                            IF(
                                WEEKDAY(DATE(YEAR(X110)+1,MONTH($Y$4),DAY($Y$4)) + 1, 2) &gt; 5,
                                DATE(YEAR(X110)+1,MONTH($Y$4),DAY($Y$4)) + 9 - WEEKDAY(DATE(YEAR(X110)+1,MONTH($Y$4),DAY($Y$4)) + 1, 2),
                                DATE(YEAR(X110)+1,MONTH($Y$4),DAY($Y$4)) + 1
                            ),
                            IF(
                                $Y$7 = 7,
                                X110 + (3 * $Y$7),
                                X110 + (2 * $Y$7)
                            )
                        ),
                        IF(
                            WEEKDAY(X110 + $Y$7, 2) &gt; 5,
                            IF(
                                WEEKDAY(X110 + $Y$7, 2) = 6,
                                X110 + $Y$7 + 2,
                                IF(
                                    WEEKDAY(X110 + $Y$7, 2) = 7,
                                    X110 + $Y$7 + 1,
                                    X110 + $Y$7
                                )
                            ),
                            X110 + $Y$7
                        )
                    ),
                    IF(
                        WEEKDAY(X110 + $Y$7, 2) = 6,
                        X110 + $Y$7 + 2,
                        IF(
                            WEEKDAY(X110 + $Y$7, 2) = 7,
                            X110 + $Y$7 + 1,
                            X110 + $Y$7
                        )
                    )
                )
            )
        )
    )
)
)</f>
        <v/>
      </c>
      <c r="Y111" s="217"/>
      <c r="Z111" s="225"/>
      <c r="AA111" s="226"/>
      <c r="AB111" s="227"/>
      <c r="AC111" s="227"/>
    </row>
    <row r="112" spans="1:29" s="42" customFormat="1" ht="14" x14ac:dyDescent="0.3">
      <c r="A112" s="218"/>
      <c r="B112" s="219"/>
      <c r="C112" s="217"/>
      <c r="D112" s="217" t="s">
        <v>310</v>
      </c>
      <c r="E112" s="220">
        <v>1.0416666666666667E-4</v>
      </c>
      <c r="F112" s="236"/>
      <c r="G112" s="217"/>
      <c r="H112" s="221"/>
      <c r="I112" s="221"/>
      <c r="J112" s="221"/>
      <c r="K112" s="44"/>
      <c r="L112" s="221"/>
      <c r="M112" s="221"/>
      <c r="N112" s="221"/>
      <c r="O112" s="220"/>
      <c r="P112" s="221"/>
      <c r="Q112" s="221"/>
      <c r="R112" s="221"/>
      <c r="S112" s="222"/>
      <c r="T112" s="221"/>
      <c r="U112" s="223">
        <f>(Tabelle1[[#This Row],[Scap Time]]+Tabelle1[[#This Row],[LA time]])</f>
        <v>0</v>
      </c>
      <c r="V112" s="221"/>
      <c r="W112" s="217" t="str">
        <f ca="1">IF($B$1&lt;&gt;"",IF(ISNUMBER(Index!$B112),IF(Index!$V112="trailer_WL25R",Project_information!$C$3&amp;"_"&amp;Project_information!$B$2&amp;"_"&amp;Index!$V112,Project_information!$C$3&amp;"_"&amp;Project_information!$B$2&amp;"_"&amp;TEXT(MAX($A$10:INDIRECT("A"&amp;ROW(Index!$B112))),"00")&amp;"_"&amp;TEXT(Index!$B112,"00")&amp;"_"&amp;Index!$V112),""),"")</f>
        <v/>
      </c>
      <c r="X112" s="224" t="str">
        <f t="shared" si="9"/>
        <v/>
      </c>
      <c r="Y112" s="217"/>
      <c r="Z112" s="225"/>
      <c r="AA112" s="226"/>
      <c r="AB112" s="227"/>
      <c r="AC112" s="227"/>
    </row>
    <row r="113" spans="1:29" s="42" customFormat="1" ht="14" x14ac:dyDescent="0.3">
      <c r="A113" s="218"/>
      <c r="B113" s="219"/>
      <c r="C113" s="217"/>
      <c r="D113" s="217" t="s">
        <v>311</v>
      </c>
      <c r="E113" s="220">
        <v>2.199074074074074E-4</v>
      </c>
      <c r="F113" s="236"/>
      <c r="G113" s="217"/>
      <c r="H113" s="221"/>
      <c r="I113" s="221"/>
      <c r="J113" s="221"/>
      <c r="K113" s="44"/>
      <c r="L113" s="221"/>
      <c r="M113" s="221"/>
      <c r="N113" s="221"/>
      <c r="O113" s="220"/>
      <c r="P113" s="221"/>
      <c r="Q113" s="221"/>
      <c r="R113" s="221"/>
      <c r="S113" s="222"/>
      <c r="T113" s="221"/>
      <c r="U113" s="223">
        <f>(Tabelle1[[#This Row],[Scap Time]]+Tabelle1[[#This Row],[LA time]])</f>
        <v>0</v>
      </c>
      <c r="V113" s="221"/>
      <c r="W113" s="217" t="str">
        <f ca="1">IF($B$1&lt;&gt;"",IF(ISNUMBER(Index!$B113),IF(Index!$V113="trailer_WL25R",Project_information!$C$3&amp;"_"&amp;Project_information!$B$2&amp;"_"&amp;Index!$V113,Project_information!$C$3&amp;"_"&amp;Project_information!$B$2&amp;"_"&amp;TEXT(MAX($A$10:INDIRECT("A"&amp;ROW(Index!$B113))),"00")&amp;"_"&amp;TEXT(Index!$B113,"00")&amp;"_"&amp;Index!$V113),""),"")</f>
        <v/>
      </c>
      <c r="X113" s="224" t="str">
        <f t="shared" ref="X113" si="10">IF($X$2="","", IF(
    $A113&lt;&gt;"",
    "",
    IF(
        $B113="",
        "",
        IF(
            OR($AB113 = "00_01", $AB113 = "01_01"),
            $X$2,
            IF(
                X112="",
                IF(
                    X111 + $Y$7 &gt;= DATE(YEAR(X111),MONTH($Y$3),DAY($Y$3)),
                    IF(
                        X111 + $Y$7 &lt;= DATE(YEAR(X111)+1,MONTH($Y$4),DAY($Y$4)),
                        IF(
                            $Y$7 = 1,
                            IF(
                                WEEKDAY(DATE(YEAR(X111)+1,MONTH($Y$4),DAY($Y$4)) + 1, 2) &gt; 5,
                                DATE(YEAR(X111)+1,MONTH($Y$4),DAY($Y$4)) + 9 - WEEKDAY(DATE(YEAR(X111)+1,MONTH($Y$4),DAY($Y$4)) + 1, 2),
                                DATE(YEAR(X111)+1,MONTH($Y$4),DAY($Y$4)) + 1
                            ),
                            IF(
                                $Y$7 = 7,
                                X111 + (3 * $Y$7),
                                X111 + (2 * $Y$7)
                            )
                        ),
                        IF(
                            WEEKDAY(X111 + $Y$7, 2) &gt; 5,
                            IF(
                                WEEKDAY(X111 + $Y$7, 2) = 6,
                                X111 + $Y$7 + 2,
                                IF(
                                    WEEKDAY(X111 + $Y$7, 2) = 7,
                                    X111 + $Y$7 + 1,
                                    X111 + $Y$7
                                )
                            ),
                            X111 + $Y$7
                        )
                    ),
                    IF(
                        WEEKDAY(X111 + $Y$7, 2) &gt; 5,
                        IF(
                            WEEKDAY(X111 + $Y$7, 2) = 6,
                            X111 + $Y$7 + 2,
                            IF(
                                WEEKDAY(X111 + $Y$7, 2) = 7,
                                X111 + $Y$7 + 1,
                                X111 + $Y$7
                            )
                        ),
                        X111 + $Y$7
                    )
                ),
                IF(
                    X112 + $Y$7 &gt;= DATE(YEAR(X112),MONTH($Y$3),DAY($Y$3)),
                    IF(
                        X112 + $Y$7 &lt;= DATE(YEAR(X112)+1,MONTH($Y$4),DAY($Y$4)),
                        IF(
                            $Y$7 = 1,
                            IF(
                                WEEKDAY(DATE(YEAR(X112)+1,MONTH($Y$4),DAY($Y$4)) + 1, 2) &gt; 5,
                                DATE(YEAR(X112)+1,MONTH($Y$4),DAY($Y$4)) + 9 - WEEKDAY(DATE(YEAR(X112)+1,MONTH($Y$4),DAY($Y$4)) + 1, 2),
                                DATE(YEAR(X112)+1,MONTH($Y$4),DAY($Y$4)) + 1
                            ),
                            IF(
                                $Y$7 = 7,
                                X112 + (3 * $Y$7),
                                X112 + (2 * $Y$7)
                            )
                        ),
                        IF(
                            WEEKDAY(X112 + $Y$7, 2) &gt; 5,
                            IF(
                                WEEKDAY(X112 + $Y$7, 2) = 6,
                                X112 + $Y$7 + 2,
                                IF(
                                    WEEKDAY(X112 + $Y$7, 2) = 7,
                                    X112 + $Y$7 + 1,
                                    X112 + $Y$7
                                )
                            ),
                            X112 + $Y$7
                        )
                    ),
                    IF(
                        WEEKDAY(X112 + $Y$7, 2) = 6,
                        X112 + $Y$7 + 2,
                        IF(
                            WEEKDAY(X112 + $Y$7, 2) = 7,
                            X112 + $Y$7 + 1,
                            X112 + $Y$7
                        )
                    )
                )
            )
        )
    )
)
)</f>
        <v/>
      </c>
      <c r="Y113" s="217"/>
      <c r="Z113" s="225"/>
      <c r="AA113" s="226"/>
      <c r="AB113" s="227"/>
      <c r="AC113" s="227"/>
    </row>
    <row r="114" spans="1:29" s="42" customFormat="1" ht="100" x14ac:dyDescent="0.3">
      <c r="A114" s="63"/>
      <c r="B114" s="43">
        <v>5</v>
      </c>
      <c r="C114" s="44" t="s">
        <v>312</v>
      </c>
      <c r="D114" s="217" t="str">
        <f ca="1">IF($B$1&lt;&gt;"",IF(ISNUMBER(Index!$B114), IF($AB114= "00_01",Project_information!$C$3&amp;"_"&amp;Project_information!$B$2&amp;"_"&amp;"00_01_trailer",Project_information!$C$3&amp;"_"&amp;Project_information!$B$2&amp;"_"&amp;TEXT(MAX($A$10:INDIRECT("A"&amp;ROW(Index!$B114))),"00")&amp;"_"&amp;TEXT(Index!$B114,"00")),""),"")</f>
        <v>3200280_pt_BR_08_05</v>
      </c>
      <c r="E114" s="220">
        <v>1.2731481481481483E-3</v>
      </c>
      <c r="F114" s="44" t="s">
        <v>313</v>
      </c>
      <c r="G114" s="217"/>
      <c r="H114" s="44"/>
      <c r="I114" s="44"/>
      <c r="J114" s="44"/>
      <c r="K114" s="44"/>
      <c r="L114" s="44"/>
      <c r="M114" s="44"/>
      <c r="O114" s="45"/>
      <c r="S114" s="46"/>
      <c r="U114" s="46">
        <f>(Tabelle1[[#This Row],[Scap Time]]+Tabelle1[[#This Row],[LA time]])</f>
        <v>0</v>
      </c>
      <c r="W114" s="42" t="str">
        <f ca="1">IF($B$1&lt;&gt;"",IF(ISNUMBER(Index!$B114),IF(Index!$V114="trailer_WL25R",Project_information!$C$3&amp;"_"&amp;Project_information!$B$2&amp;"_"&amp;Index!$V114,Project_information!$C$3&amp;"_"&amp;Project_information!$B$2&amp;"_"&amp;TEXT(MAX($A$10:INDIRECT("A"&amp;ROW(Index!$B114))),"00")&amp;"_"&amp;TEXT(Index!$B114,"00")&amp;"_"&amp;Index!$V114),""),"")</f>
        <v>3200280_pt_BR_08_05_</v>
      </c>
      <c r="X114" s="146" t="str">
        <f>IF($X$2="","", IF(
    $A114&lt;&gt;"",
    "",
    IF(
        $B114="",
        "",
        IF(
            OR($AB114 = "00_01", $AB114 = "01_01"),
            $X$2,
            IF(#REF!=
                "",
                IF(
                    X109 + $Y$7 &gt;= DATE(YEAR(X109),MONTH($Y$3),DAY($Y$3)),
                    IF(
                        X109 + $Y$7 &lt;= DATE(YEAR(X109)+1,MONTH($Y$4),DAY($Y$4)),
                        IF(
                            $Y$7 = 1,
                            IF(
                                WEEKDAY(DATE(YEAR(X109)+1,MONTH($Y$4),DAY($Y$4)) + 1, 2) &gt; 5,
                                DATE(YEAR(X109)+1,MONTH($Y$4),DAY($Y$4)) + 9 - WEEKDAY(DATE(YEAR(X109)+1,MONTH($Y$4),DAY($Y$4)) + 1, 2),
                                DATE(YEAR(X109)+1,MONTH($Y$4),DAY($Y$4)) + 1
                            ),
                            IF(
                                $Y$7 = 7,
                                X109 + (3 * $Y$7),
                                X109 + (2 * $Y$7)
                            )
                        ),
                        IF(
                            WEEKDAY(X109 + $Y$7, 2) &gt; 5,
                            IF(
                                WEEKDAY(X109 + $Y$7, 2) = 6,
                                X109 + $Y$7 + 2,
                                IF(
                                    WEEKDAY(X109 + $Y$7, 2) = 7,
                                    X109 + $Y$7 + 1,
                                    X109 + $Y$7
                                )
                            ),
                            X109 + $Y$7
                        )
                    ),
                    IF(
                        WEEKDAY(X109 + $Y$7, 2) &gt; 5,
                        IF(
                            WEEKDAY(X109 + $Y$7, 2) = 6,
                            X109 + $Y$7 + 2,
                            IF(
                                WEEKDAY(X109 + $Y$7, 2) = 7,
                                X109 + $Y$7 + 1,
                                X109 + $Y$7
                            )
                        ),
                        X109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114" s="150">
        <f t="shared" si="0"/>
        <v>0</v>
      </c>
      <c r="AA114" s="151">
        <f>IF(OR(E114&lt;&gt;"",O114&lt;&gt;""),1,0)</f>
        <v>1</v>
      </c>
      <c r="AB114" s="149" t="s">
        <v>280</v>
      </c>
      <c r="AC114" s="149">
        <v>63</v>
      </c>
    </row>
    <row r="115" spans="1:29" s="42" customFormat="1" ht="14" x14ac:dyDescent="0.3">
      <c r="A115" s="63">
        <v>9</v>
      </c>
      <c r="B115" s="43"/>
      <c r="C115" s="44" t="s">
        <v>314</v>
      </c>
      <c r="D115" s="44"/>
      <c r="E115" s="231"/>
      <c r="F115" s="44"/>
      <c r="G115" s="44"/>
      <c r="H115" s="44"/>
      <c r="I115" s="44"/>
      <c r="J115" s="44"/>
      <c r="K115" s="44"/>
      <c r="L115" s="44"/>
      <c r="M115" s="44"/>
      <c r="O115" s="45"/>
      <c r="S115" s="46"/>
      <c r="U115" s="46">
        <f>(Tabelle1[[#This Row],[Scap Time]]+Tabelle1[[#This Row],[LA time]])</f>
        <v>0</v>
      </c>
      <c r="W115" s="42" t="str">
        <f ca="1">IF($B$1&lt;&gt;"",IF(ISNUMBER(Index!$B115),IF(Index!$V115="trailer_WL25R",Project_information!$C$3&amp;"_"&amp;Project_information!$B$2&amp;"_"&amp;Index!$V115,Project_information!$C$3&amp;"_"&amp;Project_information!$B$2&amp;"_"&amp;TEXT(MAX($A$10:INDIRECT("A"&amp;ROW(Index!$B115))),"00")&amp;"_"&amp;TEXT(Index!$B115,"00")&amp;"_"&amp;Index!$V115),""),"")</f>
        <v/>
      </c>
      <c r="X115" s="146" t="str">
        <f>IF($X$2="","", IF(
    $A115&lt;&gt;"",
    "",
    IF(
        $B115="",
        "",
        IF(
            OR($AB115 = "00_01", $AB115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Z115" s="150">
        <f t="shared" si="0"/>
        <v>0</v>
      </c>
      <c r="AA115" s="151">
        <f>IF(OR(E115&lt;&gt;"",O115&lt;&gt;""),1,0)</f>
        <v>0</v>
      </c>
      <c r="AB115" s="149" t="s">
        <v>315</v>
      </c>
      <c r="AC115" s="149" t="s">
        <v>96</v>
      </c>
    </row>
    <row r="116" spans="1:29" s="42" customFormat="1" ht="37.5" x14ac:dyDescent="0.3">
      <c r="A116" s="63"/>
      <c r="B116" s="43">
        <v>1</v>
      </c>
      <c r="C116" s="44" t="s">
        <v>316</v>
      </c>
      <c r="D116" s="217" t="str">
        <f ca="1">IF($B$1&lt;&gt;"",IF(ISNUMBER(Index!$B116), IF($AB116= "00_01",Project_information!$C$3&amp;"_"&amp;Project_information!$B$2&amp;"_"&amp;"00_01_trailer",Project_information!$C$3&amp;"_"&amp;Project_information!$B$2&amp;"_"&amp;TEXT(MAX($A$10:INDIRECT("A"&amp;ROW(Index!$B116))),"00")&amp;"_"&amp;TEXT(Index!$B116,"00")),""),"")</f>
        <v>3200280_pt_BR_09_01</v>
      </c>
      <c r="E116" s="220">
        <v>2.1296296296296298E-3</v>
      </c>
      <c r="F116" s="44" t="s">
        <v>317</v>
      </c>
      <c r="G116" s="44"/>
      <c r="H116" s="44"/>
      <c r="I116" s="44"/>
      <c r="J116" s="44"/>
      <c r="K116" s="44"/>
      <c r="L116" s="44"/>
      <c r="M116" s="44"/>
      <c r="O116" s="45"/>
      <c r="S116" s="46"/>
      <c r="U116" s="46">
        <f>(Tabelle1[[#This Row],[Scap Time]]+Tabelle1[[#This Row],[LA time]])</f>
        <v>0</v>
      </c>
      <c r="W116" s="42" t="str">
        <f ca="1">IF($B$1&lt;&gt;"",IF(ISNUMBER(Index!$B116),IF(Index!$V116="trailer_WL25R",Project_information!$C$3&amp;"_"&amp;Project_information!$B$2&amp;"_"&amp;Index!$V116,Project_information!$C$3&amp;"_"&amp;Project_information!$B$2&amp;"_"&amp;TEXT(MAX($A$10:INDIRECT("A"&amp;ROW(Index!$B116))),"00")&amp;"_"&amp;TEXT(Index!$B116,"00")&amp;"_"&amp;Index!$V116),""),"")</f>
        <v>3200280_pt_BR_09_01_</v>
      </c>
      <c r="X116" s="146" t="str">
        <f>IF($X$2="","", IF(
    $A116&lt;&gt;"",
    "",
    IF(
        $B116="",
        "",
        IF(
            OR($AB116 = "00_01", $AB116 = "01_01"),
            $X$2,
            IF(
                X115="",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
                    X115 + $Y$7 &gt;= DATE(YEAR(X115),MONTH($Y$3),DAY($Y$3)),
                    IF(
                        X115 + $Y$7 &lt;= DATE(YEAR(X115)+1,MONTH($Y$4),DAY($Y$4)),
                        IF(
                            $Y$7 = 1,
                            IF(
                                WEEKDAY(DATE(YEAR(X115)+1,MONTH($Y$4),DAY($Y$4)) + 1, 2) &gt; 5,
                                DATE(YEAR(X115)+1,MONTH($Y$4),DAY($Y$4)) + 9 - WEEKDAY(DATE(YEAR(X115)+1,MONTH($Y$4),DAY($Y$4)) + 1, 2),
                                DATE(YEAR(X115)+1,MONTH($Y$4),DAY($Y$4)) + 1
                            ),
                            IF(
                                $Y$7 = 7,
                                X115 + (3 * $Y$7),
                                X115 + (2 * $Y$7)
                            )
                        ),
                        IF(
                            WEEKDAY(X115 + $Y$7, 2) &gt; 5,
                            IF(
                                WEEKDAY(X115 + $Y$7, 2) = 6,
                                X115 + $Y$7 + 2,
                                IF(
                                    WEEKDAY(X115 + $Y$7, 2) = 7,
                                    X115 + $Y$7 + 1,
                                    X115 + $Y$7
                                )
                            ),
                            X115 + $Y$7
                        )
                    ),
                    IF(
                        WEEKDAY(X115 + $Y$7, 2) = 6,
                        X115 + $Y$7 + 2,
                        IF(
                            WEEKDAY(X115 + $Y$7, 2) = 7,
                            X115 + $Y$7 + 1,
                            X115 + $Y$7
                        )
                    )
                )
            )
        )
    )
)
)</f>
        <v/>
      </c>
      <c r="Z116" s="150">
        <f t="shared" si="0"/>
        <v>0</v>
      </c>
      <c r="AA116" s="151">
        <f>IF(OR(E116&lt;&gt;"",O116&lt;&gt;""),1,0)</f>
        <v>1</v>
      </c>
      <c r="AB116" s="149" t="s">
        <v>315</v>
      </c>
      <c r="AC116" s="149">
        <v>70</v>
      </c>
    </row>
    <row r="117" spans="1:29" s="42" customFormat="1" ht="26" x14ac:dyDescent="0.3">
      <c r="A117" s="63" t="s">
        <v>318</v>
      </c>
      <c r="B117" s="43"/>
      <c r="C117" s="44"/>
      <c r="D117" s="44" t="str">
        <f ca="1">IF($B$1&lt;&gt;"",IF(ISNUMBER(Index!$B117), IF($AB117= "00_01",Project_information!$C$3&amp;"_"&amp;Project_information!$B$2&amp;"_"&amp;"00_01_trailer",Project_information!$C$3&amp;"_"&amp;Project_information!$B$2&amp;"_"&amp;TEXT(MAX($A$10:INDIRECT("A"&amp;ROW(Index!$B117))),"00")&amp;"_"&amp;TEXT(Index!$B117,"00")),""),"")</f>
        <v/>
      </c>
      <c r="E117" s="72"/>
      <c r="F117" s="44"/>
      <c r="G117" s="44"/>
      <c r="H117" s="44"/>
      <c r="I117" s="44"/>
      <c r="J117" s="44"/>
      <c r="K117" s="44"/>
      <c r="L117" s="44"/>
      <c r="M117" s="44"/>
      <c r="O117" s="45"/>
      <c r="S117" s="46"/>
      <c r="U117" s="46">
        <f>(Tabelle1[[#This Row],[Scap Time]]+Tabelle1[[#This Row],[LA time]])</f>
        <v>0</v>
      </c>
      <c r="W117" s="42" t="str">
        <f ca="1">IF($B$1&lt;&gt;"",IF(ISNUMBER(Index!$B117),IF(Index!$V117="trailer_WL25R",Project_information!$C$3&amp;"_"&amp;Project_information!$B$2&amp;"_"&amp;Index!$V117,Project_information!$C$3&amp;"_"&amp;Project_information!$B$2&amp;"_"&amp;TEXT(MAX($A$10:INDIRECT("A"&amp;ROW(Index!$B117))),"00")&amp;"_"&amp;TEXT(Index!$B117,"00")&amp;"_"&amp;Index!$V117),""),"")</f>
        <v/>
      </c>
      <c r="X117" s="146" t="str">
        <f>IF($X$2="","", IF(
    $A117&lt;&gt;"",
    "",
    IF(
        $B117="",
        "",
        IF(
            OR($AB117 = "00_01", $AB117 = "01_01"),
            $X$2,
            IF(#REF!=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&gt; 5,
                        IF(
                            WEEKDAY(#REF! + $Y$7, 2) = 6,#REF! +
 $Y$7 + 2,
                            IF(
                                WEEKDAY(#REF! + $Y$7, 2) = 7,#REF! +
 $Y$7 + 1,#REF! +
 $Y$7
                            )
                        ),#REF! +
 $Y$7
                    )
                ),
                IF(#REF! +
 $Y$7 &gt;= DATE(YEAR(#REF!),MONTH($Y$3),DAY($Y$3)),
                    IF(#REF! +
 $Y$7 &lt;= DATE(YEAR(#REF!)+1,MONTH($Y$4),DAY($Y$4)),
                        IF(
                            $Y$7 = 1,
                            IF(
                                WEEKDAY(DATE(YEAR(#REF!)+1,MONTH($Y$4),DAY($Y$4)) + 1, 2) &gt; 5,
                                DATE(YEAR(#REF!)+1,MONTH($Y$4),DAY($Y$4)) + 9 - WEEKDAY(DATE(YEAR(#REF!)+1,MONTH($Y$4),DAY($Y$4)) + 1, 2),
                                DATE(YEAR(#REF!)+1,MONTH($Y$4),DAY($Y$4)) + 1
                            ),
                            IF(
                                $Y$7 = 7,#REF! + (
                                3 * $Y$7),#REF! + (
                                2 * $Y$7)
                            )
                        ),
                        IF(
                            WEEKDAY(#REF! + $Y$7, 2) &gt; 5,
                            IF(
                                WEEKDAY(#REF! + $Y$7, 2) = 6,#REF! +
 $Y$7 + 2,
                                IF(
                                    WEEKDAY(#REF! + $Y$7, 2) = 7,#REF! +
 $Y$7 + 1,#REF! +
 $Y$7
                                )
                            ),#REF! +
 $Y$7
                        )
                    ),
                    IF(
                        WEEKDAY(#REF! + $Y$7, 2) = 6,#REF! +
 $Y$7 + 2,
                        IF(
                            WEEKDAY(#REF! + $Y$7, 2) = 7,#REF! +
 $Y$7 + 1,#REF! +
 $Y$7
                        )
                    )
                )
            )
        )
    )
)
)</f>
        <v/>
      </c>
      <c r="Y117" s="152"/>
      <c r="Z117" s="150">
        <f t="shared" si="0"/>
        <v>0</v>
      </c>
      <c r="AA117" s="151">
        <f>IF(OR(E117&lt;&gt;"",O117&lt;&gt;""),1,0)</f>
        <v>0</v>
      </c>
      <c r="AB117" s="149" t="s">
        <v>319</v>
      </c>
      <c r="AC117" s="149" t="s">
        <v>96</v>
      </c>
    </row>
  </sheetData>
  <mergeCells count="10">
    <mergeCell ref="X5:X6"/>
    <mergeCell ref="K2:K7"/>
    <mergeCell ref="B1:C1"/>
    <mergeCell ref="I2:I7"/>
    <mergeCell ref="J2:J7"/>
    <mergeCell ref="B2:C2"/>
    <mergeCell ref="B5:C5"/>
    <mergeCell ref="B3:C3"/>
    <mergeCell ref="B4:C4"/>
    <mergeCell ref="D6:E7"/>
  </mergeCells>
  <phoneticPr fontId="24" type="noConversion"/>
  <conditionalFormatting sqref="N2:O2 M5">
    <cfRule type="expression" dxfId="209" priority="482">
      <formula>COUNTA($M2)</formula>
    </cfRule>
  </conditionalFormatting>
  <conditionalFormatting sqref="M2:O2 M5:O5 U4 U6 E2:E3">
    <cfRule type="cellIs" dxfId="208" priority="459" operator="equal">
      <formula>0</formula>
    </cfRule>
  </conditionalFormatting>
  <conditionalFormatting sqref="M2">
    <cfRule type="expression" dxfId="207" priority="484">
      <formula>COUNTA($M2)</formula>
    </cfRule>
  </conditionalFormatting>
  <conditionalFormatting sqref="T2 O7">
    <cfRule type="cellIs" dxfId="206" priority="485" operator="equal">
      <formula>0</formula>
    </cfRule>
  </conditionalFormatting>
  <conditionalFormatting sqref="T2 O7">
    <cfRule type="cellIs" dxfId="205" priority="486" operator="equal">
      <formula>"100%"</formula>
    </cfRule>
  </conditionalFormatting>
  <conditionalFormatting sqref="T2 O7">
    <cfRule type="cellIs" dxfId="204" priority="487" operator="between">
      <formula>"100%"</formula>
      <formula>90</formula>
    </cfRule>
  </conditionalFormatting>
  <conditionalFormatting sqref="T2 O7">
    <cfRule type="cellIs" dxfId="203" priority="488" operator="between">
      <formula>"90%"</formula>
      <formula>"75%"</formula>
    </cfRule>
  </conditionalFormatting>
  <conditionalFormatting sqref="T2 O7">
    <cfRule type="cellIs" dxfId="202" priority="489" operator="between">
      <formula>"75%"</formula>
      <formula>"60%"</formula>
    </cfRule>
  </conditionalFormatting>
  <conditionalFormatting sqref="T2 O7">
    <cfRule type="cellIs" dxfId="201" priority="490" operator="between">
      <formula>"60%"</formula>
      <formula>"50%"</formula>
    </cfRule>
  </conditionalFormatting>
  <conditionalFormatting sqref="T2 O7">
    <cfRule type="cellIs" dxfId="200" priority="491" operator="between">
      <formula>"50%"</formula>
      <formula>"40%"</formula>
    </cfRule>
  </conditionalFormatting>
  <conditionalFormatting sqref="T2 O7">
    <cfRule type="cellIs" dxfId="199" priority="492" operator="between">
      <formula>"40%"</formula>
      <formula>"30%"</formula>
    </cfRule>
  </conditionalFormatting>
  <conditionalFormatting sqref="T2 O7">
    <cfRule type="cellIs" dxfId="198" priority="493" operator="between">
      <formula>"30%"</formula>
      <formula>"20%"</formula>
    </cfRule>
  </conditionalFormatting>
  <conditionalFormatting sqref="T2 O7">
    <cfRule type="cellIs" dxfId="197" priority="494" operator="between">
      <formula>"20%"</formula>
      <formula>"10%"</formula>
    </cfRule>
  </conditionalFormatting>
  <conditionalFormatting sqref="T2 O7">
    <cfRule type="cellIs" dxfId="196" priority="495" operator="lessThan">
      <formula>"10%"</formula>
    </cfRule>
  </conditionalFormatting>
  <conditionalFormatting sqref="M7">
    <cfRule type="cellIs" dxfId="195" priority="496" operator="equal">
      <formula>0</formula>
    </cfRule>
  </conditionalFormatting>
  <conditionalFormatting sqref="M7">
    <cfRule type="cellIs" dxfId="194" priority="497" operator="lessThan">
      <formula>"30%"</formula>
    </cfRule>
  </conditionalFormatting>
  <conditionalFormatting sqref="M7">
    <cfRule type="cellIs" dxfId="193" priority="498" operator="greaterThanOrEqual">
      <formula>"80%"</formula>
    </cfRule>
  </conditionalFormatting>
  <conditionalFormatting sqref="M7">
    <cfRule type="cellIs" dxfId="192" priority="499" operator="between">
      <formula>"80%"</formula>
      <formula>60</formula>
    </cfRule>
  </conditionalFormatting>
  <conditionalFormatting sqref="M7">
    <cfRule type="cellIs" dxfId="191" priority="500" operator="between">
      <formula>"60%"</formula>
      <formula>"30%"</formula>
    </cfRule>
  </conditionalFormatting>
  <conditionalFormatting sqref="L7">
    <cfRule type="cellIs" dxfId="190" priority="503" operator="equal">
      <formula>0</formula>
    </cfRule>
  </conditionalFormatting>
  <conditionalFormatting sqref="U4">
    <cfRule type="cellIs" dxfId="189" priority="505" operator="equal">
      <formula>"100%"</formula>
    </cfRule>
  </conditionalFormatting>
  <conditionalFormatting sqref="S6:T6">
    <cfRule type="cellIs" dxfId="188" priority="507" operator="equal">
      <formula>"0:00:00"</formula>
    </cfRule>
  </conditionalFormatting>
  <conditionalFormatting sqref="N5:O5 U4 S6:U6 E2:E3">
    <cfRule type="notContainsBlanks" dxfId="187" priority="508">
      <formula>LEN(TRIM(E2))&gt;0</formula>
    </cfRule>
  </conditionalFormatting>
  <conditionalFormatting sqref="F6">
    <cfRule type="expression" dxfId="186" priority="514">
      <formula>COUNTA(F5)</formula>
    </cfRule>
  </conditionalFormatting>
  <conditionalFormatting sqref="N7:O7">
    <cfRule type="cellIs" dxfId="185" priority="515" operator="equal">
      <formula>"12:00:00 AM"</formula>
    </cfRule>
  </conditionalFormatting>
  <conditionalFormatting sqref="N7:O7">
    <cfRule type="notContainsBlanks" dxfId="184" priority="516">
      <formula>LEN(TRIM(N7))&gt;0</formula>
    </cfRule>
  </conditionalFormatting>
  <conditionalFormatting sqref="S1">
    <cfRule type="beginsWith" dxfId="183" priority="517" operator="beginsWith" text="0">
      <formula>LEFT((S1),LEN("0"))=("0")</formula>
    </cfRule>
  </conditionalFormatting>
  <conditionalFormatting sqref="Y10:Y117">
    <cfRule type="notContainsBlanks" dxfId="182" priority="519">
      <formula>LEN(TRIM(Y10))&gt;0</formula>
    </cfRule>
  </conditionalFormatting>
  <conditionalFormatting sqref="M3">
    <cfRule type="cellIs" dxfId="181" priority="522" operator="equal">
      <formula>"Ready"</formula>
    </cfRule>
  </conditionalFormatting>
  <conditionalFormatting sqref="M3">
    <cfRule type="cellIs" dxfId="180" priority="523" operator="equal">
      <formula>"In Progress"</formula>
    </cfRule>
  </conditionalFormatting>
  <conditionalFormatting sqref="E4">
    <cfRule type="cellIs" dxfId="179" priority="471" operator="equal">
      <formula>0</formula>
    </cfRule>
  </conditionalFormatting>
  <conditionalFormatting sqref="E2:E4">
    <cfRule type="cellIs" dxfId="178" priority="472" operator="equal">
      <formula>"100%"</formula>
    </cfRule>
  </conditionalFormatting>
  <conditionalFormatting sqref="E4">
    <cfRule type="cellIs" dxfId="177" priority="473" operator="between">
      <formula>"100%"</formula>
      <formula>90%</formula>
    </cfRule>
  </conditionalFormatting>
  <conditionalFormatting sqref="E4">
    <cfRule type="cellIs" dxfId="176" priority="474" operator="between">
      <formula>0.9</formula>
      <formula>0.75</formula>
    </cfRule>
  </conditionalFormatting>
  <conditionalFormatting sqref="E4">
    <cfRule type="cellIs" dxfId="175" priority="475" operator="between">
      <formula>0.75</formula>
      <formula>0.6</formula>
    </cfRule>
  </conditionalFormatting>
  <conditionalFormatting sqref="E4">
    <cfRule type="cellIs" dxfId="174" priority="476" operator="between">
      <formula>0.6</formula>
      <formula>0.5</formula>
    </cfRule>
  </conditionalFormatting>
  <conditionalFormatting sqref="E4">
    <cfRule type="cellIs" dxfId="173" priority="477" operator="between">
      <formula>0.5</formula>
      <formula>0.4</formula>
    </cfRule>
  </conditionalFormatting>
  <conditionalFormatting sqref="E4">
    <cfRule type="cellIs" dxfId="172" priority="478" operator="between">
      <formula>0.4</formula>
      <formula>0.3</formula>
    </cfRule>
  </conditionalFormatting>
  <conditionalFormatting sqref="E4">
    <cfRule type="cellIs" dxfId="171" priority="479" operator="between">
      <formula>0.3</formula>
      <formula>0.2</formula>
    </cfRule>
  </conditionalFormatting>
  <conditionalFormatting sqref="E4">
    <cfRule type="cellIs" dxfId="170" priority="480" operator="between">
      <formula>0.2</formula>
      <formula>0.1</formula>
    </cfRule>
  </conditionalFormatting>
  <conditionalFormatting sqref="E4">
    <cfRule type="cellIs" dxfId="169" priority="481" operator="lessThan">
      <formula>0.1</formula>
    </cfRule>
  </conditionalFormatting>
  <conditionalFormatting sqref="U4">
    <cfRule type="expression" dxfId="168" priority="527">
      <formula>S6+T6=0</formula>
    </cfRule>
  </conditionalFormatting>
  <conditionalFormatting sqref="U6">
    <cfRule type="cellIs" dxfId="167" priority="429" operator="equal">
      <formula>"0:00:00"</formula>
    </cfRule>
  </conditionalFormatting>
  <conditionalFormatting sqref="L7">
    <cfRule type="expression" dxfId="166" priority="529">
      <formula>COUNTA($L7)</formula>
    </cfRule>
  </conditionalFormatting>
  <conditionalFormatting sqref="F2:F3">
    <cfRule type="notContainsBlanks" dxfId="165" priority="416">
      <formula>LEN(TRIM(F2))&gt;0</formula>
    </cfRule>
  </conditionalFormatting>
  <conditionalFormatting sqref="B1:B5">
    <cfRule type="expression" dxfId="164" priority="406">
      <formula>COUNTA($B1)</formula>
    </cfRule>
  </conditionalFormatting>
  <conditionalFormatting sqref="C1">
    <cfRule type="cellIs" dxfId="163" priority="415" operator="between">
      <formula>LEN($C10)</formula>
      <formula>LEN($C10)</formula>
    </cfRule>
  </conditionalFormatting>
  <conditionalFormatting sqref="E4">
    <cfRule type="cellIs" dxfId="162" priority="386" operator="equal">
      <formula>0</formula>
    </cfRule>
  </conditionalFormatting>
  <conditionalFormatting sqref="E31:E117 E10:E25">
    <cfRule type="cellIs" dxfId="161" priority="539" operator="greaterThanOrEqual">
      <formula>1/24</formula>
    </cfRule>
  </conditionalFormatting>
  <conditionalFormatting sqref="X115:X117 Y115:Y116 G105:G106 F22:F23 A22:C23 K26:Y29 I14:Y15 A21:Y21 A31:F35 A65:E65 H33:Y33 H36:Y40 H34:I35 K34:Y35 A115:W116 H22:Y23 H24 E17:Y17 A36:G36 I41:Y47 A42:H44 A10:Y13 A17:C20 A16:Y16 A111:F111 A110:E110 B26:B29 I24:Y25 D20:Y20 A24:F25 G31:Y32 A30:Y30 A37:F41 A45:F64 A114:F114 A112:E113 H48:Y114 A66:F109 E18:F19 H18:Y19 A15:G15 A14:F14">
    <cfRule type="expression" dxfId="160" priority="384">
      <formula>ISNUMBER($A10)</formula>
    </cfRule>
  </conditionalFormatting>
  <conditionalFormatting sqref="C14:C15 G105:G106 F31:F35 F45:F48 F10:F25 F111 F114:F117 F50:F109">
    <cfRule type="containsBlanks" dxfId="159" priority="405" stopIfTrue="1">
      <formula>LEN(TRIM(C10))=0</formula>
    </cfRule>
  </conditionalFormatting>
  <conditionalFormatting sqref="AB10:AB117">
    <cfRule type="expression" dxfId="158" priority="378">
      <formula>ISNUMBER($A10)</formula>
    </cfRule>
  </conditionalFormatting>
  <conditionalFormatting sqref="X2">
    <cfRule type="notContainsBlanks" dxfId="157" priority="377">
      <formula>LEN(TRIM(X2))&gt;0</formula>
    </cfRule>
  </conditionalFormatting>
  <conditionalFormatting sqref="X7">
    <cfRule type="notContainsBlanks" dxfId="156" priority="375">
      <formula>LEN(TRIM(X7))&gt;0</formula>
    </cfRule>
  </conditionalFormatting>
  <conditionalFormatting sqref="C2">
    <cfRule type="cellIs" dxfId="155" priority="548" operator="between">
      <formula>LEN(#REF!)</formula>
      <formula>LEN(#REF!)</formula>
    </cfRule>
  </conditionalFormatting>
  <conditionalFormatting sqref="G31:G32">
    <cfRule type="containsBlanks" dxfId="154" priority="371" stopIfTrue="1">
      <formula>LEN(TRIM(G31))=0</formula>
    </cfRule>
  </conditionalFormatting>
  <conditionalFormatting sqref="G85">
    <cfRule type="expression" dxfId="153" priority="340">
      <formula>ISNUMBER($A85)</formula>
    </cfRule>
  </conditionalFormatting>
  <conditionalFormatting sqref="G85">
    <cfRule type="containsBlanks" dxfId="152" priority="343" stopIfTrue="1">
      <formula>LEN(TRIM(G85))=0</formula>
    </cfRule>
  </conditionalFormatting>
  <conditionalFormatting sqref="G94">
    <cfRule type="expression" dxfId="151" priority="326">
      <formula>ISNUMBER($A94)</formula>
    </cfRule>
  </conditionalFormatting>
  <conditionalFormatting sqref="G94">
    <cfRule type="containsBlanks" dxfId="150" priority="329" stopIfTrue="1">
      <formula>LEN(TRIM(G94))=0</formula>
    </cfRule>
  </conditionalFormatting>
  <conditionalFormatting sqref="C3">
    <cfRule type="cellIs" dxfId="149" priority="560" operator="between">
      <formula>LEN(#REF!)</formula>
      <formula>LEN(#REF!)</formula>
    </cfRule>
  </conditionalFormatting>
  <conditionalFormatting sqref="C116">
    <cfRule type="expression" dxfId="148" priority="563">
      <formula>ISNUMBER(#REF!)</formula>
    </cfRule>
  </conditionalFormatting>
  <conditionalFormatting sqref="C5">
    <cfRule type="cellIs" dxfId="147" priority="579" operator="between">
      <formula>LEN(#REF!)</formula>
      <formula>LEN(#REF!)</formula>
    </cfRule>
  </conditionalFormatting>
  <conditionalFormatting sqref="G73">
    <cfRule type="expression" dxfId="146" priority="203">
      <formula>ISNUMBER($A73)</formula>
    </cfRule>
  </conditionalFormatting>
  <conditionalFormatting sqref="G73">
    <cfRule type="containsBlanks" dxfId="145" priority="206" stopIfTrue="1">
      <formula>LEN(TRIM(G73))=0</formula>
    </cfRule>
  </conditionalFormatting>
  <conditionalFormatting sqref="D22">
    <cfRule type="expression" dxfId="144" priority="180">
      <formula>ISNUMBER($A22)</formula>
    </cfRule>
  </conditionalFormatting>
  <conditionalFormatting sqref="H26:J29 A26:A29 C26:F29">
    <cfRule type="expression" dxfId="143" priority="87">
      <formula>ISNUMBER($A26)</formula>
    </cfRule>
  </conditionalFormatting>
  <conditionalFormatting sqref="F26:F29">
    <cfRule type="containsBlanks" dxfId="142" priority="90" stopIfTrue="1">
      <formula>LEN(TRIM(F26))=0</formula>
    </cfRule>
  </conditionalFormatting>
  <conditionalFormatting sqref="E26:E29">
    <cfRule type="cellIs" dxfId="141" priority="86" operator="greaterThanOrEqual">
      <formula>1/24</formula>
    </cfRule>
  </conditionalFormatting>
  <conditionalFormatting sqref="C4">
    <cfRule type="cellIs" dxfId="140" priority="589" operator="between">
      <formula>LEN(#REF!)</formula>
      <formula>LEN(#REF!)</formula>
    </cfRule>
  </conditionalFormatting>
  <conditionalFormatting sqref="D23">
    <cfRule type="expression" dxfId="139" priority="76">
      <formula>ISNUMBER($A23)</formula>
    </cfRule>
  </conditionalFormatting>
  <conditionalFormatting sqref="E22">
    <cfRule type="expression" dxfId="138" priority="64">
      <formula>ISNUMBER($A22)</formula>
    </cfRule>
  </conditionalFormatting>
  <conditionalFormatting sqref="E23">
    <cfRule type="expression" dxfId="137" priority="62">
      <formula>ISNUMBER($A23)</formula>
    </cfRule>
  </conditionalFormatting>
  <conditionalFormatting sqref="G62:G63">
    <cfRule type="expression" dxfId="136" priority="46">
      <formula>ISNUMBER($A62)</formula>
    </cfRule>
  </conditionalFormatting>
  <conditionalFormatting sqref="G62:G63">
    <cfRule type="containsBlanks" dxfId="135" priority="49" stopIfTrue="1">
      <formula>LEN(TRIM(G62))=0</formula>
    </cfRule>
  </conditionalFormatting>
  <conditionalFormatting sqref="F37:F38">
    <cfRule type="containsBlanks" dxfId="134" priority="42" stopIfTrue="1">
      <formula>LEN(TRIM(F37))=0</formula>
    </cfRule>
  </conditionalFormatting>
  <conditionalFormatting sqref="F65">
    <cfRule type="expression" dxfId="133" priority="631">
      <formula>ISNUMBER(#REF!)</formula>
    </cfRule>
  </conditionalFormatting>
  <conditionalFormatting sqref="J34:J35">
    <cfRule type="expression" dxfId="132" priority="634">
      <formula>ISNUMBER($A33)</formula>
    </cfRule>
  </conditionalFormatting>
  <conditionalFormatting sqref="G39">
    <cfRule type="expression" dxfId="131" priority="16">
      <formula>ISNUMBER($A39)</formula>
    </cfRule>
  </conditionalFormatting>
  <conditionalFormatting sqref="F41">
    <cfRule type="containsBlanks" dxfId="130" priority="12" stopIfTrue="1">
      <formula>LEN(TRIM(F41))=0</formula>
    </cfRule>
  </conditionalFormatting>
  <conditionalFormatting sqref="G19">
    <cfRule type="expression" dxfId="129" priority="7">
      <formula>ISNUMBER($A22)</formula>
    </cfRule>
  </conditionalFormatting>
  <conditionalFormatting sqref="G25">
    <cfRule type="expression" dxfId="128" priority="5">
      <formula>ISNUMBER($A28)</formula>
    </cfRule>
  </conditionalFormatting>
  <conditionalFormatting sqref="G38">
    <cfRule type="expression" dxfId="127" priority="3">
      <formula>ISNUMBER($A41)</formula>
    </cfRule>
  </conditionalFormatting>
  <conditionalFormatting sqref="G40">
    <cfRule type="expression" dxfId="126" priority="1">
      <formula>ISNUMBER($A43)</formula>
    </cfRule>
  </conditionalFormatting>
  <dataValidations count="4">
    <dataValidation type="list" allowBlank="1" showInputMessage="1" prompt="The options are: In Progress or Ready" sqref="M3" xr:uid="{00000000-0002-0000-0100-000000000000}">
      <formula1>"In Progress,Ready"</formula1>
    </dataValidation>
    <dataValidation type="list" allowBlank="1" showInputMessage="1" showErrorMessage="1" sqref="F3" xr:uid="{00000000-0002-0000-0100-000002000000}">
      <formula1>"Text Counter ON, Text Counter OFF"</formula1>
    </dataValidation>
    <dataValidation type="list" allowBlank="1" showInputMessage="1" showErrorMessage="1" sqref="F2" xr:uid="{DB21B08D-6787-4BF9-976F-A1AD17AC61D3}">
      <formula1>"Time Counter ON, Time Counter OFF"</formula1>
    </dataValidation>
    <dataValidation type="custom" allowBlank="1" showDropDown="1" sqref="X2" xr:uid="{66E800D6-550A-714C-92C6-9E3D147DCFA8}">
      <formula1>OR(NOT(ISERROR(DATEVALUE(X2))), AND(ISNUMBER(X2), LEFT(CELL("format", X2))="D"))</formula1>
    </dataValidation>
  </dataValidations>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385" id="{A368CB73-A900-4C55-80EF-6DBBADDCB252}">
            <xm:f>IF(VALUE(MID($D10,SEARCH("u",$D10,3)+1,1))=Project_information!$E$3,TRUE,FALSE)</xm:f>
            <x14:dxf>
              <fill>
                <patternFill>
                  <bgColor rgb="FFE3E9F5"/>
                </patternFill>
              </fill>
            </x14:dxf>
          </x14:cfRule>
          <xm:sqref>G105:G106 I14:Y15 F22:F23 A22:C23 K26:Y29 A21:Y21 A31:F35 A65:E65 H33:Y33 H36:Y40 H34:I35 K34:Y35 A115:Y117 H22:Y23 H24 E17:Y17 A36:G36 I41:Y47 A42:H44 A10:Y13 A17:C20 A16:Y16 A111:F111 A110:E110 B26:B29 I24:Y25 D20:Y20 A24:F25 G31:Y32 A30:Y30 A37:F41 A45:F64 A114:F114 A112:E113 H48:Y114 A66:F109 E18:F19 H18:Y19 A15:G15 A14:F14</xm:sqref>
        </x14:conditionalFormatting>
        <x14:conditionalFormatting xmlns:xm="http://schemas.microsoft.com/office/excel/2006/main">
          <x14:cfRule type="expression" priority="397" id="{58388733-0763-4A1D-8411-8E2B86BAE7F7}">
            <xm:f>LEN($F10)&gt;Aux!$O$15</xm:f>
            <x14:dxf>
              <fill>
                <patternFill>
                  <bgColor theme="0"/>
                </patternFill>
              </fill>
            </x14:dxf>
          </x14:cfRule>
          <x14:cfRule type="expression" priority="430" id="{00000000-000E-0000-0100-000050000000}">
            <xm:f>LEN($F10)&lt;Aux!$O$13</xm:f>
            <x14:dxf>
              <fill>
                <patternFill patternType="solid">
                  <fgColor rgb="FFF4CCCC"/>
                  <bgColor rgb="FFF4CCCC"/>
                </patternFill>
              </fill>
            </x14:dxf>
          </x14:cfRule>
          <x14:cfRule type="expression" priority="458" id="{00000000-000E-0000-0100-000053000000}">
            <xm:f>AND(LEN($F10)&lt;=Aux!$O$14,LEN($F10)&gt;Aux!$O$13)</xm:f>
            <x14:dxf>
              <fill>
                <patternFill patternType="solid">
                  <fgColor rgb="FFD9EAD3"/>
                  <bgColor rgb="FFD9EAD3"/>
                </patternFill>
              </fill>
            </x14:dxf>
          </x14:cfRule>
          <x14:cfRule type="expression" priority="470" id="{00000000-000E-0000-0100-000051000000}">
            <xm:f>LEN($F10)&gt;Aux!$O$14</xm:f>
            <x14:dxf>
              <fill>
                <patternFill patternType="solid">
                  <fgColor rgb="FFFCE5CD"/>
                  <bgColor rgb="FFFCE5CD"/>
                </patternFill>
              </fill>
            </x14:dxf>
          </x14:cfRule>
          <xm:sqref>C14:C15 G105:G106 F33:F35 F45:F48 F111 F10:F25 F31:G32 F114:F117 F50:F109</xm:sqref>
        </x14:conditionalFormatting>
        <x14:conditionalFormatting xmlns:xm="http://schemas.microsoft.com/office/excel/2006/main">
          <x14:cfRule type="expression" priority="398" id="{978CA5FE-E2FC-724B-BBBC-5FA2E63E44A7}">
            <xm:f>(Aux!$O$20/Project_information!$C$10)&gt;Aux!$O$18</xm:f>
            <x14:dxf>
              <font>
                <b/>
                <i val="0"/>
                <color rgb="FFFFFF00"/>
              </font>
              <fill>
                <patternFill>
                  <bgColor rgb="FFFF0000"/>
                </patternFill>
              </fill>
            </x14:dxf>
          </x14:cfRule>
          <xm:sqref>Y2:Y5 X5 X6:Z6 Y7:Z7 A1:D1 F1:Y1 A2:W7</xm:sqref>
        </x14:conditionalFormatting>
        <x14:conditionalFormatting xmlns:xm="http://schemas.microsoft.com/office/excel/2006/main">
          <x14:cfRule type="expression" priority="403" id="{F11496F0-31DE-AE45-B3C8-633A74F0D6AC}">
            <xm:f>Project_information!$E$3=0</xm:f>
            <x14:dxf>
              <font>
                <color rgb="FFCFE2F3"/>
              </font>
              <fill>
                <patternFill>
                  <bgColor rgb="FFCFE2F3"/>
                </patternFill>
              </fill>
            </x14:dxf>
          </x14:cfRule>
          <xm:sqref>D3:E3</xm:sqref>
        </x14:conditionalFormatting>
        <x14:conditionalFormatting xmlns:xm="http://schemas.microsoft.com/office/excel/2006/main">
          <x14:cfRule type="expression" priority="536" id="{16B706ED-AEF2-49FA-A95D-E0EE8F8A0D14}">
            <xm:f>LEN($C10)&gt;Aux!$O$15</xm:f>
            <x14:dxf>
              <fill>
                <patternFill>
                  <bgColor theme="0"/>
                </patternFill>
              </fill>
            </x14:dxf>
          </x14:cfRule>
          <x14:cfRule type="expression" priority="537" id="{AF7CDA56-BC8D-46EB-BD48-2FCDAF16858A}">
            <xm:f>LEN($C10)&gt;Aux!$Q$14</xm:f>
            <x14:dxf>
              <fill>
                <patternFill>
                  <bgColor rgb="FFF4CCCC"/>
                </patternFill>
              </fill>
            </x14:dxf>
          </x14:cfRule>
          <x14:cfRule type="expression" priority="538" id="{E2F16484-9B12-467A-BEB6-E2E8DBF9CE2F}">
            <xm:f>AND(LEN($C10)&lt;=Aux!$Q$14,LEN($C10)&gt;Aux!$Q$13)</xm:f>
            <x14:dxf>
              <fill>
                <patternFill>
                  <bgColor rgb="FFD9EAD3"/>
                </patternFill>
              </fill>
            </x14:dxf>
          </x14:cfRule>
          <xm:sqref>F72 C30:C117 C10:C25</xm:sqref>
        </x14:conditionalFormatting>
        <x14:conditionalFormatting xmlns:xm="http://schemas.microsoft.com/office/excel/2006/main">
          <x14:cfRule type="expression" priority="382" id="{63B8C3B0-ADF7-46AC-B02B-22B64929AAD5}">
            <xm:f>(Aux!$O$20/Project_information!$C$10)&gt;Aux!$O$18</xm:f>
            <x14:dxf>
              <font>
                <b/>
                <i val="0"/>
                <color rgb="FFFFFF00"/>
              </font>
              <fill>
                <patternFill>
                  <bgColor rgb="FFFF0000"/>
                </patternFill>
              </fill>
            </x14:dxf>
          </x14:cfRule>
          <xm:sqref>Z1:AA5</xm:sqref>
        </x14:conditionalFormatting>
        <x14:conditionalFormatting xmlns:xm="http://schemas.microsoft.com/office/excel/2006/main">
          <x14:cfRule type="expression" priority="540" id="{F7133EAB-E24D-49AC-9349-6DBD908E3556}">
            <xm:f>LEN($E10)&gt;Aux!$O$27</xm:f>
            <x14:dxf>
              <fill>
                <patternFill>
                  <bgColor theme="0"/>
                </patternFill>
              </fill>
            </x14:dxf>
          </x14:cfRule>
          <x14:cfRule type="cellIs" priority="541" operator="greaterThan" id="{6832B8A5-77C9-4CAF-80E2-074D8127AF1A}">
            <xm:f>Aux!$P$24+Aux!$P$25</xm:f>
            <x14:dxf>
              <fill>
                <patternFill>
                  <bgColor rgb="FFFEAA02"/>
                </patternFill>
              </fill>
            </x14:dxf>
          </x14:cfRule>
          <x14:cfRule type="cellIs" priority="542" operator="greaterThan" id="{0DF0417E-5384-4433-8435-7F305CE5802F}">
            <xm:f>Aux!$P$23+Aux!$P$25</xm:f>
            <x14:dxf>
              <fill>
                <patternFill>
                  <bgColor rgb="FFFFDE75"/>
                </patternFill>
              </fill>
            </x14:dxf>
          </x14:cfRule>
          <xm:sqref>E31:E117 E10:E25</xm:sqref>
        </x14:conditionalFormatting>
        <x14:conditionalFormatting xmlns:xm="http://schemas.microsoft.com/office/excel/2006/main">
          <x14:cfRule type="expression" priority="341" id="{6D7C61E3-2497-4DAE-8F54-41C71DB36AE9}">
            <xm:f>IF(VALUE(MID($D85,SEARCH("u",$D85,3)+1,1))=Project_information!$E$3,TRUE,FALSE)</xm:f>
            <x14:dxf>
              <fill>
                <patternFill>
                  <bgColor rgb="FFE3E9F5"/>
                </patternFill>
              </fill>
            </x14:dxf>
          </x14:cfRule>
          <xm:sqref>G85</xm:sqref>
        </x14:conditionalFormatting>
        <x14:conditionalFormatting xmlns:xm="http://schemas.microsoft.com/office/excel/2006/main">
          <x14:cfRule type="expression" priority="342" id="{78DD9163-5A4E-42E5-A047-ECD55C91DDDF}">
            <xm:f>LEN($F85)&gt;Aux!$O$15</xm:f>
            <x14:dxf>
              <fill>
                <patternFill>
                  <bgColor theme="0"/>
                </patternFill>
              </fill>
            </x14:dxf>
          </x14:cfRule>
          <x14:cfRule type="expression" priority="344" id="{8A43FD7A-FC8D-4EE8-ACCB-08A5F737F6BD}">
            <xm:f>LEN($F85)&lt;Aux!$O$13</xm:f>
            <x14:dxf>
              <fill>
                <patternFill patternType="solid">
                  <fgColor rgb="FFF4CCCC"/>
                  <bgColor rgb="FFF4CCCC"/>
                </patternFill>
              </fill>
            </x14:dxf>
          </x14:cfRule>
          <x14:cfRule type="expression" priority="345" id="{9C57F89D-5E2B-44F5-9F30-0DE130CDC401}">
            <xm:f>AND(LEN($F85)&lt;=Aux!$O$14,LEN($F85)&gt;Aux!$O$13)</xm:f>
            <x14:dxf>
              <fill>
                <patternFill patternType="solid">
                  <fgColor rgb="FFD9EAD3"/>
                  <bgColor rgb="FFD9EAD3"/>
                </patternFill>
              </fill>
            </x14:dxf>
          </x14:cfRule>
          <x14:cfRule type="expression" priority="346" id="{76302B0C-398B-4582-B384-C190A3DC9D37}">
            <xm:f>LEN($F85)&gt;Aux!$O$14</xm:f>
            <x14:dxf>
              <fill>
                <patternFill patternType="solid">
                  <fgColor rgb="FFFCE5CD"/>
                  <bgColor rgb="FFFCE5CD"/>
                </patternFill>
              </fill>
            </x14:dxf>
          </x14:cfRule>
          <xm:sqref>G85</xm:sqref>
        </x14:conditionalFormatting>
        <x14:conditionalFormatting xmlns:xm="http://schemas.microsoft.com/office/excel/2006/main">
          <x14:cfRule type="expression" priority="327" id="{DA92553A-F764-4E9A-BEBC-5196E114960F}">
            <xm:f>IF(VALUE(MID($D94,SEARCH("u",$D94,3)+1,1))=Project_information!$E$3,TRUE,FALSE)</xm:f>
            <x14:dxf>
              <fill>
                <patternFill>
                  <bgColor rgb="FFE3E9F5"/>
                </patternFill>
              </fill>
            </x14:dxf>
          </x14:cfRule>
          <xm:sqref>G94</xm:sqref>
        </x14:conditionalFormatting>
        <x14:conditionalFormatting xmlns:xm="http://schemas.microsoft.com/office/excel/2006/main">
          <x14:cfRule type="expression" priority="328" id="{6EEA29AE-E555-486D-B766-D27EE5A831FB}">
            <xm:f>LEN($F94)&gt;Aux!$O$15</xm:f>
            <x14:dxf>
              <fill>
                <patternFill>
                  <bgColor theme="0"/>
                </patternFill>
              </fill>
            </x14:dxf>
          </x14:cfRule>
          <x14:cfRule type="expression" priority="330" id="{1D896F43-74EB-47DB-94B8-875EF944AA11}">
            <xm:f>LEN($F94)&lt;Aux!$O$13</xm:f>
            <x14:dxf>
              <fill>
                <patternFill patternType="solid">
                  <fgColor rgb="FFF4CCCC"/>
                  <bgColor rgb="FFF4CCCC"/>
                </patternFill>
              </fill>
            </x14:dxf>
          </x14:cfRule>
          <x14:cfRule type="expression" priority="331" id="{46A09B3D-C124-4463-B339-71961AF870A0}">
            <xm:f>AND(LEN($F94)&lt;=Aux!$O$14,LEN($F94)&gt;Aux!$O$13)</xm:f>
            <x14:dxf>
              <fill>
                <patternFill patternType="solid">
                  <fgColor rgb="FFD9EAD3"/>
                  <bgColor rgb="FFD9EAD3"/>
                </patternFill>
              </fill>
            </x14:dxf>
          </x14:cfRule>
          <x14:cfRule type="expression" priority="332" id="{7D8AC641-6D07-43DE-8B9A-E488C52861C6}">
            <xm:f>LEN($F94)&gt;Aux!$O$14</xm:f>
            <x14:dxf>
              <fill>
                <patternFill patternType="solid">
                  <fgColor rgb="FFFCE5CD"/>
                  <bgColor rgb="FFFCE5CD"/>
                </patternFill>
              </fill>
            </x14:dxf>
          </x14:cfRule>
          <xm:sqref>G94</xm:sqref>
        </x14:conditionalFormatting>
        <x14:conditionalFormatting xmlns:xm="http://schemas.microsoft.com/office/excel/2006/main">
          <x14:cfRule type="expression" priority="565" id="{A368CB73-A900-4C55-80EF-6DBBADDCB252}">
            <xm:f>IF(VALUE(MID(#REF!,SEARCH("u",#REF!,3)+1,1))=Project_information!$E$3,TRUE,FALSE)</xm:f>
            <x14:dxf>
              <fill>
                <patternFill>
                  <bgColor rgb="FFE3E9F5"/>
                </patternFill>
              </fill>
            </x14:dxf>
          </x14:cfRule>
          <xm:sqref>C116</xm:sqref>
        </x14:conditionalFormatting>
        <x14:conditionalFormatting xmlns:xm="http://schemas.microsoft.com/office/excel/2006/main">
          <x14:cfRule type="expression" priority="204" id="{AB8E1414-FB2C-41B9-A4D8-0E74B6281A05}">
            <xm:f>IF(VALUE(MID($D73,SEARCH("u",$D73,3)+1,1))=Project_information!$E$3,TRUE,FALSE)</xm:f>
            <x14:dxf>
              <fill>
                <patternFill>
                  <bgColor rgb="FFE3E9F5"/>
                </patternFill>
              </fill>
            </x14:dxf>
          </x14:cfRule>
          <xm:sqref>G73</xm:sqref>
        </x14:conditionalFormatting>
        <x14:conditionalFormatting xmlns:xm="http://schemas.microsoft.com/office/excel/2006/main">
          <x14:cfRule type="expression" priority="205" id="{1AD25FD2-1033-42AC-9559-5E9FDD4A8002}">
            <xm:f>LEN($F73)&gt;Aux!$O$15</xm:f>
            <x14:dxf>
              <fill>
                <patternFill>
                  <bgColor theme="0"/>
                </patternFill>
              </fill>
            </x14:dxf>
          </x14:cfRule>
          <x14:cfRule type="expression" priority="207" id="{2E7A41F3-8EE1-4922-8CB2-DED9AC6E6E25}">
            <xm:f>LEN($F73)&lt;Aux!$O$13</xm:f>
            <x14:dxf>
              <fill>
                <patternFill patternType="solid">
                  <fgColor rgb="FFF4CCCC"/>
                  <bgColor rgb="FFF4CCCC"/>
                </patternFill>
              </fill>
            </x14:dxf>
          </x14:cfRule>
          <x14:cfRule type="expression" priority="208" id="{C99D3FB5-93FB-43E4-A24F-34011A78C234}">
            <xm:f>AND(LEN($F73)&lt;=Aux!$O$14,LEN($F73)&gt;Aux!$O$13)</xm:f>
            <x14:dxf>
              <fill>
                <patternFill patternType="solid">
                  <fgColor rgb="FFD9EAD3"/>
                  <bgColor rgb="FFD9EAD3"/>
                </patternFill>
              </fill>
            </x14:dxf>
          </x14:cfRule>
          <x14:cfRule type="expression" priority="209" id="{7D867148-8112-429E-970D-AF8EEF55019B}">
            <xm:f>LEN($F73)&gt;Aux!$O$14</xm:f>
            <x14:dxf>
              <fill>
                <patternFill patternType="solid">
                  <fgColor rgb="FFFCE5CD"/>
                  <bgColor rgb="FFFCE5CD"/>
                </patternFill>
              </fill>
            </x14:dxf>
          </x14:cfRule>
          <xm:sqref>G73</xm:sqref>
        </x14:conditionalFormatting>
        <x14:conditionalFormatting xmlns:xm="http://schemas.microsoft.com/office/excel/2006/main">
          <x14:cfRule type="expression" priority="181" id="{D3003FF8-81A6-4F1A-B044-07066780E2F5}">
            <xm:f>IF(VALUE(MID($D22,SEARCH("u",$D22,3)+1,1))=Project_information!$E$3,TRUE,FALSE)</xm:f>
            <x14:dxf>
              <fill>
                <patternFill>
                  <bgColor rgb="FFE3E9F5"/>
                </patternFill>
              </fill>
            </x14:dxf>
          </x14:cfRule>
          <xm:sqref>D22</xm:sqref>
        </x14:conditionalFormatting>
        <x14:conditionalFormatting xmlns:xm="http://schemas.microsoft.com/office/excel/2006/main">
          <x14:cfRule type="expression" priority="88" id="{B1EBA238-A3C2-4946-9594-4C888F184A1C}">
            <xm:f>IF(VALUE(MID($D26,SEARCH("u",$D26,3)+1,1))=Project_information!$E$3,TRUE,FALSE)</xm:f>
            <x14:dxf>
              <fill>
                <patternFill>
                  <bgColor rgb="FFE3E9F5"/>
                </patternFill>
              </fill>
            </x14:dxf>
          </x14:cfRule>
          <xm:sqref>H26:J29 A26:A29 C26:F29</xm:sqref>
        </x14:conditionalFormatting>
        <x14:conditionalFormatting xmlns:xm="http://schemas.microsoft.com/office/excel/2006/main">
          <x14:cfRule type="expression" priority="89" id="{6012E4B5-4939-40C6-9591-031AF6834654}">
            <xm:f>LEN($F26)&gt;Aux!$O$15</xm:f>
            <x14:dxf>
              <fill>
                <patternFill>
                  <bgColor theme="0"/>
                </patternFill>
              </fill>
            </x14:dxf>
          </x14:cfRule>
          <x14:cfRule type="expression" priority="91" id="{3E022968-9233-4D34-8D0D-67CF6E8A154B}">
            <xm:f>LEN($F26)&lt;Aux!$O$13</xm:f>
            <x14:dxf>
              <fill>
                <patternFill patternType="solid">
                  <fgColor rgb="FFF4CCCC"/>
                  <bgColor rgb="FFF4CCCC"/>
                </patternFill>
              </fill>
            </x14:dxf>
          </x14:cfRule>
          <x14:cfRule type="expression" priority="92" id="{E63C03DF-3880-4E1B-B879-4458B34AD07A}">
            <xm:f>AND(LEN($F26)&lt;=Aux!$O$14,LEN($F26)&gt;Aux!$O$13)</xm:f>
            <x14:dxf>
              <fill>
                <patternFill patternType="solid">
                  <fgColor rgb="FFD9EAD3"/>
                  <bgColor rgb="FFD9EAD3"/>
                </patternFill>
              </fill>
            </x14:dxf>
          </x14:cfRule>
          <x14:cfRule type="expression" priority="93" id="{39B71D10-C829-4688-A278-02B391E94756}">
            <xm:f>LEN($F26)&gt;Aux!$O$14</xm:f>
            <x14:dxf>
              <fill>
                <patternFill patternType="solid">
                  <fgColor rgb="FFFCE5CD"/>
                  <bgColor rgb="FFFCE5CD"/>
                </patternFill>
              </fill>
            </x14:dxf>
          </x14:cfRule>
          <xm:sqref>F26:F29</xm:sqref>
        </x14:conditionalFormatting>
        <x14:conditionalFormatting xmlns:xm="http://schemas.microsoft.com/office/excel/2006/main">
          <x14:cfRule type="expression" priority="94" id="{A854181C-4670-48B9-86D2-69831DCB9D34}">
            <xm:f>LEN($C26)&gt;Aux!$O$15</xm:f>
            <x14:dxf>
              <fill>
                <patternFill>
                  <bgColor theme="0"/>
                </patternFill>
              </fill>
            </x14:dxf>
          </x14:cfRule>
          <x14:cfRule type="expression" priority="95" id="{D78081D1-893F-4DDF-AABD-743695DFA252}">
            <xm:f>LEN($C26)&gt;Aux!$Q$14</xm:f>
            <x14:dxf>
              <fill>
                <patternFill>
                  <bgColor rgb="FFF4CCCC"/>
                </patternFill>
              </fill>
            </x14:dxf>
          </x14:cfRule>
          <x14:cfRule type="expression" priority="96" id="{9B6F3FE3-C037-4EFB-80A4-AE1868A94ED5}">
            <xm:f>AND(LEN($C26)&lt;=Aux!$Q$14,LEN($C26)&gt;Aux!$Q$13)</xm:f>
            <x14:dxf>
              <fill>
                <patternFill>
                  <bgColor rgb="FFD9EAD3"/>
                </patternFill>
              </fill>
            </x14:dxf>
          </x14:cfRule>
          <xm:sqref>C26:C29</xm:sqref>
        </x14:conditionalFormatting>
        <x14:conditionalFormatting xmlns:xm="http://schemas.microsoft.com/office/excel/2006/main">
          <x14:cfRule type="expression" priority="97" id="{60ABF17A-CE9C-4433-B8EB-8F464AEAC049}">
            <xm:f>LEN($E26)&gt;Aux!$O$27</xm:f>
            <x14:dxf>
              <fill>
                <patternFill>
                  <bgColor theme="0"/>
                </patternFill>
              </fill>
            </x14:dxf>
          </x14:cfRule>
          <x14:cfRule type="cellIs" priority="98" operator="greaterThan" id="{8CE2373D-0B18-46E8-80BA-E2A777346CDA}">
            <xm:f>Aux!$P$24+Aux!$P$25</xm:f>
            <x14:dxf>
              <fill>
                <patternFill>
                  <bgColor rgb="FFFEAA02"/>
                </patternFill>
              </fill>
            </x14:dxf>
          </x14:cfRule>
          <x14:cfRule type="cellIs" priority="99" operator="greaterThan" id="{93460ECF-0624-4B84-AAC8-84459ED790D9}">
            <xm:f>Aux!$P$23+Aux!$P$25</xm:f>
            <x14:dxf>
              <fill>
                <patternFill>
                  <bgColor rgb="FFFFDE75"/>
                </patternFill>
              </fill>
            </x14:dxf>
          </x14:cfRule>
          <xm:sqref>E26:E29</xm:sqref>
        </x14:conditionalFormatting>
        <x14:conditionalFormatting xmlns:xm="http://schemas.microsoft.com/office/excel/2006/main">
          <x14:cfRule type="expression" priority="77" id="{15AF159F-FBEC-4092-88CC-C7223F91EE90}">
            <xm:f>IF(VALUE(MID($D23,SEARCH("u",$D23,3)+1,1))=Project_information!$E$3,TRUE,FALSE)</xm:f>
            <x14:dxf>
              <fill>
                <patternFill>
                  <bgColor rgb="FFE3E9F5"/>
                </patternFill>
              </fill>
            </x14:dxf>
          </x14:cfRule>
          <xm:sqref>D23</xm:sqref>
        </x14:conditionalFormatting>
        <x14:conditionalFormatting xmlns:xm="http://schemas.microsoft.com/office/excel/2006/main">
          <x14:cfRule type="expression" priority="65" id="{AAF895D1-DF4B-41DF-88DD-5249FCF6F7D0}">
            <xm:f>IF(VALUE(MID($D22,SEARCH("u",$D22,3)+1,1))=Project_information!$E$3,TRUE,FALSE)</xm:f>
            <x14:dxf>
              <fill>
                <patternFill>
                  <bgColor rgb="FFE3E9F5"/>
                </patternFill>
              </fill>
            </x14:dxf>
          </x14:cfRule>
          <xm:sqref>E22</xm:sqref>
        </x14:conditionalFormatting>
        <x14:conditionalFormatting xmlns:xm="http://schemas.microsoft.com/office/excel/2006/main">
          <x14:cfRule type="expression" priority="63" id="{EA85913C-972A-40D8-8F58-14723191BDB4}">
            <xm:f>IF(VALUE(MID($D23,SEARCH("u",$D23,3)+1,1))=Project_information!$E$3,TRUE,FALSE)</xm:f>
            <x14:dxf>
              <fill>
                <patternFill>
                  <bgColor rgb="FFE3E9F5"/>
                </patternFill>
              </fill>
            </x14:dxf>
          </x14:cfRule>
          <xm:sqref>E23</xm:sqref>
        </x14:conditionalFormatting>
        <x14:conditionalFormatting xmlns:xm="http://schemas.microsoft.com/office/excel/2006/main">
          <x14:cfRule type="expression" priority="47" id="{E78EC8A1-310A-4063-84DC-F8BE1DF7F795}">
            <xm:f>IF(VALUE(MID($D62,SEARCH("u",$D62,3)+1,1))=Project_information!$E$3,TRUE,FALSE)</xm:f>
            <x14:dxf>
              <fill>
                <patternFill>
                  <bgColor rgb="FFE3E9F5"/>
                </patternFill>
              </fill>
            </x14:dxf>
          </x14:cfRule>
          <xm:sqref>G62:G63</xm:sqref>
        </x14:conditionalFormatting>
        <x14:conditionalFormatting xmlns:xm="http://schemas.microsoft.com/office/excel/2006/main">
          <x14:cfRule type="expression" priority="48" id="{4C45B6BA-5AA8-45EE-96C5-8BCB77A8E7F6}">
            <xm:f>LEN($F62)&gt;Aux!$O$15</xm:f>
            <x14:dxf>
              <fill>
                <patternFill>
                  <bgColor theme="0"/>
                </patternFill>
              </fill>
            </x14:dxf>
          </x14:cfRule>
          <x14:cfRule type="expression" priority="50" id="{47EBAA59-6559-4A5F-A6D1-EC7EE17D47A0}">
            <xm:f>LEN($F62)&lt;Aux!$O$13</xm:f>
            <x14:dxf>
              <fill>
                <patternFill patternType="solid">
                  <fgColor rgb="FFF4CCCC"/>
                  <bgColor rgb="FFF4CCCC"/>
                </patternFill>
              </fill>
            </x14:dxf>
          </x14:cfRule>
          <x14:cfRule type="expression" priority="51" id="{77BAA532-136E-40D4-B072-16E7F9209A2F}">
            <xm:f>AND(LEN($F62)&lt;=Aux!$O$14,LEN($F62)&gt;Aux!$O$13)</xm:f>
            <x14:dxf>
              <fill>
                <patternFill patternType="solid">
                  <fgColor rgb="FFD9EAD3"/>
                  <bgColor rgb="FFD9EAD3"/>
                </patternFill>
              </fill>
            </x14:dxf>
          </x14:cfRule>
          <x14:cfRule type="expression" priority="52" id="{3785949D-6512-456F-BD32-9269F17695C5}">
            <xm:f>LEN($F62)&gt;Aux!$O$14</xm:f>
            <x14:dxf>
              <fill>
                <patternFill patternType="solid">
                  <fgColor rgb="FFFCE5CD"/>
                  <bgColor rgb="FFFCE5CD"/>
                </patternFill>
              </fill>
            </x14:dxf>
          </x14:cfRule>
          <xm:sqref>G62:G63</xm:sqref>
        </x14:conditionalFormatting>
        <x14:conditionalFormatting xmlns:xm="http://schemas.microsoft.com/office/excel/2006/main">
          <x14:cfRule type="expression" priority="41" id="{B7FAA9DC-75A7-4E22-92AD-B391F07F139A}">
            <xm:f>LEN($F37)&gt;Aux!$O$15</xm:f>
            <x14:dxf>
              <fill>
                <patternFill>
                  <bgColor theme="0"/>
                </patternFill>
              </fill>
            </x14:dxf>
          </x14:cfRule>
          <x14:cfRule type="expression" priority="43" id="{3EE6ADA6-2DCD-4CF9-833F-03C6598A48DA}">
            <xm:f>LEN($F37)&lt;Aux!$O$13</xm:f>
            <x14:dxf>
              <fill>
                <patternFill patternType="solid">
                  <fgColor rgb="FFF4CCCC"/>
                  <bgColor rgb="FFF4CCCC"/>
                </patternFill>
              </fill>
            </x14:dxf>
          </x14:cfRule>
          <x14:cfRule type="expression" priority="44" id="{D57497CD-D9C4-41D9-9442-82EA60394257}">
            <xm:f>AND(LEN($F37)&lt;=Aux!$O$14,LEN($F37)&gt;Aux!$O$13)</xm:f>
            <x14:dxf>
              <fill>
                <patternFill patternType="solid">
                  <fgColor rgb="FFD9EAD3"/>
                  <bgColor rgb="FFD9EAD3"/>
                </patternFill>
              </fill>
            </x14:dxf>
          </x14:cfRule>
          <x14:cfRule type="expression" priority="45" id="{AF568B40-243B-4262-9BD0-12FD108D13BB}">
            <xm:f>LEN($F37)&gt;Aux!$O$14</xm:f>
            <x14:dxf>
              <fill>
                <patternFill patternType="solid">
                  <fgColor rgb="FFFCE5CD"/>
                  <bgColor rgb="FFFCE5CD"/>
                </patternFill>
              </fill>
            </x14:dxf>
          </x14:cfRule>
          <xm:sqref>F37:F38</xm:sqref>
        </x14:conditionalFormatting>
        <x14:conditionalFormatting xmlns:xm="http://schemas.microsoft.com/office/excel/2006/main">
          <x14:cfRule type="expression" priority="632" id="{A368CB73-A900-4C55-80EF-6DBBADDCB252}">
            <xm:f>IF(VALUE(MID(#REF!,SEARCH("u",#REF!,3)+1,1))=Project_information!$E$3,TRUE,FALSE)</xm:f>
            <x14:dxf>
              <fill>
                <patternFill>
                  <bgColor rgb="FFE3E9F5"/>
                </patternFill>
              </fill>
            </x14:dxf>
          </x14:cfRule>
          <xm:sqref>F65</xm:sqref>
        </x14:conditionalFormatting>
        <x14:conditionalFormatting xmlns:xm="http://schemas.microsoft.com/office/excel/2006/main">
          <x14:cfRule type="expression" priority="636" id="{A368CB73-A900-4C55-80EF-6DBBADDCB252}">
            <xm:f>IF(VALUE(MID($D33,SEARCH("u",$D33,3)+1,1))=Project_information!$E$3,TRUE,FALSE)</xm:f>
            <x14:dxf>
              <fill>
                <patternFill>
                  <bgColor rgb="FFE3E9F5"/>
                </patternFill>
              </fill>
            </x14:dxf>
          </x14:cfRule>
          <xm:sqref>J34:J35</xm:sqref>
        </x14:conditionalFormatting>
        <x14:conditionalFormatting xmlns:xm="http://schemas.microsoft.com/office/excel/2006/main">
          <x14:cfRule type="expression" priority="17" id="{1C1A5B04-2C91-4EE1-A9FD-B639F0C5E03F}">
            <xm:f>IF(VALUE(MID($D39,SEARCH("u",$D39,3)+1,1))=Project_information!$E$3,TRUE,FALSE)</xm:f>
            <x14:dxf>
              <fill>
                <patternFill>
                  <bgColor rgb="FFE3E9F5"/>
                </patternFill>
              </fill>
            </x14:dxf>
          </x14:cfRule>
          <xm:sqref>G39</xm:sqref>
        </x14:conditionalFormatting>
        <x14:conditionalFormatting xmlns:xm="http://schemas.microsoft.com/office/excel/2006/main">
          <x14:cfRule type="expression" priority="11" id="{B68C29FC-7027-4D55-AA1C-FA7B95C489DB}">
            <xm:f>LEN($F41)&gt;Aux!$O$15</xm:f>
            <x14:dxf>
              <fill>
                <patternFill>
                  <bgColor theme="0"/>
                </patternFill>
              </fill>
            </x14:dxf>
          </x14:cfRule>
          <x14:cfRule type="expression" priority="13" id="{11CF708D-EED3-4F5B-9F58-EE6CD33436F0}">
            <xm:f>LEN($F41)&lt;Aux!$O$13</xm:f>
            <x14:dxf>
              <fill>
                <patternFill patternType="solid">
                  <fgColor rgb="FFF4CCCC"/>
                  <bgColor rgb="FFF4CCCC"/>
                </patternFill>
              </fill>
            </x14:dxf>
          </x14:cfRule>
          <x14:cfRule type="expression" priority="14" id="{0FE68D23-05FF-4B35-8DE1-7C7B166D3A8B}">
            <xm:f>AND(LEN($F41)&lt;=Aux!$O$14,LEN($F41)&gt;Aux!$O$13)</xm:f>
            <x14:dxf>
              <fill>
                <patternFill patternType="solid">
                  <fgColor rgb="FFD9EAD3"/>
                  <bgColor rgb="FFD9EAD3"/>
                </patternFill>
              </fill>
            </x14:dxf>
          </x14:cfRule>
          <x14:cfRule type="expression" priority="15" id="{3A52EB54-80B0-4B8A-9C70-4D28DEC0F1ED}">
            <xm:f>LEN($F41)&gt;Aux!$O$14</xm:f>
            <x14:dxf>
              <fill>
                <patternFill patternType="solid">
                  <fgColor rgb="FFFCE5CD"/>
                  <bgColor rgb="FFFCE5CD"/>
                </patternFill>
              </fill>
            </x14:dxf>
          </x14:cfRule>
          <xm:sqref>F41</xm:sqref>
        </x14:conditionalFormatting>
        <x14:conditionalFormatting xmlns:xm="http://schemas.microsoft.com/office/excel/2006/main">
          <x14:cfRule type="expression" priority="8" id="{C5AB8832-AE00-4B78-9348-7D57746E1354}">
            <xm:f>IF(VALUE(MID($D22,SEARCH("u",$D22,3)+1,1))=Project_information!$E$3,TRUE,FALSE)</xm:f>
            <x14:dxf>
              <fill>
                <patternFill>
                  <bgColor rgb="FFE3E9F5"/>
                </patternFill>
              </fill>
            </x14:dxf>
          </x14:cfRule>
          <xm:sqref>G19</xm:sqref>
        </x14:conditionalFormatting>
        <x14:conditionalFormatting xmlns:xm="http://schemas.microsoft.com/office/excel/2006/main">
          <x14:cfRule type="expression" priority="6" id="{70612C1B-EA94-4C31-BC2E-52918E034561}">
            <xm:f>IF(VALUE(MID($D28,SEARCH("u",$D28,3)+1,1))=Project_information!$E$3,TRUE,FALSE)</xm:f>
            <x14:dxf>
              <fill>
                <patternFill>
                  <bgColor rgb="FFE3E9F5"/>
                </patternFill>
              </fill>
            </x14:dxf>
          </x14:cfRule>
          <xm:sqref>G25</xm:sqref>
        </x14:conditionalFormatting>
        <x14:conditionalFormatting xmlns:xm="http://schemas.microsoft.com/office/excel/2006/main">
          <x14:cfRule type="expression" priority="4" id="{E58620BE-4843-4969-AB88-B4FA883C6397}">
            <xm:f>IF(VALUE(MID($D41,SEARCH("u",$D41,3)+1,1))=Project_information!$E$3,TRUE,FALSE)</xm:f>
            <x14:dxf>
              <fill>
                <patternFill>
                  <bgColor rgb="FFE3E9F5"/>
                </patternFill>
              </fill>
            </x14:dxf>
          </x14:cfRule>
          <xm:sqref>G38</xm:sqref>
        </x14:conditionalFormatting>
        <x14:conditionalFormatting xmlns:xm="http://schemas.microsoft.com/office/excel/2006/main">
          <x14:cfRule type="expression" priority="2" id="{203F3946-574D-4807-9EBE-011F1C22CC04}">
            <xm:f>IF(VALUE(MID($D43,SEARCH("u",$D43,3)+1,1))=Project_information!$E$3,TRUE,FALSE)</xm:f>
            <x14:dxf>
              <fill>
                <patternFill>
                  <bgColor rgb="FFE3E9F5"/>
                </patternFill>
              </fill>
            </x14:dxf>
          </x14:cfRule>
          <xm:sqref>G40</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A6F24481-8175-FC43-8A49-0FC056F941F8}">
          <x14:formula1>
            <xm:f>Aux!$O$31:$O$34</xm:f>
          </x14:formula1>
          <xm:sqref>X7</xm:sqref>
        </x14:dataValidation>
        <x14:dataValidation type="list" allowBlank="1" showInputMessage="1" showErrorMessage="1" xr:uid="{B7483D27-C16A-4783-9DB1-A01DF74CD75A}">
          <x14:formula1>
            <xm:f>Aux!$N$22:$N$40</xm:f>
          </x14:formula1>
          <xm:sqref>V30:V32 V117 V85 V94 V115 V105:V106 V73 V36:V66 V16:V21</xm:sqref>
        </x14:dataValidation>
        <x14:dataValidation type="list" allowBlank="1" showInputMessage="1" showErrorMessage="1" xr:uid="{13AF435E-188E-449D-9572-81F454D968E8}">
          <x14:formula1>
            <xm:f>Aux!$N$3:$N$59</xm:f>
          </x14:formula1>
          <xm:sqref>V116 V33:V35 V95:V104 V67:V72 V74:V84 V107:V114 V86:V93 V10:V15 V22:V29</xm:sqref>
        </x14:dataValidation>
        <x14:dataValidation type="list" allowBlank="1" showDropDown="1" xr:uid="{00000000-0002-0000-0100-000005000000}">
          <x14:formula1>
            <xm:f>Aux!#REF!</xm:f>
          </x14:formula1>
          <xm:sqref>P10:Q117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DE542-2927-472B-BF89-ED99DA30BFB9}">
  <dimension ref="A1:F108"/>
  <sheetViews>
    <sheetView tabSelected="1" topLeftCell="A101" workbookViewId="0">
      <selection sqref="A1:F108"/>
    </sheetView>
  </sheetViews>
  <sheetFormatPr defaultRowHeight="14.5" x14ac:dyDescent="0.35"/>
  <cols>
    <col min="1" max="2" width="2.81640625" bestFit="1" customWidth="1"/>
    <col min="3" max="3" width="56.6328125" style="331" bestFit="1" customWidth="1"/>
    <col min="4" max="4" width="24.36328125" style="330" bestFit="1" customWidth="1"/>
    <col min="5" max="5" width="8.08984375" bestFit="1" customWidth="1"/>
    <col min="6" max="6" width="64.1796875" style="331" customWidth="1"/>
  </cols>
  <sheetData>
    <row r="1" spans="1:6" x14ac:dyDescent="0.35">
      <c r="D1" s="23" t="s">
        <v>587</v>
      </c>
      <c r="E1" s="24">
        <v>0.23288194444444452</v>
      </c>
    </row>
    <row r="2" spans="1:6" x14ac:dyDescent="0.35">
      <c r="A2" s="319">
        <v>0</v>
      </c>
      <c r="B2" s="43"/>
      <c r="C2" s="332" t="s">
        <v>74</v>
      </c>
      <c r="D2" s="324" t="str">
        <f ca="1">IF($B$2&lt;&gt;"",IF(ISNUMBER(Index!$B1), IF($AB2= "00_01",Project_information!$C$3&amp;"_"&amp;Project_information!$B$2&amp;"_"&amp;"00_01_trailer",Project_information!$C$3&amp;"_"&amp;Project_information!$B$2&amp;"_"&amp;TEXT(MAX($A$11:INDIRECT("A"&amp;ROW(Index!$B1))),"00")&amp;"_"&amp;TEXT(Index!$B1,"00")),""),"")</f>
        <v/>
      </c>
      <c r="E2" s="72"/>
      <c r="F2" s="332"/>
    </row>
    <row r="3" spans="1:6" ht="34.5" x14ac:dyDescent="0.35">
      <c r="A3" s="320"/>
      <c r="B3" s="219">
        <v>1</v>
      </c>
      <c r="C3" s="333" t="s">
        <v>76</v>
      </c>
      <c r="D3" s="325" t="str">
        <f ca="1">IF($B$2&lt;&gt;"",IF(ISNUMBER(Index!$B2), IF($AB3= "00_01",Project_information!$C$3&amp;"_"&amp;Project_information!$B$2&amp;"_"&amp;"00_01_trailer",Project_information!$C$3&amp;"_"&amp;Project_information!$B$2&amp;"_"&amp;TEXT(MAX($A$11:INDIRECT("A"&amp;ROW(Index!$B2))),"00")&amp;"_"&amp;TEXT(Index!$B2,"00")),""),"")</f>
        <v/>
      </c>
      <c r="E3" s="220">
        <v>1.8750000000000001E-3</v>
      </c>
      <c r="F3" s="333" t="s">
        <v>77</v>
      </c>
    </row>
    <row r="4" spans="1:6" ht="46" x14ac:dyDescent="0.35">
      <c r="A4" s="320"/>
      <c r="B4" s="219">
        <v>2</v>
      </c>
      <c r="C4" s="332" t="s">
        <v>81</v>
      </c>
      <c r="D4" s="326" t="s">
        <v>82</v>
      </c>
      <c r="E4" s="220">
        <v>2.8703703703703708E-3</v>
      </c>
      <c r="F4" s="333" t="s">
        <v>83</v>
      </c>
    </row>
    <row r="5" spans="1:6" ht="34.5" x14ac:dyDescent="0.35">
      <c r="A5" s="320"/>
      <c r="B5" s="219">
        <v>3</v>
      </c>
      <c r="C5" s="332" t="s">
        <v>85</v>
      </c>
      <c r="D5" s="325" t="str">
        <f ca="1">IF($B$2&lt;&gt;"",IF(ISNUMBER(Index!$B4), IF($AB5= "00_01",Project_information!$C$3&amp;"_"&amp;Project_information!$B$2&amp;"_"&amp;"00_01_trailer",Project_information!$C$3&amp;"_"&amp;Project_information!$B$2&amp;"_"&amp;TEXT(MAX($A$11:INDIRECT("A"&amp;ROW(Index!$B4))),"00")&amp;"_"&amp;TEXT(Index!$B4,"00")),""),"")</f>
        <v/>
      </c>
      <c r="E5" s="220">
        <v>2.4652777777777776E-3</v>
      </c>
      <c r="F5" s="333" t="s">
        <v>86</v>
      </c>
    </row>
    <row r="6" spans="1:6" ht="57.5" x14ac:dyDescent="0.35">
      <c r="A6" s="320"/>
      <c r="B6" s="219">
        <v>4</v>
      </c>
      <c r="C6" s="332" t="s">
        <v>88</v>
      </c>
      <c r="D6" s="326" t="s">
        <v>89</v>
      </c>
      <c r="E6" s="220">
        <v>3.1134259259259257E-3</v>
      </c>
      <c r="F6" s="333" t="s">
        <v>90</v>
      </c>
    </row>
    <row r="7" spans="1:6" x14ac:dyDescent="0.35">
      <c r="A7" s="321"/>
      <c r="B7" s="219"/>
      <c r="C7" s="333"/>
      <c r="D7" s="326" t="s">
        <v>93</v>
      </c>
      <c r="E7" s="220">
        <v>9.4907407407407408E-4</v>
      </c>
      <c r="F7" s="333"/>
    </row>
    <row r="8" spans="1:6" x14ac:dyDescent="0.35">
      <c r="A8" s="319">
        <v>1</v>
      </c>
      <c r="B8" s="43"/>
      <c r="C8" s="332" t="s">
        <v>94</v>
      </c>
      <c r="D8" s="324"/>
      <c r="E8" s="72"/>
      <c r="F8" s="332"/>
    </row>
    <row r="9" spans="1:6" ht="46" x14ac:dyDescent="0.35">
      <c r="A9" s="320"/>
      <c r="B9" s="43">
        <v>1</v>
      </c>
      <c r="C9" s="333" t="s">
        <v>97</v>
      </c>
      <c r="D9" s="327" t="s">
        <v>98</v>
      </c>
      <c r="E9" s="220">
        <v>4.9768518518518521E-4</v>
      </c>
      <c r="F9" s="333" t="s">
        <v>99</v>
      </c>
    </row>
    <row r="10" spans="1:6" ht="69" x14ac:dyDescent="0.35">
      <c r="A10" s="321"/>
      <c r="B10" s="219"/>
      <c r="C10" s="332" t="s">
        <v>101</v>
      </c>
      <c r="D10" s="328" t="s">
        <v>102</v>
      </c>
      <c r="E10" s="220">
        <v>3.0439814814814821E-3</v>
      </c>
      <c r="F10" s="333" t="s">
        <v>103</v>
      </c>
    </row>
    <row r="11" spans="1:6" x14ac:dyDescent="0.35">
      <c r="A11" s="321"/>
      <c r="B11" s="219"/>
      <c r="C11" s="333"/>
      <c r="D11" s="328" t="s">
        <v>107</v>
      </c>
      <c r="E11" s="220">
        <v>2.3148148148148146E-4</v>
      </c>
      <c r="F11" s="333"/>
    </row>
    <row r="12" spans="1:6" x14ac:dyDescent="0.35">
      <c r="A12" s="321"/>
      <c r="B12" s="219"/>
      <c r="C12" s="333"/>
      <c r="D12" s="326" t="s">
        <v>109</v>
      </c>
      <c r="E12" s="220">
        <v>8.449074074074075E-4</v>
      </c>
      <c r="F12" s="333"/>
    </row>
    <row r="13" spans="1:6" x14ac:dyDescent="0.35">
      <c r="A13" s="321"/>
      <c r="B13" s="219"/>
      <c r="C13" s="333"/>
      <c r="D13" s="326" t="s">
        <v>110</v>
      </c>
      <c r="E13" s="220">
        <v>1.0416666666666667E-4</v>
      </c>
      <c r="F13" s="333"/>
    </row>
    <row r="14" spans="1:6" ht="46" x14ac:dyDescent="0.35">
      <c r="A14" s="322"/>
      <c r="B14" s="219">
        <v>2</v>
      </c>
      <c r="C14" s="332" t="s">
        <v>111</v>
      </c>
      <c r="D14" s="325" t="str">
        <f ca="1">IF($B$2&lt;&gt;"",IF(ISNUMBER(Index!$B13), IF($AB14= "00_01",Project_information!$C$3&amp;"_"&amp;Project_information!$B$2&amp;"_"&amp;"00_01_trailer",Project_information!$C$3&amp;"_"&amp;Project_information!$B$2&amp;"_"&amp;TEXT(MAX($A$11:INDIRECT("A"&amp;ROW(Index!$B13))),"00")&amp;"_"&amp;TEXT(Index!$B13,"00")),""),"")</f>
        <v/>
      </c>
      <c r="E14" s="220">
        <v>2.1064814814814813E-3</v>
      </c>
      <c r="F14" s="332" t="s">
        <v>112</v>
      </c>
    </row>
    <row r="15" spans="1:6" x14ac:dyDescent="0.35">
      <c r="A15" s="321"/>
      <c r="B15" s="219"/>
      <c r="C15" s="333"/>
      <c r="D15" s="326" t="s">
        <v>115</v>
      </c>
      <c r="E15" s="220">
        <v>1.273148148148148E-4</v>
      </c>
      <c r="F15" s="333"/>
    </row>
    <row r="16" spans="1:6" ht="57.5" x14ac:dyDescent="0.35">
      <c r="A16" s="323"/>
      <c r="B16" s="219">
        <v>3</v>
      </c>
      <c r="C16" s="333" t="s">
        <v>116</v>
      </c>
      <c r="D16" s="326" t="str">
        <f ca="1">IF($B$2&lt;&gt;"",IF(ISNUMBER(Index!$B15), IF($AB16= "00_01",Project_information!$C$3&amp;"_"&amp;Project_information!$B$2&amp;"_"&amp;"00_01_trailer",Project_information!$C$3&amp;"_"&amp;Project_information!$B$2&amp;"_"&amp;TEXT(MAX($A$11:INDIRECT("A"&amp;ROW(Index!$B15))),"00")&amp;"_"&amp;TEXT(Index!$B15,"00")),""),"")</f>
        <v/>
      </c>
      <c r="E16" s="220">
        <v>5.2662037037037035E-3</v>
      </c>
      <c r="F16" s="333" t="s">
        <v>117</v>
      </c>
    </row>
    <row r="17" spans="1:6" x14ac:dyDescent="0.35">
      <c r="A17" s="321"/>
      <c r="B17" s="219"/>
      <c r="C17" s="333"/>
      <c r="D17" s="326" t="s">
        <v>120</v>
      </c>
      <c r="E17" s="220"/>
      <c r="F17" s="333"/>
    </row>
    <row r="18" spans="1:6" ht="57.5" x14ac:dyDescent="0.35">
      <c r="A18" s="322"/>
      <c r="B18" s="219">
        <v>4</v>
      </c>
      <c r="C18" s="333" t="s">
        <v>121</v>
      </c>
      <c r="D18" s="326" t="s">
        <v>122</v>
      </c>
      <c r="E18" s="72">
        <v>1.0185185185185186E-3</v>
      </c>
      <c r="F18" s="333" t="s">
        <v>123</v>
      </c>
    </row>
    <row r="19" spans="1:6" ht="46" x14ac:dyDescent="0.35">
      <c r="A19" s="321"/>
      <c r="B19" s="219"/>
      <c r="C19" s="333" t="s">
        <v>125</v>
      </c>
      <c r="D19" s="325" t="s">
        <v>126</v>
      </c>
      <c r="E19" s="220">
        <v>3.6805555555555554E-3</v>
      </c>
      <c r="F19" s="333" t="s">
        <v>127</v>
      </c>
    </row>
    <row r="20" spans="1:6" x14ac:dyDescent="0.35">
      <c r="A20" s="321"/>
      <c r="B20" s="219"/>
      <c r="C20" s="333"/>
      <c r="D20" s="325" t="s">
        <v>130</v>
      </c>
      <c r="E20" s="220">
        <v>2.5694444444444445E-3</v>
      </c>
      <c r="F20" s="333"/>
    </row>
    <row r="21" spans="1:6" x14ac:dyDescent="0.35">
      <c r="A21" s="321"/>
      <c r="B21" s="219"/>
      <c r="C21" s="333"/>
      <c r="D21" s="325" t="s">
        <v>132</v>
      </c>
      <c r="E21" s="220">
        <v>3.1250000000000001E-4</v>
      </c>
      <c r="F21" s="333"/>
    </row>
    <row r="22" spans="1:6" x14ac:dyDescent="0.35">
      <c r="A22" s="319">
        <v>2</v>
      </c>
      <c r="B22" s="43"/>
      <c r="C22" s="332" t="s">
        <v>134</v>
      </c>
      <c r="D22" s="324"/>
      <c r="E22" s="44"/>
      <c r="F22" s="332"/>
    </row>
    <row r="23" spans="1:6" ht="80.5" x14ac:dyDescent="0.35">
      <c r="A23" s="321"/>
      <c r="B23" s="43">
        <v>1</v>
      </c>
      <c r="C23" s="332" t="s">
        <v>136</v>
      </c>
      <c r="D23" s="325" t="s">
        <v>137</v>
      </c>
      <c r="E23" s="220">
        <v>7.6388888888888893E-4</v>
      </c>
      <c r="F23" s="332" t="s">
        <v>138</v>
      </c>
    </row>
    <row r="24" spans="1:6" x14ac:dyDescent="0.35">
      <c r="A24" s="321"/>
      <c r="B24" s="219"/>
      <c r="C24" s="333"/>
      <c r="D24" s="326" t="s">
        <v>140</v>
      </c>
      <c r="E24" s="220">
        <v>7.2800925925925915E-3</v>
      </c>
      <c r="F24" s="333"/>
    </row>
    <row r="25" spans="1:6" ht="69" x14ac:dyDescent="0.35">
      <c r="A25" s="321"/>
      <c r="B25" s="43">
        <v>2</v>
      </c>
      <c r="C25" s="333" t="s">
        <v>142</v>
      </c>
      <c r="D25" s="326" t="str">
        <f ca="1">IF($B$2&lt;&gt;"",IF(ISNUMBER(Index!$B24), IF($AB25= "00_01",Project_information!$C$3&amp;"_"&amp;Project_information!$B$2&amp;"_"&amp;"00_01_trailer",Project_information!$C$3&amp;"_"&amp;Project_information!$B$2&amp;"_"&amp;TEXT(MAX($A$11:INDIRECT("A"&amp;ROW(Index!$B24))),"00")&amp;"_"&amp;TEXT(Index!$B24,"00")),""),"")</f>
        <v/>
      </c>
      <c r="E25" s="220">
        <v>3.4606481481481485E-3</v>
      </c>
      <c r="F25" s="333" t="s">
        <v>143</v>
      </c>
    </row>
    <row r="26" spans="1:6" ht="46" x14ac:dyDescent="0.35">
      <c r="A26" s="319"/>
      <c r="B26" s="43">
        <v>3</v>
      </c>
      <c r="C26" s="332" t="s">
        <v>145</v>
      </c>
      <c r="D26" s="326" t="str">
        <f ca="1">IF($B$2&lt;&gt;"",IF(ISNUMBER(Index!$B25), IF($AB26= "00_01",Project_information!$C$3&amp;"_"&amp;Project_information!$B$2&amp;"_"&amp;"00_01_trailer",Project_information!$C$3&amp;"_"&amp;Project_information!$B$2&amp;"_"&amp;TEXT(MAX($A$11:INDIRECT("A"&amp;ROW(Index!$B25))),"00")&amp;"_"&amp;TEXT(Index!$B25,"00")),""),"")</f>
        <v/>
      </c>
      <c r="E26" s="220">
        <v>6.9212962962962969E-3</v>
      </c>
      <c r="F26" s="332" t="s">
        <v>146</v>
      </c>
    </row>
    <row r="27" spans="1:6" ht="57.5" x14ac:dyDescent="0.35">
      <c r="A27" s="319"/>
      <c r="B27" s="43">
        <v>4</v>
      </c>
      <c r="C27" s="332" t="s">
        <v>150</v>
      </c>
      <c r="D27" s="326" t="str">
        <f ca="1">IF($B$2&lt;&gt;"",IF(ISNUMBER(Index!$B26), IF($AB27= "00_01",Project_information!$C$3&amp;"_"&amp;Project_information!$B$2&amp;"_"&amp;"00_01_trailer",Project_information!$C$3&amp;"_"&amp;Project_information!$B$2&amp;"_"&amp;TEXT(MAX($A$11:INDIRECT("A"&amp;ROW(Index!$B26))),"00")&amp;"_"&amp;TEXT(Index!$B26,"00")),""),"")</f>
        <v/>
      </c>
      <c r="E27" s="220">
        <v>3.1018518518518522E-3</v>
      </c>
      <c r="F27" s="332" t="s">
        <v>151</v>
      </c>
    </row>
    <row r="28" spans="1:6" x14ac:dyDescent="0.35">
      <c r="A28" s="319">
        <v>3</v>
      </c>
      <c r="B28" s="43"/>
      <c r="C28" s="332" t="s">
        <v>153</v>
      </c>
      <c r="D28" s="324"/>
      <c r="E28" s="231"/>
      <c r="F28" s="332"/>
    </row>
    <row r="29" spans="1:6" ht="69" x14ac:dyDescent="0.35">
      <c r="A29" s="321"/>
      <c r="B29" s="219">
        <v>1</v>
      </c>
      <c r="C29" s="333" t="s">
        <v>155</v>
      </c>
      <c r="D29" s="326" t="s">
        <v>156</v>
      </c>
      <c r="E29" s="220">
        <v>3.7037037037037035E-4</v>
      </c>
      <c r="F29" s="333" t="s">
        <v>157</v>
      </c>
    </row>
    <row r="30" spans="1:6" x14ac:dyDescent="0.35">
      <c r="A30" s="321"/>
      <c r="B30" s="219"/>
      <c r="C30" s="333"/>
      <c r="D30" s="326" t="s">
        <v>160</v>
      </c>
      <c r="E30" s="220"/>
      <c r="F30" s="333"/>
    </row>
    <row r="31" spans="1:6" x14ac:dyDescent="0.35">
      <c r="A31" s="321"/>
      <c r="B31" s="219"/>
      <c r="C31" s="333"/>
      <c r="D31" s="326" t="s">
        <v>161</v>
      </c>
      <c r="E31" s="220">
        <v>2.627314814814815E-3</v>
      </c>
      <c r="F31" s="333"/>
    </row>
    <row r="32" spans="1:6" x14ac:dyDescent="0.35">
      <c r="A32" s="321"/>
      <c r="B32" s="219"/>
      <c r="C32" s="333"/>
      <c r="D32" s="326" t="s">
        <v>164</v>
      </c>
      <c r="E32" s="220"/>
      <c r="F32" s="333"/>
    </row>
    <row r="33" spans="1:6" ht="57.5" x14ac:dyDescent="0.35">
      <c r="A33" s="321"/>
      <c r="B33" s="219">
        <v>2</v>
      </c>
      <c r="C33" s="332" t="s">
        <v>165</v>
      </c>
      <c r="D33" s="326" t="s">
        <v>166</v>
      </c>
      <c r="E33" s="220">
        <v>4.3055555555555555E-3</v>
      </c>
      <c r="F33" s="333" t="s">
        <v>167</v>
      </c>
    </row>
    <row r="34" spans="1:6" x14ac:dyDescent="0.35">
      <c r="A34" s="321"/>
      <c r="B34" s="219"/>
      <c r="C34" s="333"/>
      <c r="D34" s="326" t="s">
        <v>168</v>
      </c>
      <c r="E34" s="220">
        <v>6.9444444444444444E-5</v>
      </c>
      <c r="F34" s="333"/>
    </row>
    <row r="35" spans="1:6" x14ac:dyDescent="0.35">
      <c r="A35" s="321"/>
      <c r="B35" s="219"/>
      <c r="C35" s="333"/>
      <c r="D35" s="326" t="s">
        <v>169</v>
      </c>
      <c r="E35" s="220">
        <v>1.9444444444444442E-3</v>
      </c>
      <c r="F35" s="333"/>
    </row>
    <row r="36" spans="1:6" x14ac:dyDescent="0.35">
      <c r="A36" s="321"/>
      <c r="B36" s="219"/>
      <c r="C36" s="333"/>
      <c r="D36" s="326" t="s">
        <v>170</v>
      </c>
      <c r="E36" s="220">
        <v>2.3958333333333336E-3</v>
      </c>
      <c r="F36" s="333"/>
    </row>
    <row r="37" spans="1:6" ht="46" x14ac:dyDescent="0.35">
      <c r="A37" s="321"/>
      <c r="B37" s="43">
        <v>3</v>
      </c>
      <c r="C37" s="332" t="s">
        <v>171</v>
      </c>
      <c r="D37" s="326" t="s">
        <v>172</v>
      </c>
      <c r="E37" s="220">
        <v>3.9351851851851852E-4</v>
      </c>
      <c r="F37" s="333" t="s">
        <v>173</v>
      </c>
    </row>
    <row r="38" spans="1:6" x14ac:dyDescent="0.35">
      <c r="A38" s="321"/>
      <c r="B38" s="219"/>
      <c r="C38" s="333"/>
      <c r="D38" s="326" t="s">
        <v>174</v>
      </c>
      <c r="E38" s="220">
        <v>3.2060185185185191E-3</v>
      </c>
      <c r="F38" s="333"/>
    </row>
    <row r="39" spans="1:6" x14ac:dyDescent="0.35">
      <c r="A39" s="321"/>
      <c r="B39" s="219"/>
      <c r="C39" s="333"/>
      <c r="D39" s="326" t="s">
        <v>175</v>
      </c>
      <c r="E39" s="220">
        <v>3.0092592592592588E-3</v>
      </c>
      <c r="F39" s="333"/>
    </row>
    <row r="40" spans="1:6" x14ac:dyDescent="0.35">
      <c r="A40" s="321"/>
      <c r="B40" s="219"/>
      <c r="C40" s="333"/>
      <c r="D40" s="326" t="s">
        <v>176</v>
      </c>
      <c r="E40" s="220">
        <v>9.9537037037037042E-4</v>
      </c>
      <c r="F40" s="333"/>
    </row>
    <row r="41" spans="1:6" x14ac:dyDescent="0.35">
      <c r="A41" s="319"/>
      <c r="B41" s="242"/>
      <c r="C41" s="334" t="s">
        <v>178</v>
      </c>
      <c r="D41" s="329"/>
      <c r="E41" s="241"/>
      <c r="F41" s="335"/>
    </row>
    <row r="42" spans="1:6" ht="46" x14ac:dyDescent="0.35">
      <c r="A42" s="321"/>
      <c r="B42" s="219">
        <v>4</v>
      </c>
      <c r="C42" s="333" t="s">
        <v>180</v>
      </c>
      <c r="D42" s="326" t="s">
        <v>181</v>
      </c>
      <c r="E42" s="220">
        <v>6.7129629629629625E-4</v>
      </c>
      <c r="F42" s="333" t="s">
        <v>182</v>
      </c>
    </row>
    <row r="43" spans="1:6" x14ac:dyDescent="0.35">
      <c r="A43" s="321"/>
      <c r="B43" s="219"/>
      <c r="C43" s="333"/>
      <c r="D43" s="326" t="s">
        <v>183</v>
      </c>
      <c r="E43" s="220">
        <v>2.8587962962962963E-3</v>
      </c>
      <c r="F43" s="333"/>
    </row>
    <row r="44" spans="1:6" ht="46" x14ac:dyDescent="0.35">
      <c r="A44" s="321"/>
      <c r="B44" s="219">
        <v>5</v>
      </c>
      <c r="C44" s="333" t="s">
        <v>184</v>
      </c>
      <c r="D44" s="326" t="str">
        <f ca="1">IF($B$2&lt;&gt;"",IF(ISNUMBER(Index!$B43), IF($AB44= "00_01",Project_information!$C$3&amp;"_"&amp;Project_information!$B$2&amp;"_"&amp;"00_01_trailer",Project_information!$C$3&amp;"_"&amp;Project_information!$B$2&amp;"_"&amp;TEXT(MAX($A$11:INDIRECT("A"&amp;ROW(Index!$B43))),"00")&amp;"_"&amp;TEXT(Index!$B43,"00")),""),"")</f>
        <v/>
      </c>
      <c r="E44" s="220">
        <v>4.8726851851851856E-3</v>
      </c>
      <c r="F44" s="333" t="s">
        <v>185</v>
      </c>
    </row>
    <row r="45" spans="1:6" ht="69" x14ac:dyDescent="0.35">
      <c r="A45" s="321"/>
      <c r="B45" s="219">
        <v>6</v>
      </c>
      <c r="C45" s="333" t="s">
        <v>186</v>
      </c>
      <c r="D45" s="326" t="s">
        <v>187</v>
      </c>
      <c r="E45" s="220">
        <v>1.2268518518518518E-3</v>
      </c>
      <c r="F45" s="333" t="s">
        <v>188</v>
      </c>
    </row>
    <row r="46" spans="1:6" x14ac:dyDescent="0.35">
      <c r="A46" s="321"/>
      <c r="B46" s="219"/>
      <c r="C46" s="333"/>
      <c r="D46" s="326" t="s">
        <v>189</v>
      </c>
      <c r="E46" s="220">
        <v>2.5578703703703705E-3</v>
      </c>
      <c r="F46" s="333"/>
    </row>
    <row r="47" spans="1:6" x14ac:dyDescent="0.35">
      <c r="A47" s="321"/>
      <c r="B47" s="219"/>
      <c r="C47" s="333"/>
      <c r="D47" s="326" t="s">
        <v>191</v>
      </c>
      <c r="E47" s="220">
        <v>3.7268518518518514E-3</v>
      </c>
      <c r="F47" s="333"/>
    </row>
    <row r="48" spans="1:6" ht="57.5" x14ac:dyDescent="0.35">
      <c r="A48" s="321"/>
      <c r="B48" s="219">
        <v>7</v>
      </c>
      <c r="C48" s="333" t="s">
        <v>192</v>
      </c>
      <c r="D48" s="326" t="str">
        <f ca="1">IF($B$2&lt;&gt;"",IF(ISNUMBER(Index!$B47), IF($AB48= "00_01",Project_information!$C$3&amp;"_"&amp;Project_information!$B$2&amp;"_"&amp;"00_01_trailer",Project_information!$C$3&amp;"_"&amp;Project_information!$B$2&amp;"_"&amp;TEXT(MAX($A$11:INDIRECT("A"&amp;ROW(Index!$B47))),"00")&amp;"_"&amp;TEXT(Index!$B47,"00")),""),"")</f>
        <v/>
      </c>
      <c r="E48" s="220">
        <v>1.0763888888888889E-3</v>
      </c>
      <c r="F48" s="333" t="s">
        <v>193</v>
      </c>
    </row>
    <row r="49" spans="1:6" ht="69" x14ac:dyDescent="0.35">
      <c r="A49" s="321"/>
      <c r="B49" s="43">
        <v>8</v>
      </c>
      <c r="C49" s="332" t="s">
        <v>194</v>
      </c>
      <c r="D49" s="326" t="s">
        <v>195</v>
      </c>
      <c r="E49" s="220">
        <v>2.4537037037037036E-3</v>
      </c>
      <c r="F49" s="333" t="s">
        <v>196</v>
      </c>
    </row>
    <row r="50" spans="1:6" ht="57.5" x14ac:dyDescent="0.35">
      <c r="A50" s="321"/>
      <c r="B50" s="219">
        <v>9</v>
      </c>
      <c r="C50" s="332" t="s">
        <v>197</v>
      </c>
      <c r="D50" s="326" t="str">
        <f ca="1">IF($B$2&lt;&gt;"",IF(ISNUMBER(Index!$B49), IF($AB50= "00_01",Project_information!$C$3&amp;"_"&amp;Project_information!$B$2&amp;"_"&amp;"00_01_trailer",Project_information!$C$3&amp;"_"&amp;Project_information!$B$2&amp;"_"&amp;TEXT(MAX($A$11:INDIRECT("A"&amp;ROW(Index!$B49))),"00")&amp;"_"&amp;TEXT(Index!$B49,"00")),""),"")</f>
        <v/>
      </c>
      <c r="E50" s="220">
        <v>6.875E-3</v>
      </c>
      <c r="F50" s="333" t="s">
        <v>198</v>
      </c>
    </row>
    <row r="51" spans="1:6" ht="57.5" x14ac:dyDescent="0.35">
      <c r="A51" s="321"/>
      <c r="B51" s="219">
        <v>10</v>
      </c>
      <c r="C51" s="332" t="s">
        <v>200</v>
      </c>
      <c r="D51" s="326" t="str">
        <f ca="1">IF($B$2&lt;&gt;"",IF(ISNUMBER(Index!$B50), IF($AB51= "00_01",Project_information!$C$3&amp;"_"&amp;Project_information!$B$2&amp;"_"&amp;"00_01_trailer",Project_information!$C$3&amp;"_"&amp;Project_information!$B$2&amp;"_"&amp;TEXT(MAX($A$11:INDIRECT("A"&amp;ROW(Index!$B50))),"00")&amp;"_"&amp;TEXT(Index!$B50,"00")),""),"")</f>
        <v/>
      </c>
      <c r="E51" s="220">
        <v>3.8425925925925923E-3</v>
      </c>
      <c r="F51" s="333" t="s">
        <v>201</v>
      </c>
    </row>
    <row r="52" spans="1:6" ht="57.5" x14ac:dyDescent="0.35">
      <c r="A52" s="321"/>
      <c r="B52" s="219">
        <v>11</v>
      </c>
      <c r="C52" s="332" t="s">
        <v>202</v>
      </c>
      <c r="D52" s="326" t="str">
        <f ca="1">IF($B$2&lt;&gt;"",IF(ISNUMBER(Index!$B51), IF($AB52= "00_01",Project_information!$C$3&amp;"_"&amp;Project_information!$B$2&amp;"_"&amp;"00_01_trailer",Project_information!$C$3&amp;"_"&amp;Project_information!$B$2&amp;"_"&amp;TEXT(MAX($A$11:INDIRECT("A"&amp;ROW(Index!$B51))),"00")&amp;"_"&amp;TEXT(Index!$B51,"00")),""),"")</f>
        <v/>
      </c>
      <c r="E52" s="220">
        <v>4.386574074074074E-3</v>
      </c>
      <c r="F52" s="333" t="s">
        <v>203</v>
      </c>
    </row>
    <row r="53" spans="1:6" ht="57.5" x14ac:dyDescent="0.35">
      <c r="A53" s="321"/>
      <c r="B53" s="219">
        <v>12</v>
      </c>
      <c r="C53" s="332" t="s">
        <v>205</v>
      </c>
      <c r="D53" s="326" t="str">
        <f ca="1">IF($B$2&lt;&gt;"",IF(ISNUMBER(Index!$B52), IF($AB53= "00_01",Project_information!$C$3&amp;"_"&amp;Project_information!$B$2&amp;"_"&amp;"00_01_trailer",Project_information!$C$3&amp;"_"&amp;Project_information!$B$2&amp;"_"&amp;TEXT(MAX($A$11:INDIRECT("A"&amp;ROW(Index!$B52))),"00")&amp;"_"&amp;TEXT(Index!$B52,"00")),""),"")</f>
        <v/>
      </c>
      <c r="E53" s="220">
        <v>3.8888888888888883E-3</v>
      </c>
      <c r="F53" s="333" t="s">
        <v>206</v>
      </c>
    </row>
    <row r="54" spans="1:6" x14ac:dyDescent="0.35">
      <c r="A54" s="319">
        <v>4</v>
      </c>
      <c r="B54" s="43"/>
      <c r="C54" s="332" t="s">
        <v>207</v>
      </c>
      <c r="D54" s="324"/>
      <c r="E54" s="231"/>
      <c r="F54" s="332"/>
    </row>
    <row r="55" spans="1:6" ht="46" x14ac:dyDescent="0.35">
      <c r="A55" s="321"/>
      <c r="B55" s="219">
        <v>1</v>
      </c>
      <c r="C55" s="333" t="s">
        <v>209</v>
      </c>
      <c r="D55" s="326" t="str">
        <f ca="1">IF($B$2&lt;&gt;"",IF(ISNUMBER(Index!$B54), IF($AB55= "00_01",Project_information!$C$3&amp;"_"&amp;Project_information!$B$2&amp;"_"&amp;"00_01_trailer",Project_information!$C$3&amp;"_"&amp;Project_information!$B$2&amp;"_"&amp;TEXT(MAX($A$11:INDIRECT("A"&amp;ROW(Index!$B54))),"00")&amp;"_"&amp;TEXT(Index!$B54,"00")),""),"")</f>
        <v/>
      </c>
      <c r="E55" s="220">
        <v>8.3333333333333339E-4</v>
      </c>
      <c r="F55" s="333" t="s">
        <v>210</v>
      </c>
    </row>
    <row r="56" spans="1:6" ht="57.5" x14ac:dyDescent="0.35">
      <c r="A56" s="321"/>
      <c r="B56" s="219">
        <v>2</v>
      </c>
      <c r="C56" s="333" t="s">
        <v>211</v>
      </c>
      <c r="D56" s="326" t="s">
        <v>212</v>
      </c>
      <c r="E56" s="220">
        <v>4.3981481481481484E-3</v>
      </c>
      <c r="F56" s="333" t="s">
        <v>213</v>
      </c>
    </row>
    <row r="57" spans="1:6" ht="57.5" x14ac:dyDescent="0.35">
      <c r="A57" s="321"/>
      <c r="B57" s="219">
        <v>3</v>
      </c>
      <c r="C57" s="333" t="s">
        <v>215</v>
      </c>
      <c r="D57" s="326" t="str">
        <f ca="1">IF($B$2&lt;&gt;"",IF(ISNUMBER(Index!$B56), IF($AB57= "00_01",Project_information!$C$3&amp;"_"&amp;Project_information!$B$2&amp;"_"&amp;"00_01_trailer",Project_information!$C$3&amp;"_"&amp;Project_information!$B$2&amp;"_"&amp;TEXT(MAX($A$11:INDIRECT("A"&amp;ROW(Index!$B56))),"00")&amp;"_"&amp;TEXT(Index!$B56,"00")),""),"")</f>
        <v/>
      </c>
      <c r="E57" s="220">
        <v>4.6412037037037038E-3</v>
      </c>
      <c r="F57" s="333" t="s">
        <v>216</v>
      </c>
    </row>
    <row r="58" spans="1:6" ht="80.5" x14ac:dyDescent="0.35">
      <c r="A58" s="321"/>
      <c r="B58" s="219">
        <v>4</v>
      </c>
      <c r="C58" s="333" t="s">
        <v>217</v>
      </c>
      <c r="D58" s="326" t="str">
        <f ca="1">IF($B$2&lt;&gt;"",IF(ISNUMBER(Index!$B57), IF($AB58= "00_01",Project_information!$C$3&amp;"_"&amp;Project_information!$B$2&amp;"_"&amp;"00_01_trailer",Project_information!$C$3&amp;"_"&amp;Project_information!$B$2&amp;"_"&amp;TEXT(MAX($A$11:INDIRECT("A"&amp;ROW(Index!$B57))),"00")&amp;"_"&amp;TEXT(Index!$B57,"00")),""),"")</f>
        <v/>
      </c>
      <c r="E58" s="220">
        <v>8.4606481481481494E-3</v>
      </c>
      <c r="F58" s="333" t="s">
        <v>218</v>
      </c>
    </row>
    <row r="59" spans="1:6" ht="69" x14ac:dyDescent="0.35">
      <c r="A59" s="321"/>
      <c r="B59" s="219">
        <v>5</v>
      </c>
      <c r="C59" s="333" t="s">
        <v>220</v>
      </c>
      <c r="D59" s="326" t="str">
        <f ca="1">IF($B$2&lt;&gt;"",IF(ISNUMBER(Index!$B58), IF($AB59= "00_01",Project_information!$C$3&amp;"_"&amp;Project_information!$B$2&amp;"_"&amp;"00_01_trailer",Project_information!$C$3&amp;"_"&amp;Project_information!$B$2&amp;"_"&amp;TEXT(MAX($A$11:INDIRECT("A"&amp;ROW(Index!$B58))),"00")&amp;"_"&amp;TEXT(Index!$B58,"00")),""),"")</f>
        <v/>
      </c>
      <c r="E59" s="220">
        <v>2.7430555555555559E-3</v>
      </c>
      <c r="F59" s="333" t="s">
        <v>221</v>
      </c>
    </row>
    <row r="60" spans="1:6" ht="69" x14ac:dyDescent="0.35">
      <c r="A60" s="321"/>
      <c r="B60" s="219">
        <v>6</v>
      </c>
      <c r="C60" s="333" t="s">
        <v>223</v>
      </c>
      <c r="D60" s="326" t="str">
        <f ca="1">IF($B$2&lt;&gt;"",IF(ISNUMBER(Index!$B59), IF($AB60= "00_01",Project_information!$C$3&amp;"_"&amp;Project_information!$B$2&amp;"_"&amp;"00_01_trailer",Project_information!$C$3&amp;"_"&amp;Project_information!$B$2&amp;"_"&amp;TEXT(MAX($A$11:INDIRECT("A"&amp;ROW(Index!$B59))),"00")&amp;"_"&amp;TEXT(Index!$B59,"00")),""),"")</f>
        <v/>
      </c>
      <c r="E60" s="220">
        <v>4.3055555555555555E-3</v>
      </c>
      <c r="F60" s="333" t="s">
        <v>224</v>
      </c>
    </row>
    <row r="61" spans="1:6" ht="57.5" x14ac:dyDescent="0.35">
      <c r="A61" s="321"/>
      <c r="B61" s="219">
        <v>7</v>
      </c>
      <c r="C61" s="333" t="s">
        <v>225</v>
      </c>
      <c r="D61" s="326" t="str">
        <f ca="1">IF($B$2&lt;&gt;"",IF(ISNUMBER(Index!$B60), IF($AB61= "00_01",Project_information!$C$3&amp;"_"&amp;Project_information!$B$2&amp;"_"&amp;"00_01_trailer",Project_information!$C$3&amp;"_"&amp;Project_information!$B$2&amp;"_"&amp;TEXT(MAX($A$11:INDIRECT("A"&amp;ROW(Index!$B60))),"00")&amp;"_"&amp;TEXT(Index!$B60,"00")),""),"")</f>
        <v/>
      </c>
      <c r="E61" s="220">
        <v>9.0277777777777784E-4</v>
      </c>
      <c r="F61" s="333" t="s">
        <v>226</v>
      </c>
    </row>
    <row r="62" spans="1:6" ht="57.5" x14ac:dyDescent="0.35">
      <c r="A62" s="321"/>
      <c r="B62" s="219">
        <v>8</v>
      </c>
      <c r="C62" s="333" t="s">
        <v>227</v>
      </c>
      <c r="D62" s="326" t="str">
        <f ca="1">IF($B$2&lt;&gt;"",IF(ISNUMBER(Index!$B61), IF($AB62= "00_01",Project_information!$C$3&amp;"_"&amp;Project_information!$B$2&amp;"_"&amp;"00_01_trailer",Project_information!$C$3&amp;"_"&amp;Project_information!$B$2&amp;"_"&amp;TEXT(MAX($A$11:INDIRECT("A"&amp;ROW(Index!$B61))),"00")&amp;"_"&amp;TEXT(Index!$B61,"00")),""),"")</f>
        <v/>
      </c>
      <c r="E62" s="220">
        <v>5.185185185185185E-3</v>
      </c>
      <c r="F62" s="333" t="s">
        <v>228</v>
      </c>
    </row>
    <row r="63" spans="1:6" x14ac:dyDescent="0.35">
      <c r="A63" s="321"/>
      <c r="B63" s="219"/>
      <c r="C63" s="333"/>
      <c r="D63" s="326" t="s">
        <v>229</v>
      </c>
      <c r="E63" s="220"/>
      <c r="F63" s="333"/>
    </row>
    <row r="64" spans="1:6" ht="80.5" x14ac:dyDescent="0.35">
      <c r="A64" s="321"/>
      <c r="B64" s="219">
        <v>9</v>
      </c>
      <c r="C64" s="332" t="s">
        <v>230</v>
      </c>
      <c r="D64" s="326" t="str">
        <f ca="1">IF($B$2&lt;&gt;"",IF(ISNUMBER(Index!$B63), IF($AB64= "00_01",Project_information!$C$3&amp;"_"&amp;Project_information!$B$2&amp;"_"&amp;"00_01_trailer",Project_information!$C$3&amp;"_"&amp;Project_information!$B$2&amp;"_"&amp;TEXT(MAX($A$11:INDIRECT("A"&amp;ROW(Index!$B63))),"00")&amp;"_"&amp;TEXT(Index!$B63,"00")),""),"")</f>
        <v/>
      </c>
      <c r="E64" s="220">
        <v>4.7569444444444447E-3</v>
      </c>
      <c r="F64" s="332" t="s">
        <v>231</v>
      </c>
    </row>
    <row r="65" spans="1:6" x14ac:dyDescent="0.35">
      <c r="A65" s="319">
        <v>5</v>
      </c>
      <c r="B65" s="43"/>
      <c r="C65" s="332" t="s">
        <v>232</v>
      </c>
      <c r="D65" s="324"/>
      <c r="E65" s="231"/>
      <c r="F65" s="332"/>
    </row>
    <row r="66" spans="1:6" ht="69" x14ac:dyDescent="0.35">
      <c r="A66" s="319"/>
      <c r="B66" s="43">
        <v>1</v>
      </c>
      <c r="C66" s="332" t="s">
        <v>209</v>
      </c>
      <c r="D66" s="326" t="s">
        <v>233</v>
      </c>
      <c r="E66" s="220">
        <v>8.7962962962962962E-4</v>
      </c>
      <c r="F66" s="332" t="s">
        <v>234</v>
      </c>
    </row>
    <row r="67" spans="1:6" x14ac:dyDescent="0.35">
      <c r="A67" s="321"/>
      <c r="B67" s="219"/>
      <c r="C67" s="333"/>
      <c r="D67" s="326" t="s">
        <v>237</v>
      </c>
      <c r="E67" s="220">
        <v>1.3078703703703705E-3</v>
      </c>
      <c r="F67" s="333"/>
    </row>
    <row r="68" spans="1:6" ht="80.5" x14ac:dyDescent="0.35">
      <c r="A68" s="319"/>
      <c r="B68" s="219">
        <v>2</v>
      </c>
      <c r="C68" s="332" t="s">
        <v>238</v>
      </c>
      <c r="D68" s="326" t="str">
        <f ca="1">IF($B$2&lt;&gt;"",IF(ISNUMBER(Index!$B67), IF($AB68= "00_01",Project_information!$C$3&amp;"_"&amp;Project_information!$B$2&amp;"_"&amp;"00_01_trailer",Project_information!$C$3&amp;"_"&amp;Project_information!$B$2&amp;"_"&amp;TEXT(MAX($A$11:INDIRECT("A"&amp;ROW(Index!$B67))),"00")&amp;"_"&amp;TEXT(Index!$B67,"00")),""),"")</f>
        <v/>
      </c>
      <c r="E68" s="220">
        <v>1.5972222222222221E-3</v>
      </c>
      <c r="F68" s="332" t="s">
        <v>239</v>
      </c>
    </row>
    <row r="69" spans="1:6" ht="57.5" x14ac:dyDescent="0.35">
      <c r="A69" s="321"/>
      <c r="B69" s="43">
        <v>3</v>
      </c>
      <c r="C69" s="332" t="s">
        <v>241</v>
      </c>
      <c r="D69" s="326" t="str">
        <f ca="1">IF($B$2&lt;&gt;"",IF(ISNUMBER(Index!$B68), IF($AB69= "00_01",Project_information!$C$3&amp;"_"&amp;Project_information!$B$2&amp;"_"&amp;"00_01_trailer",Project_information!$C$3&amp;"_"&amp;Project_information!$B$2&amp;"_"&amp;TEXT(MAX($A$11:INDIRECT("A"&amp;ROW(Index!$B68))),"00")&amp;"_"&amp;TEXT(Index!$B68,"00")),""),"")</f>
        <v/>
      </c>
      <c r="E69" s="220">
        <v>5.0925925925925921E-3</v>
      </c>
      <c r="F69" s="332" t="s">
        <v>242</v>
      </c>
    </row>
    <row r="70" spans="1:6" ht="46" x14ac:dyDescent="0.35">
      <c r="A70" s="321"/>
      <c r="B70" s="219">
        <v>4</v>
      </c>
      <c r="C70" s="333" t="s">
        <v>244</v>
      </c>
      <c r="D70" s="326" t="str">
        <f ca="1">IF($B$2&lt;&gt;"",IF(ISNUMBER(Index!$B69), IF($AB70= "00_01",Project_information!$C$3&amp;"_"&amp;Project_information!$B$2&amp;"_"&amp;"00_01_trailer",Project_information!$C$3&amp;"_"&amp;Project_information!$B$2&amp;"_"&amp;TEXT(MAX($A$11:INDIRECT("A"&amp;ROW(Index!$B69))),"00")&amp;"_"&amp;TEXT(Index!$B69,"00")),""),"")</f>
        <v/>
      </c>
      <c r="E70" s="220">
        <v>4.0393518518518521E-3</v>
      </c>
      <c r="F70" s="333" t="s">
        <v>245</v>
      </c>
    </row>
    <row r="71" spans="1:6" ht="80.5" x14ac:dyDescent="0.35">
      <c r="A71" s="321"/>
      <c r="B71" s="43">
        <v>5</v>
      </c>
      <c r="C71" s="333" t="s">
        <v>246</v>
      </c>
      <c r="D71" s="326" t="str">
        <f ca="1">IF($B$2&lt;&gt;"",IF(ISNUMBER(Index!$B70), IF($AB71= "00_01",Project_information!$C$3&amp;"_"&amp;Project_information!$B$2&amp;"_"&amp;"00_01_trailer",Project_information!$C$3&amp;"_"&amp;Project_information!$B$2&amp;"_"&amp;TEXT(MAX($A$11:INDIRECT("A"&amp;ROW(Index!$B70))),"00")&amp;"_"&amp;TEXT(Index!$B70,"00")),""),"")</f>
        <v/>
      </c>
      <c r="E71" s="220">
        <v>3.8657407407407408E-3</v>
      </c>
      <c r="F71" s="333" t="s">
        <v>247</v>
      </c>
    </row>
    <row r="72" spans="1:6" ht="46" x14ac:dyDescent="0.35">
      <c r="A72" s="321"/>
      <c r="B72" s="219">
        <v>6</v>
      </c>
      <c r="C72" s="333" t="s">
        <v>248</v>
      </c>
      <c r="D72" s="326" t="str">
        <f ca="1">IF($B$2&lt;&gt;"",IF(ISNUMBER(Index!$B71), IF($AB72= "00_01",Project_information!$C$3&amp;"_"&amp;Project_information!$B$2&amp;"_"&amp;"00_01_trailer",Project_information!$C$3&amp;"_"&amp;Project_information!$B$2&amp;"_"&amp;TEXT(MAX($A$11:INDIRECT("A"&amp;ROW(Index!$B71))),"00")&amp;"_"&amp;TEXT(Index!$B71,"00")),""),"")</f>
        <v/>
      </c>
      <c r="E72" s="220">
        <v>2.2337962962962967E-3</v>
      </c>
      <c r="F72" s="333" t="s">
        <v>249</v>
      </c>
    </row>
    <row r="73" spans="1:6" ht="80.5" x14ac:dyDescent="0.35">
      <c r="A73" s="319"/>
      <c r="B73" s="219">
        <v>7</v>
      </c>
      <c r="C73" s="332" t="s">
        <v>250</v>
      </c>
      <c r="D73" s="326" t="str">
        <f ca="1">IF($B$2&lt;&gt;"",IF(ISNUMBER(Index!$B72), IF($AB73= "00_01",Project_information!$C$3&amp;"_"&amp;Project_information!$B$2&amp;"_"&amp;"00_01_trailer",Project_information!$C$3&amp;"_"&amp;Project_information!$B$2&amp;"_"&amp;TEXT(MAX($A$11:INDIRECT("A"&amp;ROW(Index!$B72))),"00")&amp;"_"&amp;TEXT(Index!$B72,"00")),""),"")</f>
        <v/>
      </c>
      <c r="E73" s="220">
        <v>3.1597222222222222E-3</v>
      </c>
      <c r="F73" s="333" t="s">
        <v>251</v>
      </c>
    </row>
    <row r="74" spans="1:6" ht="57.5" x14ac:dyDescent="0.35">
      <c r="A74" s="319"/>
      <c r="B74" s="219">
        <v>8</v>
      </c>
      <c r="C74" s="332" t="s">
        <v>254</v>
      </c>
      <c r="D74" s="326" t="str">
        <f ca="1">IF($B$2&lt;&gt;"",IF(ISNUMBER(Index!$B73), IF($AB74= "00_01",Project_information!$C$3&amp;"_"&amp;Project_information!$B$2&amp;"_"&amp;"00_01_trailer",Project_information!$C$3&amp;"_"&amp;Project_information!$B$2&amp;"_"&amp;TEXT(MAX($A$11:INDIRECT("A"&amp;ROW(Index!$B73))),"00")&amp;"_"&amp;TEXT(Index!$B73,"00")),""),"")</f>
        <v/>
      </c>
      <c r="E74" s="220">
        <v>2.4537037037037036E-3</v>
      </c>
      <c r="F74" s="332" t="s">
        <v>255</v>
      </c>
    </row>
    <row r="75" spans="1:6" x14ac:dyDescent="0.35">
      <c r="A75" s="321"/>
      <c r="B75" s="219"/>
      <c r="C75" s="333"/>
      <c r="D75" s="326" t="s">
        <v>258</v>
      </c>
      <c r="E75" s="220">
        <v>4.0509259259259258E-4</v>
      </c>
      <c r="F75" s="333"/>
    </row>
    <row r="76" spans="1:6" ht="46" x14ac:dyDescent="0.35">
      <c r="A76" s="321"/>
      <c r="B76" s="219">
        <v>9</v>
      </c>
      <c r="C76" s="333" t="s">
        <v>259</v>
      </c>
      <c r="D76" s="326" t="str">
        <f ca="1">IF($B$2&lt;&gt;"",IF(ISNUMBER(Index!$B75), IF($AB76= "00_01",Project_information!$C$3&amp;"_"&amp;Project_information!$B$2&amp;"_"&amp;"00_01_trailer",Project_information!$C$3&amp;"_"&amp;Project_information!$B$2&amp;"_"&amp;TEXT(MAX($A$11:INDIRECT("A"&amp;ROW(Index!$B75))),"00")&amp;"_"&amp;TEXT(Index!$B75,"00")),""),"")</f>
        <v/>
      </c>
      <c r="E76" s="220">
        <v>1.2384259259259258E-3</v>
      </c>
      <c r="F76" s="333" t="s">
        <v>260</v>
      </c>
    </row>
    <row r="77" spans="1:6" x14ac:dyDescent="0.35">
      <c r="A77" s="319">
        <v>6</v>
      </c>
      <c r="B77" s="43"/>
      <c r="C77" s="332" t="s">
        <v>261</v>
      </c>
      <c r="D77" s="324"/>
      <c r="E77" s="231"/>
      <c r="F77" s="332"/>
    </row>
    <row r="78" spans="1:6" ht="92" x14ac:dyDescent="0.35">
      <c r="A78" s="319"/>
      <c r="B78" s="43">
        <v>1</v>
      </c>
      <c r="C78" s="332" t="s">
        <v>262</v>
      </c>
      <c r="D78" s="326" t="s">
        <v>263</v>
      </c>
      <c r="E78" s="220">
        <v>3.0092592592592588E-3</v>
      </c>
      <c r="F78" s="332" t="s">
        <v>264</v>
      </c>
    </row>
    <row r="79" spans="1:6" x14ac:dyDescent="0.35">
      <c r="A79" s="321"/>
      <c r="B79" s="219"/>
      <c r="C79" s="333"/>
      <c r="D79" s="326" t="s">
        <v>265</v>
      </c>
      <c r="E79" s="220">
        <v>6.9444444444444444E-5</v>
      </c>
      <c r="F79" s="333"/>
    </row>
    <row r="80" spans="1:6" ht="69" x14ac:dyDescent="0.35">
      <c r="A80" s="321"/>
      <c r="B80" s="219">
        <v>2</v>
      </c>
      <c r="C80" s="333" t="s">
        <v>266</v>
      </c>
      <c r="D80" s="326" t="str">
        <f ca="1">IF($B$2&lt;&gt;"",IF(ISNUMBER(Index!$B79), IF($AB80= "00_01",Project_information!$C$3&amp;"_"&amp;Project_information!$B$2&amp;"_"&amp;"00_01_trailer",Project_information!$C$3&amp;"_"&amp;Project_information!$B$2&amp;"_"&amp;TEXT(MAX($A$11:INDIRECT("A"&amp;ROW(Index!$B79))),"00")&amp;"_"&amp;TEXT(Index!$B79,"00")),""),"")</f>
        <v/>
      </c>
      <c r="E80" s="220">
        <v>3.4606481481481485E-3</v>
      </c>
      <c r="F80" s="333" t="s">
        <v>267</v>
      </c>
    </row>
    <row r="81" spans="1:6" ht="80.5" x14ac:dyDescent="0.35">
      <c r="A81" s="319"/>
      <c r="B81" s="43">
        <v>3</v>
      </c>
      <c r="C81" s="332" t="s">
        <v>268</v>
      </c>
      <c r="D81" s="326" t="str">
        <f ca="1">IF($B$2&lt;&gt;"",IF(ISNUMBER(Index!$B80), IF($AB81= "00_01",Project_information!$C$3&amp;"_"&amp;Project_information!$B$2&amp;"_"&amp;"00_01_trailer",Project_information!$C$3&amp;"_"&amp;Project_information!$B$2&amp;"_"&amp;TEXT(MAX($A$11:INDIRECT("A"&amp;ROW(Index!$B80))),"00")&amp;"_"&amp;TEXT(Index!$B80,"00")),""),"")</f>
        <v/>
      </c>
      <c r="E81" s="220">
        <v>4.6990740740740743E-3</v>
      </c>
      <c r="F81" s="336" t="s">
        <v>269</v>
      </c>
    </row>
    <row r="82" spans="1:6" x14ac:dyDescent="0.35">
      <c r="A82" s="321"/>
      <c r="B82" s="219"/>
      <c r="C82" s="333"/>
      <c r="D82" s="326" t="s">
        <v>270</v>
      </c>
      <c r="E82" s="220">
        <v>1.6203703703703703E-4</v>
      </c>
      <c r="F82" s="337"/>
    </row>
    <row r="83" spans="1:6" ht="57.5" x14ac:dyDescent="0.35">
      <c r="A83" s="319"/>
      <c r="B83" s="43">
        <v>4</v>
      </c>
      <c r="C83" s="332" t="s">
        <v>272</v>
      </c>
      <c r="D83" s="326" t="str">
        <f ca="1">IF($B$2&lt;&gt;"",IF(ISNUMBER(Index!$B82), IF($AB83= "00_01",Project_information!$C$3&amp;"_"&amp;Project_information!$B$2&amp;"_"&amp;"00_01_trailer",Project_information!$C$3&amp;"_"&amp;Project_information!$B$2&amp;"_"&amp;TEXT(MAX($A$11:INDIRECT("A"&amp;ROW(Index!$B82))),"00")&amp;"_"&amp;TEXT(Index!$B82,"00")),""),"")</f>
        <v/>
      </c>
      <c r="E83" s="220">
        <v>3.8888888888888883E-3</v>
      </c>
      <c r="F83" s="336" t="s">
        <v>273</v>
      </c>
    </row>
    <row r="84" spans="1:6" ht="69" x14ac:dyDescent="0.35">
      <c r="A84" s="321"/>
      <c r="B84" s="219">
        <v>5</v>
      </c>
      <c r="C84" s="332" t="s">
        <v>276</v>
      </c>
      <c r="D84" s="326" t="str">
        <f ca="1">IF($B$2&lt;&gt;"",IF(ISNUMBER(Index!$B83), IF($AB84= "00_01",Project_information!$C$3&amp;"_"&amp;Project_information!$B$2&amp;"_"&amp;"00_01_trailer",Project_information!$C$3&amp;"_"&amp;Project_information!$B$2&amp;"_"&amp;TEXT(MAX($A$11:INDIRECT("A"&amp;ROW(Index!$B83))),"00")&amp;"_"&amp;TEXT(Index!$B83,"00")),""),"")</f>
        <v/>
      </c>
      <c r="E84" s="220">
        <v>4.5486111111111109E-3</v>
      </c>
      <c r="F84" s="337" t="s">
        <v>277</v>
      </c>
    </row>
    <row r="85" spans="1:6" ht="46" x14ac:dyDescent="0.35">
      <c r="A85" s="319"/>
      <c r="B85" s="43">
        <v>6</v>
      </c>
      <c r="C85" s="332" t="s">
        <v>205</v>
      </c>
      <c r="D85" s="326" t="str">
        <f ca="1">IF($B$2&lt;&gt;"",IF(ISNUMBER(Index!$B84), IF($AB85= "00_01",Project_information!$C$3&amp;"_"&amp;Project_information!$B$2&amp;"_"&amp;"00_01_trailer",Project_information!$C$3&amp;"_"&amp;Project_information!$B$2&amp;"_"&amp;TEXT(MAX($A$11:INDIRECT("A"&amp;ROW(Index!$B84))),"00")&amp;"_"&amp;TEXT(Index!$B84,"00")),""),"")</f>
        <v/>
      </c>
      <c r="E85" s="220">
        <v>5.7870370370370378E-4</v>
      </c>
      <c r="F85" s="336" t="s">
        <v>278</v>
      </c>
    </row>
    <row r="86" spans="1:6" x14ac:dyDescent="0.35">
      <c r="A86" s="319">
        <v>7</v>
      </c>
      <c r="B86" s="43"/>
      <c r="C86" s="332" t="s">
        <v>279</v>
      </c>
      <c r="D86" s="324"/>
      <c r="E86" s="231"/>
      <c r="F86" s="332"/>
    </row>
    <row r="87" spans="1:6" ht="80.5" x14ac:dyDescent="0.35">
      <c r="A87" s="319"/>
      <c r="B87" s="43">
        <v>1</v>
      </c>
      <c r="C87" s="332" t="s">
        <v>281</v>
      </c>
      <c r="D87" s="326" t="str">
        <f ca="1">IF($B$2&lt;&gt;"",IF(ISNUMBER(Index!$B86), IF($AB87= "00_01",Project_information!$C$3&amp;"_"&amp;Project_information!$B$2&amp;"_"&amp;"00_01_trailer",Project_information!$C$3&amp;"_"&amp;Project_information!$B$2&amp;"_"&amp;TEXT(MAX($A$11:INDIRECT("A"&amp;ROW(Index!$B86))),"00")&amp;"_"&amp;TEXT(Index!$B86,"00")),""),"")</f>
        <v/>
      </c>
      <c r="E87" s="220">
        <v>3.3564814814814811E-3</v>
      </c>
      <c r="F87" s="333" t="s">
        <v>282</v>
      </c>
    </row>
    <row r="88" spans="1:6" ht="69" x14ac:dyDescent="0.35">
      <c r="A88" s="321"/>
      <c r="B88" s="43">
        <v>2</v>
      </c>
      <c r="C88" s="332" t="s">
        <v>283</v>
      </c>
      <c r="D88" s="326" t="str">
        <f ca="1">IF($B$2&lt;&gt;"",IF(ISNUMBER(Index!$B87), IF($AB88= "00_01",Project_information!$C$3&amp;"_"&amp;Project_information!$B$2&amp;"_"&amp;"00_01_trailer",Project_information!$C$3&amp;"_"&amp;Project_information!$B$2&amp;"_"&amp;TEXT(MAX($A$11:INDIRECT("A"&amp;ROW(Index!$B87))),"00")&amp;"_"&amp;TEXT(Index!$B87,"00")),""),"")</f>
        <v/>
      </c>
      <c r="E88" s="220">
        <v>5.208333333333333E-3</v>
      </c>
      <c r="F88" s="333" t="s">
        <v>284</v>
      </c>
    </row>
    <row r="89" spans="1:6" ht="80.5" x14ac:dyDescent="0.35">
      <c r="A89" s="321"/>
      <c r="B89" s="43">
        <v>3</v>
      </c>
      <c r="C89" s="333" t="s">
        <v>285</v>
      </c>
      <c r="D89" s="326" t="str">
        <f ca="1">IF($B$2&lt;&gt;"",IF(ISNUMBER(Index!$B88), IF($AB89= "00_01",Project_information!$C$3&amp;"_"&amp;Project_information!$B$2&amp;"_"&amp;"00_01_trailer",Project_information!$C$3&amp;"_"&amp;Project_information!$B$2&amp;"_"&amp;TEXT(MAX($A$11:INDIRECT("A"&amp;ROW(Index!$B88))),"00")&amp;"_"&amp;TEXT(Index!$B88,"00")),""),"")</f>
        <v/>
      </c>
      <c r="E89" s="220">
        <v>5.3356481481481484E-3</v>
      </c>
      <c r="F89" s="333" t="s">
        <v>286</v>
      </c>
    </row>
    <row r="90" spans="1:6" ht="69" x14ac:dyDescent="0.35">
      <c r="A90" s="319"/>
      <c r="B90" s="43">
        <v>4</v>
      </c>
      <c r="C90" s="332" t="s">
        <v>287</v>
      </c>
      <c r="D90" s="326" t="str">
        <f ca="1">IF($B$2&lt;&gt;"",IF(ISNUMBER(Index!$B89), IF($AB90= "00_01",Project_information!$C$3&amp;"_"&amp;Project_information!$B$2&amp;"_"&amp;"00_01_trailer",Project_information!$C$3&amp;"_"&amp;Project_information!$B$2&amp;"_"&amp;TEXT(MAX($A$11:INDIRECT("A"&amp;ROW(Index!$B89))),"00")&amp;"_"&amp;TEXT(Index!$B89,"00")),""),"")</f>
        <v/>
      </c>
      <c r="E90" s="220">
        <v>4.9189814814814816E-3</v>
      </c>
      <c r="F90" s="332" t="s">
        <v>288</v>
      </c>
    </row>
    <row r="91" spans="1:6" x14ac:dyDescent="0.35">
      <c r="A91" s="321"/>
      <c r="B91" s="219"/>
      <c r="C91" s="333"/>
      <c r="D91" s="326" t="s">
        <v>289</v>
      </c>
      <c r="E91" s="220">
        <v>4.2824074074074075E-4</v>
      </c>
      <c r="F91" s="333"/>
    </row>
    <row r="92" spans="1:6" x14ac:dyDescent="0.35">
      <c r="A92" s="321"/>
      <c r="B92" s="219"/>
      <c r="C92" s="333"/>
      <c r="D92" s="326" t="s">
        <v>291</v>
      </c>
      <c r="E92" s="220">
        <v>1.8518518518518518E-4</v>
      </c>
      <c r="F92" s="333"/>
    </row>
    <row r="93" spans="1:6" x14ac:dyDescent="0.35">
      <c r="A93" s="321"/>
      <c r="B93" s="219"/>
      <c r="C93" s="333"/>
      <c r="D93" s="326" t="s">
        <v>293</v>
      </c>
      <c r="E93" s="220">
        <v>5.3240740740740744E-4</v>
      </c>
      <c r="F93" s="333"/>
    </row>
    <row r="94" spans="1:6" x14ac:dyDescent="0.35">
      <c r="A94" s="321"/>
      <c r="B94" s="219"/>
      <c r="C94" s="333"/>
      <c r="D94" s="326" t="s">
        <v>294</v>
      </c>
      <c r="E94" s="220">
        <v>1.5046296296296297E-4</v>
      </c>
      <c r="F94" s="333"/>
    </row>
    <row r="95" spans="1:6" x14ac:dyDescent="0.35">
      <c r="A95" s="321"/>
      <c r="B95" s="219"/>
      <c r="C95" s="333"/>
      <c r="D95" s="326" t="s">
        <v>296</v>
      </c>
      <c r="E95" s="220">
        <v>3.3564814814814812E-4</v>
      </c>
      <c r="F95" s="333"/>
    </row>
    <row r="96" spans="1:6" x14ac:dyDescent="0.35">
      <c r="A96" s="321"/>
      <c r="B96" s="219"/>
      <c r="C96" s="333"/>
      <c r="D96" s="326" t="s">
        <v>297</v>
      </c>
      <c r="E96" s="220">
        <v>2.199074074074074E-4</v>
      </c>
      <c r="F96" s="333"/>
    </row>
    <row r="97" spans="1:6" x14ac:dyDescent="0.35">
      <c r="A97" s="319">
        <v>8</v>
      </c>
      <c r="B97" s="43"/>
      <c r="C97" s="332" t="s">
        <v>299</v>
      </c>
      <c r="D97" s="324"/>
      <c r="E97" s="231"/>
      <c r="F97" s="332"/>
    </row>
    <row r="98" spans="1:6" ht="57.5" x14ac:dyDescent="0.35">
      <c r="A98" s="321"/>
      <c r="B98" s="219">
        <v>1</v>
      </c>
      <c r="C98" s="333" t="s">
        <v>300</v>
      </c>
      <c r="D98" s="326" t="str">
        <f ca="1">IF($B$2&lt;&gt;"",IF(ISNUMBER(Index!$B97), IF($AB98= "00_01",Project_information!$C$3&amp;"_"&amp;Project_information!$B$2&amp;"_"&amp;"00_01_trailer",Project_information!$C$3&amp;"_"&amp;Project_information!$B$2&amp;"_"&amp;TEXT(MAX($A$11:INDIRECT("A"&amp;ROW(Index!$B97))),"00")&amp;"_"&amp;TEXT(Index!$B97,"00")),""),"")</f>
        <v/>
      </c>
      <c r="E98" s="220">
        <v>2.4421296296296296E-3</v>
      </c>
      <c r="F98" s="333" t="s">
        <v>301</v>
      </c>
    </row>
    <row r="99" spans="1:6" ht="80.5" x14ac:dyDescent="0.35">
      <c r="A99" s="319"/>
      <c r="B99" s="43">
        <v>2</v>
      </c>
      <c r="C99" s="332" t="s">
        <v>302</v>
      </c>
      <c r="D99" s="326" t="str">
        <f ca="1">IF($B$2&lt;&gt;"",IF(ISNUMBER(Index!$B98), IF($AB99= "00_01",Project_information!$C$3&amp;"_"&amp;Project_information!$B$2&amp;"_"&amp;"00_01_trailer",Project_information!$C$3&amp;"_"&amp;Project_information!$B$2&amp;"_"&amp;TEXT(MAX($A$11:INDIRECT("A"&amp;ROW(Index!$B98))),"00")&amp;"_"&amp;TEXT(Index!$B98,"00")),""),"")</f>
        <v/>
      </c>
      <c r="E99" s="220">
        <v>4.4328703703703709E-3</v>
      </c>
      <c r="F99" s="332" t="s">
        <v>303</v>
      </c>
    </row>
    <row r="100" spans="1:6" x14ac:dyDescent="0.35">
      <c r="A100" s="321"/>
      <c r="B100" s="219"/>
      <c r="C100" s="333"/>
      <c r="D100" s="326" t="s">
        <v>304</v>
      </c>
      <c r="E100" s="220"/>
      <c r="F100" s="333"/>
    </row>
    <row r="101" spans="1:6" ht="57.5" x14ac:dyDescent="0.35">
      <c r="A101" s="319"/>
      <c r="B101" s="43">
        <v>3</v>
      </c>
      <c r="C101" s="332" t="s">
        <v>305</v>
      </c>
      <c r="D101" s="326" t="str">
        <f ca="1">IF($B$2&lt;&gt;"",IF(ISNUMBER(Index!$B100), IF($AB101= "00_01",Project_information!$C$3&amp;"_"&amp;Project_information!$B$2&amp;"_"&amp;"00_01_trailer",Project_information!$C$3&amp;"_"&amp;Project_information!$B$2&amp;"_"&amp;TEXT(MAX($A$11:INDIRECT("A"&amp;ROW(Index!$B100))),"00")&amp;"_"&amp;TEXT(Index!$B100,"00")),""),"")</f>
        <v/>
      </c>
      <c r="E101" s="220">
        <v>5.3356481481481484E-3</v>
      </c>
      <c r="F101" s="332" t="s">
        <v>306</v>
      </c>
    </row>
    <row r="102" spans="1:6" x14ac:dyDescent="0.35">
      <c r="A102" s="321"/>
      <c r="B102" s="219"/>
      <c r="C102" s="333"/>
      <c r="D102" s="326" t="s">
        <v>307</v>
      </c>
      <c r="E102" s="220">
        <v>1.1574074074074073E-4</v>
      </c>
      <c r="F102" s="338"/>
    </row>
    <row r="103" spans="1:6" ht="69" x14ac:dyDescent="0.35">
      <c r="A103" s="321"/>
      <c r="B103" s="43">
        <v>4</v>
      </c>
      <c r="C103" s="332" t="s">
        <v>308</v>
      </c>
      <c r="D103" s="326" t="str">
        <f ca="1">IF($B$2&lt;&gt;"",IF(ISNUMBER(Index!$B102), IF($AB103= "00_01",Project_information!$C$3&amp;"_"&amp;Project_information!$B$2&amp;"_"&amp;"00_01_trailer",Project_information!$C$3&amp;"_"&amp;Project_information!$B$2&amp;"_"&amp;TEXT(MAX($A$11:INDIRECT("A"&amp;ROW(Index!$B102))),"00")&amp;"_"&amp;TEXT(Index!$B102,"00")),""),"")</f>
        <v/>
      </c>
      <c r="E103" s="220">
        <v>2.8819444444444444E-3</v>
      </c>
      <c r="F103" s="333" t="s">
        <v>309</v>
      </c>
    </row>
    <row r="104" spans="1:6" x14ac:dyDescent="0.35">
      <c r="A104" s="321"/>
      <c r="B104" s="219"/>
      <c r="C104" s="333"/>
      <c r="D104" s="326" t="s">
        <v>310</v>
      </c>
      <c r="E104" s="220">
        <v>1.0416666666666667E-4</v>
      </c>
      <c r="F104" s="338"/>
    </row>
    <row r="105" spans="1:6" x14ac:dyDescent="0.35">
      <c r="A105" s="321"/>
      <c r="B105" s="219"/>
      <c r="C105" s="333"/>
      <c r="D105" s="326" t="s">
        <v>311</v>
      </c>
      <c r="E105" s="220">
        <v>2.199074074074074E-4</v>
      </c>
      <c r="F105" s="338"/>
    </row>
    <row r="106" spans="1:6" ht="80.5" x14ac:dyDescent="0.35">
      <c r="A106" s="319"/>
      <c r="B106" s="43">
        <v>5</v>
      </c>
      <c r="C106" s="332" t="s">
        <v>312</v>
      </c>
      <c r="D106" s="326" t="str">
        <f ca="1">IF($B$2&lt;&gt;"",IF(ISNUMBER(Index!$B105), IF($AB106= "00_01",Project_information!$C$3&amp;"_"&amp;Project_information!$B$2&amp;"_"&amp;"00_01_trailer",Project_information!$C$3&amp;"_"&amp;Project_information!$B$2&amp;"_"&amp;TEXT(MAX($A$11:INDIRECT("A"&amp;ROW(Index!$B105))),"00")&amp;"_"&amp;TEXT(Index!$B105,"00")),""),"")</f>
        <v/>
      </c>
      <c r="E106" s="220">
        <v>1.2731481481481483E-3</v>
      </c>
      <c r="F106" s="332" t="s">
        <v>313</v>
      </c>
    </row>
    <row r="107" spans="1:6" x14ac:dyDescent="0.35">
      <c r="A107" s="319">
        <v>9</v>
      </c>
      <c r="B107" s="43"/>
      <c r="C107" s="332" t="s">
        <v>314</v>
      </c>
      <c r="D107" s="324"/>
      <c r="E107" s="231"/>
      <c r="F107" s="332"/>
    </row>
    <row r="108" spans="1:6" ht="34.5" x14ac:dyDescent="0.35">
      <c r="A108" s="319"/>
      <c r="B108" s="43">
        <v>1</v>
      </c>
      <c r="C108" s="332" t="s">
        <v>316</v>
      </c>
      <c r="D108" s="326" t="str">
        <f ca="1">IF($B$2&lt;&gt;"",IF(ISNUMBER(Index!$B107), IF($AB108= "00_01",Project_information!$C$3&amp;"_"&amp;Project_information!$B$2&amp;"_"&amp;"00_01_trailer",Project_information!$C$3&amp;"_"&amp;Project_information!$B$2&amp;"_"&amp;TEXT(MAX($A$11:INDIRECT("A"&amp;ROW(Index!$B107))),"00")&amp;"_"&amp;TEXT(Index!$B107,"00")),""),"")</f>
        <v/>
      </c>
      <c r="E108" s="220">
        <v>2.1296296296296298E-3</v>
      </c>
      <c r="F108" s="332" t="s">
        <v>317</v>
      </c>
    </row>
  </sheetData>
  <conditionalFormatting sqref="E23:E108 E2:E17">
    <cfRule type="cellIs" dxfId="60" priority="47" operator="greaterThanOrEqual">
      <formula>1/24</formula>
    </cfRule>
  </conditionalFormatting>
  <conditionalFormatting sqref="F14:F15 A14:C15 A13:F13 A57:E57 A9:C12 A103:F103 A102:E102 B18:B21 D12:F12 A16:F17 A22:F56 A106:F108 A104:E105 A58:F101 E9:F11 A2:F8">
    <cfRule type="expression" dxfId="59" priority="37">
      <formula>ISNUMBER($A2)</formula>
    </cfRule>
  </conditionalFormatting>
  <conditionalFormatting sqref="C6:C7 F23:F27 F37:F40 F2:F17 F103 F106:F108 F42:F101">
    <cfRule type="containsBlanks" dxfId="58" priority="40" stopIfTrue="1">
      <formula>LEN(TRIM(C2))=0</formula>
    </cfRule>
  </conditionalFormatting>
  <conditionalFormatting sqref="C108">
    <cfRule type="expression" dxfId="57" priority="51">
      <formula>ISNUMBER(#REF!)</formula>
    </cfRule>
  </conditionalFormatting>
  <conditionalFormatting sqref="D14">
    <cfRule type="expression" dxfId="56" priority="35">
      <formula>ISNUMBER($A14)</formula>
    </cfRule>
  </conditionalFormatting>
  <conditionalFormatting sqref="A18:A21 C18:F21">
    <cfRule type="expression" dxfId="55" priority="22">
      <formula>ISNUMBER($A18)</formula>
    </cfRule>
  </conditionalFormatting>
  <conditionalFormatting sqref="F18:F21">
    <cfRule type="containsBlanks" dxfId="54" priority="25" stopIfTrue="1">
      <formula>LEN(TRIM(F18))=0</formula>
    </cfRule>
  </conditionalFormatting>
  <conditionalFormatting sqref="E18:E21">
    <cfRule type="cellIs" dxfId="53" priority="21" operator="greaterThanOrEqual">
      <formula>1/24</formula>
    </cfRule>
  </conditionalFormatting>
  <conditionalFormatting sqref="D15">
    <cfRule type="expression" dxfId="52" priority="19">
      <formula>ISNUMBER($A15)</formula>
    </cfRule>
  </conditionalFormatting>
  <conditionalFormatting sqref="E14">
    <cfRule type="expression" dxfId="51" priority="17">
      <formula>ISNUMBER($A14)</formula>
    </cfRule>
  </conditionalFormatting>
  <conditionalFormatting sqref="E15">
    <cfRule type="expression" dxfId="50" priority="15">
      <formula>ISNUMBER($A15)</formula>
    </cfRule>
  </conditionalFormatting>
  <conditionalFormatting sqref="F29:F30">
    <cfRule type="containsBlanks" dxfId="49" priority="11" stopIfTrue="1">
      <formula>LEN(TRIM(F29))=0</formula>
    </cfRule>
  </conditionalFormatting>
  <conditionalFormatting sqref="F57">
    <cfRule type="expression" dxfId="48" priority="53">
      <formula>ISNUMBER(#REF!)</formula>
    </cfRule>
  </conditionalFormatting>
  <conditionalFormatting sqref="F33">
    <cfRule type="containsBlanks" dxfId="47" priority="6" stopIfTrue="1">
      <formula>LEN(TRIM(F33))=0</formula>
    </cfRule>
  </conditionalFormatting>
  <conditionalFormatting sqref="E1">
    <cfRule type="cellIs" dxfId="3" priority="2" operator="equal">
      <formula>0</formula>
    </cfRule>
  </conditionalFormatting>
  <conditionalFormatting sqref="E1">
    <cfRule type="notContainsBlanks" dxfId="2" priority="4">
      <formula>LEN(TRIM(E1))&gt;0</formula>
    </cfRule>
  </conditionalFormatting>
  <conditionalFormatting sqref="E1">
    <cfRule type="cellIs" dxfId="1" priority="3" operator="equal">
      <formula>"100%"</formula>
    </cfRule>
  </conditionalFormatting>
  <pageMargins left="0.511811024" right="0.511811024" top="0.78740157499999996" bottom="0.78740157499999996" header="0.31496062000000002" footer="0.31496062000000002"/>
  <pageSetup paperSize="9" orientation="portrait" verticalDpi="300" r:id="rId1"/>
  <extLst>
    <ext xmlns:x14="http://schemas.microsoft.com/office/spreadsheetml/2009/9/main" uri="{78C0D931-6437-407d-A8EE-F0AAD7539E65}">
      <x14:conditionalFormattings>
        <x14:conditionalFormatting xmlns:xm="http://schemas.microsoft.com/office/excel/2006/main">
          <x14:cfRule type="expression" priority="38" id="{7F6C535C-6233-4A88-9CE9-AEDC22CB9705}">
            <xm:f>IF(VALUE(MID($D2,SEARCH("u",$D2,3)+1,1))=Project_information!$E$3,TRUE,FALSE)</xm:f>
            <x14:dxf>
              <fill>
                <patternFill>
                  <bgColor rgb="FFE3E9F5"/>
                </patternFill>
              </fill>
            </x14:dxf>
          </x14:cfRule>
          <xm:sqref>F14:F15 A14:C15 A13:F13 A57:E57 A9:C12 A103:F103 A102:E102 B18:B21 D12:F12 A16:F17 A22:F56 A106:F108 A104:E105 A58:F101 E9:F11 A2:F8</xm:sqref>
        </x14:conditionalFormatting>
        <x14:conditionalFormatting xmlns:xm="http://schemas.microsoft.com/office/excel/2006/main">
          <x14:cfRule type="expression" priority="39" id="{E35FACD8-C96F-43B3-9235-6389F332A2C9}">
            <xm:f>LEN($F2)&gt;Aux!$O$15</xm:f>
            <x14:dxf>
              <fill>
                <patternFill>
                  <bgColor theme="0"/>
                </patternFill>
              </fill>
            </x14:dxf>
          </x14:cfRule>
          <x14:cfRule type="expression" priority="41" id="{B09AE8A2-8814-4D08-8AAA-2D17A6009135}">
            <xm:f>LEN($F2)&lt;Aux!$O$13</xm:f>
            <x14:dxf>
              <fill>
                <patternFill patternType="solid">
                  <fgColor rgb="FFF4CCCC"/>
                  <bgColor rgb="FFF4CCCC"/>
                </patternFill>
              </fill>
            </x14:dxf>
          </x14:cfRule>
          <x14:cfRule type="expression" priority="42" id="{0292BC78-AD96-433F-9503-77325D8ECC8B}">
            <xm:f>AND(LEN($F2)&lt;=Aux!$O$14,LEN($F2)&gt;Aux!$O$13)</xm:f>
            <x14:dxf>
              <fill>
                <patternFill patternType="solid">
                  <fgColor rgb="FFD9EAD3"/>
                  <bgColor rgb="FFD9EAD3"/>
                </patternFill>
              </fill>
            </x14:dxf>
          </x14:cfRule>
          <x14:cfRule type="expression" priority="43" id="{85DBB4B5-6DE7-4981-BA10-A3F45F9BDB09}">
            <xm:f>LEN($F2)&gt;Aux!$O$14</xm:f>
            <x14:dxf>
              <fill>
                <patternFill patternType="solid">
                  <fgColor rgb="FFFCE5CD"/>
                  <bgColor rgb="FFFCE5CD"/>
                </patternFill>
              </fill>
            </x14:dxf>
          </x14:cfRule>
          <xm:sqref>C6:C7 F37:F40 F103 F2:F17 F23:F27 F106:F108 F42:F101</xm:sqref>
        </x14:conditionalFormatting>
        <x14:conditionalFormatting xmlns:xm="http://schemas.microsoft.com/office/excel/2006/main">
          <x14:cfRule type="expression" priority="44" id="{548D432F-1A20-4E19-BB63-526C2A52949C}">
            <xm:f>LEN($C2)&gt;Aux!$O$15</xm:f>
            <x14:dxf>
              <fill>
                <patternFill>
                  <bgColor theme="0"/>
                </patternFill>
              </fill>
            </x14:dxf>
          </x14:cfRule>
          <x14:cfRule type="expression" priority="45" id="{B4116E42-93EA-4145-B892-BD3C5ED189B8}">
            <xm:f>LEN($C2)&gt;Aux!$Q$14</xm:f>
            <x14:dxf>
              <fill>
                <patternFill>
                  <bgColor rgb="FFF4CCCC"/>
                </patternFill>
              </fill>
            </x14:dxf>
          </x14:cfRule>
          <x14:cfRule type="expression" priority="46" id="{3A872E70-CC61-4D93-BA34-1CAE3BB3A638}">
            <xm:f>AND(LEN($C2)&lt;=Aux!$Q$14,LEN($C2)&gt;Aux!$Q$13)</xm:f>
            <x14:dxf>
              <fill>
                <patternFill>
                  <bgColor rgb="FFD9EAD3"/>
                </patternFill>
              </fill>
            </x14:dxf>
          </x14:cfRule>
          <xm:sqref>F64 C22:C108 C2:C17</xm:sqref>
        </x14:conditionalFormatting>
        <x14:conditionalFormatting xmlns:xm="http://schemas.microsoft.com/office/excel/2006/main">
          <x14:cfRule type="expression" priority="48" id="{4F76EB78-5BDF-4093-9746-920A201D2783}">
            <xm:f>LEN($E2)&gt;Aux!$O$27</xm:f>
            <x14:dxf>
              <fill>
                <patternFill>
                  <bgColor theme="0"/>
                </patternFill>
              </fill>
            </x14:dxf>
          </x14:cfRule>
          <x14:cfRule type="cellIs" priority="49" operator="greaterThan" id="{6EFE7E08-B053-4E5B-9A95-F45E87BE8253}">
            <xm:f>Aux!$P$24+Aux!$P$25</xm:f>
            <x14:dxf>
              <fill>
                <patternFill>
                  <bgColor rgb="FFFEAA02"/>
                </patternFill>
              </fill>
            </x14:dxf>
          </x14:cfRule>
          <x14:cfRule type="cellIs" priority="50" operator="greaterThan" id="{32ADE0A8-806F-4EEB-B3A0-3633F0700F0B}">
            <xm:f>Aux!$P$23+Aux!$P$25</xm:f>
            <x14:dxf>
              <fill>
                <patternFill>
                  <bgColor rgb="FFFFDE75"/>
                </patternFill>
              </fill>
            </x14:dxf>
          </x14:cfRule>
          <xm:sqref>E23:E108 E2:E17</xm:sqref>
        </x14:conditionalFormatting>
        <x14:conditionalFormatting xmlns:xm="http://schemas.microsoft.com/office/excel/2006/main">
          <x14:cfRule type="expression" priority="52" id="{F5810216-FCA5-4E05-A272-8E315A1AC472}">
            <xm:f>IF(VALUE(MID(#REF!,SEARCH("u",#REF!,3)+1,1))=Project_information!$E$3,TRUE,FALSE)</xm:f>
            <x14:dxf>
              <fill>
                <patternFill>
                  <bgColor rgb="FFE3E9F5"/>
                </patternFill>
              </fill>
            </x14:dxf>
          </x14:cfRule>
          <xm:sqref>C108</xm:sqref>
        </x14:conditionalFormatting>
        <x14:conditionalFormatting xmlns:xm="http://schemas.microsoft.com/office/excel/2006/main">
          <x14:cfRule type="expression" priority="36" id="{1D3B05E3-57E5-48B0-B0A3-CDAB9C8381E5}">
            <xm:f>IF(VALUE(MID($D14,SEARCH("u",$D14,3)+1,1))=Project_information!$E$3,TRUE,FALSE)</xm:f>
            <x14:dxf>
              <fill>
                <patternFill>
                  <bgColor rgb="FFE3E9F5"/>
                </patternFill>
              </fill>
            </x14:dxf>
          </x14:cfRule>
          <xm:sqref>D14</xm:sqref>
        </x14:conditionalFormatting>
        <x14:conditionalFormatting xmlns:xm="http://schemas.microsoft.com/office/excel/2006/main">
          <x14:cfRule type="expression" priority="23" id="{80D4F2C4-997F-4E40-B850-3DE93DD56BA0}">
            <xm:f>IF(VALUE(MID($D18,SEARCH("u",$D18,3)+1,1))=Project_information!$E$3,TRUE,FALSE)</xm:f>
            <x14:dxf>
              <fill>
                <patternFill>
                  <bgColor rgb="FFE3E9F5"/>
                </patternFill>
              </fill>
            </x14:dxf>
          </x14:cfRule>
          <xm:sqref>A18:A21 C18:F21</xm:sqref>
        </x14:conditionalFormatting>
        <x14:conditionalFormatting xmlns:xm="http://schemas.microsoft.com/office/excel/2006/main">
          <x14:cfRule type="expression" priority="24" id="{65A4607A-7D5C-478A-9D75-DEB577ABFA36}">
            <xm:f>LEN($F18)&gt;Aux!$O$15</xm:f>
            <x14:dxf>
              <fill>
                <patternFill>
                  <bgColor theme="0"/>
                </patternFill>
              </fill>
            </x14:dxf>
          </x14:cfRule>
          <x14:cfRule type="expression" priority="26" id="{1E1D9F6E-4546-4F21-A799-087F8D05E2E9}">
            <xm:f>LEN($F18)&lt;Aux!$O$13</xm:f>
            <x14:dxf>
              <fill>
                <patternFill patternType="solid">
                  <fgColor rgb="FFF4CCCC"/>
                  <bgColor rgb="FFF4CCCC"/>
                </patternFill>
              </fill>
            </x14:dxf>
          </x14:cfRule>
          <x14:cfRule type="expression" priority="27" id="{DAD9808D-2283-4CD1-BD4C-F971D3A34926}">
            <xm:f>AND(LEN($F18)&lt;=Aux!$O$14,LEN($F18)&gt;Aux!$O$13)</xm:f>
            <x14:dxf>
              <fill>
                <patternFill patternType="solid">
                  <fgColor rgb="FFD9EAD3"/>
                  <bgColor rgb="FFD9EAD3"/>
                </patternFill>
              </fill>
            </x14:dxf>
          </x14:cfRule>
          <x14:cfRule type="expression" priority="28" id="{5225C08D-6308-459C-BA43-207B039FC377}">
            <xm:f>LEN($F18)&gt;Aux!$O$14</xm:f>
            <x14:dxf>
              <fill>
                <patternFill patternType="solid">
                  <fgColor rgb="FFFCE5CD"/>
                  <bgColor rgb="FFFCE5CD"/>
                </patternFill>
              </fill>
            </x14:dxf>
          </x14:cfRule>
          <xm:sqref>F18:F21</xm:sqref>
        </x14:conditionalFormatting>
        <x14:conditionalFormatting xmlns:xm="http://schemas.microsoft.com/office/excel/2006/main">
          <x14:cfRule type="expression" priority="29" id="{C222AF55-D366-4447-9D08-A4CB6190722C}">
            <xm:f>LEN($C18)&gt;Aux!$O$15</xm:f>
            <x14:dxf>
              <fill>
                <patternFill>
                  <bgColor theme="0"/>
                </patternFill>
              </fill>
            </x14:dxf>
          </x14:cfRule>
          <x14:cfRule type="expression" priority="30" id="{6B29FC4E-1BEA-41FC-A133-4D0892018DBB}">
            <xm:f>LEN($C18)&gt;Aux!$Q$14</xm:f>
            <x14:dxf>
              <fill>
                <patternFill>
                  <bgColor rgb="FFF4CCCC"/>
                </patternFill>
              </fill>
            </x14:dxf>
          </x14:cfRule>
          <x14:cfRule type="expression" priority="31" id="{EF156E68-0E4D-4DAA-8426-F0D4A8FA9F50}">
            <xm:f>AND(LEN($C18)&lt;=Aux!$Q$14,LEN($C18)&gt;Aux!$Q$13)</xm:f>
            <x14:dxf>
              <fill>
                <patternFill>
                  <bgColor rgb="FFD9EAD3"/>
                </patternFill>
              </fill>
            </x14:dxf>
          </x14:cfRule>
          <xm:sqref>C18:C21</xm:sqref>
        </x14:conditionalFormatting>
        <x14:conditionalFormatting xmlns:xm="http://schemas.microsoft.com/office/excel/2006/main">
          <x14:cfRule type="expression" priority="32" id="{E956379B-A5F8-4156-8632-1E8F757CA509}">
            <xm:f>LEN($E18)&gt;Aux!$O$27</xm:f>
            <x14:dxf>
              <fill>
                <patternFill>
                  <bgColor theme="0"/>
                </patternFill>
              </fill>
            </x14:dxf>
          </x14:cfRule>
          <x14:cfRule type="cellIs" priority="33" operator="greaterThan" id="{68A792EF-EFC9-4D75-B4EA-FA87A5257B16}">
            <xm:f>Aux!$P$24+Aux!$P$25</xm:f>
            <x14:dxf>
              <fill>
                <patternFill>
                  <bgColor rgb="FFFEAA02"/>
                </patternFill>
              </fill>
            </x14:dxf>
          </x14:cfRule>
          <x14:cfRule type="cellIs" priority="34" operator="greaterThan" id="{87F62B29-79B4-41B5-9D77-441B42EE03DE}">
            <xm:f>Aux!$P$23+Aux!$P$25</xm:f>
            <x14:dxf>
              <fill>
                <patternFill>
                  <bgColor rgb="FFFFDE75"/>
                </patternFill>
              </fill>
            </x14:dxf>
          </x14:cfRule>
          <xm:sqref>E18:E21</xm:sqref>
        </x14:conditionalFormatting>
        <x14:conditionalFormatting xmlns:xm="http://schemas.microsoft.com/office/excel/2006/main">
          <x14:cfRule type="expression" priority="20" id="{25EBA5A6-7D64-4063-B38A-830D57CB8257}">
            <xm:f>IF(VALUE(MID($D15,SEARCH("u",$D15,3)+1,1))=Project_information!$E$3,TRUE,FALSE)</xm:f>
            <x14:dxf>
              <fill>
                <patternFill>
                  <bgColor rgb="FFE3E9F5"/>
                </patternFill>
              </fill>
            </x14:dxf>
          </x14:cfRule>
          <xm:sqref>D15</xm:sqref>
        </x14:conditionalFormatting>
        <x14:conditionalFormatting xmlns:xm="http://schemas.microsoft.com/office/excel/2006/main">
          <x14:cfRule type="expression" priority="18" id="{59BD45C2-73F7-48B6-BEF3-0F3040001DED}">
            <xm:f>IF(VALUE(MID($D14,SEARCH("u",$D14,3)+1,1))=Project_information!$E$3,TRUE,FALSE)</xm:f>
            <x14:dxf>
              <fill>
                <patternFill>
                  <bgColor rgb="FFE3E9F5"/>
                </patternFill>
              </fill>
            </x14:dxf>
          </x14:cfRule>
          <xm:sqref>E14</xm:sqref>
        </x14:conditionalFormatting>
        <x14:conditionalFormatting xmlns:xm="http://schemas.microsoft.com/office/excel/2006/main">
          <x14:cfRule type="expression" priority="16" id="{94027FF7-06D9-437E-8FA6-E7118D53D782}">
            <xm:f>IF(VALUE(MID($D15,SEARCH("u",$D15,3)+1,1))=Project_information!$E$3,TRUE,FALSE)</xm:f>
            <x14:dxf>
              <fill>
                <patternFill>
                  <bgColor rgb="FFE3E9F5"/>
                </patternFill>
              </fill>
            </x14:dxf>
          </x14:cfRule>
          <xm:sqref>E15</xm:sqref>
        </x14:conditionalFormatting>
        <x14:conditionalFormatting xmlns:xm="http://schemas.microsoft.com/office/excel/2006/main">
          <x14:cfRule type="expression" priority="10" id="{547E3F98-51C7-4F14-B4BE-367D9CA7739A}">
            <xm:f>LEN($F29)&gt;Aux!$O$15</xm:f>
            <x14:dxf>
              <fill>
                <patternFill>
                  <bgColor theme="0"/>
                </patternFill>
              </fill>
            </x14:dxf>
          </x14:cfRule>
          <x14:cfRule type="expression" priority="12" id="{1CC522CA-D7A0-4F6D-BB82-C4766448C6F3}">
            <xm:f>LEN($F29)&lt;Aux!$O$13</xm:f>
            <x14:dxf>
              <fill>
                <patternFill patternType="solid">
                  <fgColor rgb="FFF4CCCC"/>
                  <bgColor rgb="FFF4CCCC"/>
                </patternFill>
              </fill>
            </x14:dxf>
          </x14:cfRule>
          <x14:cfRule type="expression" priority="13" id="{24F76651-6DB4-4118-A92B-98E9F941984C}">
            <xm:f>AND(LEN($F29)&lt;=Aux!$O$14,LEN($F29)&gt;Aux!$O$13)</xm:f>
            <x14:dxf>
              <fill>
                <patternFill patternType="solid">
                  <fgColor rgb="FFD9EAD3"/>
                  <bgColor rgb="FFD9EAD3"/>
                </patternFill>
              </fill>
            </x14:dxf>
          </x14:cfRule>
          <x14:cfRule type="expression" priority="14" id="{054CD88A-40C0-44E8-9489-D23410690438}">
            <xm:f>LEN($F29)&gt;Aux!$O$14</xm:f>
            <x14:dxf>
              <fill>
                <patternFill patternType="solid">
                  <fgColor rgb="FFFCE5CD"/>
                  <bgColor rgb="FFFCE5CD"/>
                </patternFill>
              </fill>
            </x14:dxf>
          </x14:cfRule>
          <xm:sqref>F29:F30</xm:sqref>
        </x14:conditionalFormatting>
        <x14:conditionalFormatting xmlns:xm="http://schemas.microsoft.com/office/excel/2006/main">
          <x14:cfRule type="expression" priority="54" id="{3324720C-07D8-41A4-BD39-5C7D8FDE9964}">
            <xm:f>IF(VALUE(MID(#REF!,SEARCH("u",#REF!,3)+1,1))=Project_information!$E$3,TRUE,FALSE)</xm:f>
            <x14:dxf>
              <fill>
                <patternFill>
                  <bgColor rgb="FFE3E9F5"/>
                </patternFill>
              </fill>
            </x14:dxf>
          </x14:cfRule>
          <xm:sqref>F57</xm:sqref>
        </x14:conditionalFormatting>
        <x14:conditionalFormatting xmlns:xm="http://schemas.microsoft.com/office/excel/2006/main">
          <x14:cfRule type="expression" priority="5" id="{C88C0E39-8619-4E6F-9CC1-D07B23A84799}">
            <xm:f>LEN($F33)&gt;Aux!$O$15</xm:f>
            <x14:dxf>
              <fill>
                <patternFill>
                  <bgColor theme="0"/>
                </patternFill>
              </fill>
            </x14:dxf>
          </x14:cfRule>
          <x14:cfRule type="expression" priority="7" id="{EB04B73D-0374-4B75-940C-B66DFE57075B}">
            <xm:f>LEN($F33)&lt;Aux!$O$13</xm:f>
            <x14:dxf>
              <fill>
                <patternFill patternType="solid">
                  <fgColor rgb="FFF4CCCC"/>
                  <bgColor rgb="FFF4CCCC"/>
                </patternFill>
              </fill>
            </x14:dxf>
          </x14:cfRule>
          <x14:cfRule type="expression" priority="8" id="{C1B95CDC-8295-45E3-A0D3-3AE911B57497}">
            <xm:f>AND(LEN($F33)&lt;=Aux!$O$14,LEN($F33)&gt;Aux!$O$13)</xm:f>
            <x14:dxf>
              <fill>
                <patternFill patternType="solid">
                  <fgColor rgb="FFD9EAD3"/>
                  <bgColor rgb="FFD9EAD3"/>
                </patternFill>
              </fill>
            </x14:dxf>
          </x14:cfRule>
          <x14:cfRule type="expression" priority="9" id="{4E7B1F56-B324-4943-AAC6-9F29ED569178}">
            <xm:f>LEN($F33)&gt;Aux!$O$14</xm:f>
            <x14:dxf>
              <fill>
                <patternFill patternType="solid">
                  <fgColor rgb="FFFCE5CD"/>
                  <bgColor rgb="FFFCE5CD"/>
                </patternFill>
              </fill>
            </x14:dxf>
          </x14:cfRule>
          <xm:sqref>F33</xm:sqref>
        </x14:conditionalFormatting>
        <x14:conditionalFormatting xmlns:xm="http://schemas.microsoft.com/office/excel/2006/main">
          <x14:cfRule type="expression" priority="1" id="{60E8E282-1242-42CC-9D10-8D2C85496C98}">
            <xm:f>(Aux!$O$20/Project_information!$C$10)&gt;Aux!$O$18</xm:f>
            <x14:dxf>
              <font>
                <b/>
                <i val="0"/>
                <color rgb="FFFFFF00"/>
              </font>
              <fill>
                <patternFill>
                  <bgColor rgb="FFFF0000"/>
                </patternFill>
              </fill>
            </x14:dxf>
          </x14:cfRule>
          <xm:sqref>D1:E1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3">
    <tabColor theme="6"/>
  </sheetPr>
  <dimension ref="A1:J15"/>
  <sheetViews>
    <sheetView workbookViewId="0">
      <selection activeCell="A16" sqref="A16"/>
    </sheetView>
  </sheetViews>
  <sheetFormatPr defaultColWidth="8.453125" defaultRowHeight="14" x14ac:dyDescent="0.3"/>
  <cols>
    <col min="1" max="2" width="16.453125" style="80" customWidth="1"/>
    <col min="3" max="3" width="82.453125" style="80" customWidth="1"/>
    <col min="4" max="6" width="16.453125" style="80" customWidth="1"/>
    <col min="7" max="7" width="12.1796875" style="86" customWidth="1"/>
    <col min="8" max="8" width="32.453125" style="80" customWidth="1"/>
    <col min="9" max="9" width="13.453125" style="87" customWidth="1"/>
    <col min="10" max="10" width="18.453125" style="80" customWidth="1"/>
    <col min="11" max="16384" width="8.453125" style="80"/>
  </cols>
  <sheetData>
    <row r="1" spans="1:10" s="89" customFormat="1" ht="13" x14ac:dyDescent="0.3">
      <c r="A1" s="89" t="s">
        <v>320</v>
      </c>
      <c r="B1" s="89" t="s">
        <v>321</v>
      </c>
      <c r="C1" s="89" t="s">
        <v>322</v>
      </c>
      <c r="D1" s="89" t="s">
        <v>323</v>
      </c>
      <c r="E1" s="89" t="s">
        <v>324</v>
      </c>
      <c r="F1" s="89" t="s">
        <v>325</v>
      </c>
      <c r="G1" s="90" t="s">
        <v>326</v>
      </c>
      <c r="H1" s="89" t="s">
        <v>327</v>
      </c>
    </row>
    <row r="8" spans="1:10" x14ac:dyDescent="0.3">
      <c r="J8" s="88" t="s">
        <v>328</v>
      </c>
    </row>
    <row r="9" spans="1:10" x14ac:dyDescent="0.3">
      <c r="J9" s="80" t="s">
        <v>329</v>
      </c>
    </row>
    <row r="10" spans="1:10" x14ac:dyDescent="0.3">
      <c r="J10" s="81" t="s">
        <v>330</v>
      </c>
    </row>
    <row r="11" spans="1:10" x14ac:dyDescent="0.3">
      <c r="J11" s="82" t="s">
        <v>331</v>
      </c>
    </row>
    <row r="12" spans="1:10" x14ac:dyDescent="0.3">
      <c r="J12" s="83" t="s">
        <v>332</v>
      </c>
    </row>
    <row r="13" spans="1:10" x14ac:dyDescent="0.3">
      <c r="J13" s="84" t="s">
        <v>333</v>
      </c>
    </row>
    <row r="14" spans="1:10" x14ac:dyDescent="0.3">
      <c r="J14" s="85" t="s">
        <v>334</v>
      </c>
    </row>
    <row r="15" spans="1:10" x14ac:dyDescent="0.3">
      <c r="J15" s="85" t="s">
        <v>335</v>
      </c>
    </row>
  </sheetData>
  <conditionalFormatting sqref="A1:H1048576">
    <cfRule type="expression" dxfId="10" priority="1">
      <formula>$F1="Don't Touch"</formula>
    </cfRule>
    <cfRule type="expression" dxfId="9" priority="2">
      <formula>$F1="Can't Fix"</formula>
    </cfRule>
    <cfRule type="expression" dxfId="8" priority="3">
      <formula>$F1="Closed"</formula>
    </cfRule>
    <cfRule type="expression" dxfId="7" priority="4">
      <formula>$F1="Need additional Revisions"</formula>
    </cfRule>
    <cfRule type="expression" dxfId="6" priority="5">
      <formula>$F1="GFX Done"</formula>
    </cfRule>
    <cfRule type="expression" dxfId="5" priority="6">
      <formula>$F1="In Progress"</formula>
    </cfRule>
  </conditionalFormatting>
  <dataValidations count="3">
    <dataValidation type="date" allowBlank="1" showInputMessage="1" showErrorMessage="1" sqref="G2:G150" xr:uid="{65FFCD03-6192-5B47-BC9B-A2A97E249E4D}">
      <formula1>1</formula1>
      <formula2>109575</formula2>
    </dataValidation>
    <dataValidation type="list" allowBlank="1" showInputMessage="1" showErrorMessage="1" sqref="F2:F150" xr:uid="{0428563B-3F75-6A47-BBA0-9871FE5066D1}">
      <formula1>$J$9:$J$15</formula1>
    </dataValidation>
    <dataValidation type="list" allowBlank="1" showInputMessage="1" showErrorMessage="1" sqref="E2:E150" xr:uid="{61486ADD-CABD-C641-A2C8-48BB2D30F45D}">
      <formula1>"Editing, Producer, Graphics, LA"</formula1>
    </dataValidation>
  </dataValidations>
  <pageMargins left="0.7" right="0.7" top="0.75" bottom="0.75" header="0.3" footer="0.3"/>
  <pageSetup paperSize="9" orientation="portrait" horizontalDpi="0" verticalDpi="0"/>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A4FBE-BC3C-44F7-AD67-CC1D1F758D23}">
  <sheetPr>
    <tabColor rgb="FF8497B0"/>
  </sheetPr>
  <dimension ref="A1:Q1000"/>
  <sheetViews>
    <sheetView workbookViewId="0">
      <pane xSplit="7" ySplit="5" topLeftCell="H6" activePane="bottomRight" state="frozen"/>
      <selection pane="topRight" activeCell="H1" sqref="H1"/>
      <selection pane="bottomLeft" activeCell="A6" sqref="A6"/>
      <selection pane="bottomRight" activeCell="B6" sqref="B6"/>
    </sheetView>
  </sheetViews>
  <sheetFormatPr defaultColWidth="14.453125" defaultRowHeight="14.5" x14ac:dyDescent="0.35"/>
  <cols>
    <col min="1" max="1" width="18.453125" style="161" customWidth="1"/>
    <col min="2" max="2" width="16.453125" style="161" customWidth="1"/>
    <col min="3" max="3" width="25.453125" style="161" bestFit="1" customWidth="1"/>
    <col min="4" max="4" width="47.453125" style="161" customWidth="1"/>
    <col min="5" max="5" width="71.1796875" style="161" customWidth="1"/>
    <col min="6" max="6" width="16.453125" style="161" customWidth="1"/>
    <col min="7" max="7" width="7.7265625" style="161" customWidth="1"/>
    <col min="8" max="8" width="6.453125" style="161" customWidth="1"/>
    <col min="9" max="13" width="6.1796875" style="161" customWidth="1"/>
    <col min="14" max="14" width="6.81640625" style="161" customWidth="1"/>
    <col min="15" max="17" width="6.1796875" style="161" customWidth="1"/>
    <col min="18" max="16384" width="14.453125" style="161"/>
  </cols>
  <sheetData>
    <row r="1" spans="1:17" ht="40.5" customHeight="1" x14ac:dyDescent="0.35">
      <c r="A1" s="288" t="s">
        <v>336</v>
      </c>
      <c r="B1" s="289" t="s">
        <v>337</v>
      </c>
      <c r="C1" s="289" t="s">
        <v>338</v>
      </c>
      <c r="D1" s="289" t="s">
        <v>339</v>
      </c>
      <c r="E1" s="203" t="s">
        <v>340</v>
      </c>
      <c r="F1" s="290" t="s">
        <v>341</v>
      </c>
      <c r="H1" s="288" t="s">
        <v>342</v>
      </c>
      <c r="I1" s="289"/>
      <c r="J1" s="289"/>
      <c r="K1" s="289"/>
      <c r="L1" s="289"/>
      <c r="M1" s="289"/>
      <c r="N1" s="289"/>
      <c r="O1" s="289"/>
      <c r="P1" s="289"/>
      <c r="Q1" s="290"/>
    </row>
    <row r="2" spans="1:17" ht="39.75" customHeight="1" x14ac:dyDescent="0.35">
      <c r="A2" s="292"/>
      <c r="B2" s="293"/>
      <c r="C2" s="293"/>
      <c r="D2" s="293"/>
      <c r="E2" s="295" t="s">
        <v>343</v>
      </c>
      <c r="F2" s="294"/>
      <c r="H2" s="202"/>
      <c r="I2" s="201"/>
      <c r="J2" s="201"/>
      <c r="K2" s="201"/>
      <c r="L2" s="201"/>
      <c r="M2" s="201"/>
      <c r="N2" s="201"/>
      <c r="O2" s="201"/>
      <c r="P2" s="201"/>
      <c r="Q2" s="200"/>
    </row>
    <row r="3" spans="1:17" ht="31.5" customHeight="1" x14ac:dyDescent="0.35">
      <c r="A3" s="198"/>
      <c r="B3" s="199"/>
      <c r="C3" s="199"/>
      <c r="D3" s="199"/>
      <c r="E3" s="296"/>
      <c r="F3" s="194"/>
      <c r="H3" s="291" t="s">
        <v>344</v>
      </c>
      <c r="I3" s="286" t="s">
        <v>345</v>
      </c>
      <c r="J3" s="286" t="s">
        <v>346</v>
      </c>
      <c r="K3" s="286" t="s">
        <v>347</v>
      </c>
      <c r="L3" s="286" t="s">
        <v>348</v>
      </c>
      <c r="M3" s="286" t="s">
        <v>349</v>
      </c>
      <c r="N3" s="286" t="s">
        <v>350</v>
      </c>
      <c r="O3" s="286" t="s">
        <v>351</v>
      </c>
      <c r="P3" s="286" t="s">
        <v>352</v>
      </c>
      <c r="Q3" s="287" t="s">
        <v>353</v>
      </c>
    </row>
    <row r="4" spans="1:17" ht="15.5" x14ac:dyDescent="0.35">
      <c r="A4" s="198"/>
      <c r="B4" s="197">
        <v>0</v>
      </c>
      <c r="C4" s="196">
        <f>$I$5</f>
        <v>0</v>
      </c>
      <c r="D4" s="195" t="str">
        <f>$Q$5</f>
        <v/>
      </c>
      <c r="E4" s="297"/>
      <c r="F4" s="194"/>
      <c r="H4" s="291"/>
      <c r="I4" s="286"/>
      <c r="J4" s="286"/>
      <c r="K4" s="286"/>
      <c r="L4" s="286"/>
      <c r="M4" s="286"/>
      <c r="N4" s="286"/>
      <c r="O4" s="286"/>
      <c r="P4" s="286"/>
      <c r="Q4" s="287"/>
    </row>
    <row r="5" spans="1:17" x14ac:dyDescent="0.35">
      <c r="A5" s="193"/>
      <c r="B5" s="192"/>
      <c r="C5" s="191"/>
      <c r="D5" s="190"/>
      <c r="E5" s="189"/>
      <c r="F5" s="188"/>
      <c r="H5" s="187">
        <f>$B$4</f>
        <v>0</v>
      </c>
      <c r="I5" s="186">
        <f>SUMIF($F$6:$F$1223,"&lt;&gt;no bug",$C$6:$C$1223)</f>
        <v>0</v>
      </c>
      <c r="J5" s="186" cm="1">
        <f t="array" ref="J5">SUMPRODUCT($C$6:$C$1000,--(LEFT($D$6:$D$1000,1)="1"), --($F$6:$F$1000&lt;&gt;"no bug"))</f>
        <v>0</v>
      </c>
      <c r="K5" s="186" cm="1">
        <f t="array" ref="K5">SUMPRODUCT($C$6:$C$1000,--(LEFT($D$6:$D$1000,1)="2"), --($F$6:$F$1000&lt;&gt;"no bug"))</f>
        <v>0</v>
      </c>
      <c r="L5" s="186" cm="1">
        <f t="array" ref="L5">SUMPRODUCT($C$6:$C$1000,--(LEFT($D$6:$D$1000,1)="3"), --($F$6:$F$1000&lt;&gt;"no bug"))</f>
        <v>0</v>
      </c>
      <c r="M5" s="186" cm="1">
        <f t="array" ref="M5">SUMPRODUCT($C$6:$C$1000,--(LEFT($D$6:$D$1000,1)="4"), --($F$6:$F$1000&lt;&gt;"no bug"))</f>
        <v>0</v>
      </c>
      <c r="N5" s="186" cm="1">
        <f t="array" ref="N5">SUMPRODUCT($C$6:$C$1000,--(LEFT($D$6:$D$1000,1)="5"), --($F$6:$F$1000&lt;&gt;"no bug"))</f>
        <v>0</v>
      </c>
      <c r="O5" s="186" cm="1">
        <f t="array" ref="O5">SUMPRODUCT($C$6:$C$1000,--(LEFT($D$6:$D$1000,1)="6"), --($F$6:$F$1000&lt;&gt;"no bug"))</f>
        <v>0</v>
      </c>
      <c r="P5" s="186" cm="1">
        <f t="array" ref="P5">SUMPRODUCT($C$6:$C$1000,--(LEFT($D$6:$D$1000,1)="7"), --($F$6:$F$1000&lt;&gt;"no bug"))</f>
        <v>0</v>
      </c>
      <c r="Q5" s="185" t="str">
        <f>IFERROR(IF(1/($H$5*24)*$I$5&gt;0,1/($H$5*24)*$I$5,""),"")</f>
        <v/>
      </c>
    </row>
    <row r="6" spans="1:17" x14ac:dyDescent="0.35">
      <c r="A6" s="167"/>
      <c r="B6" s="166"/>
      <c r="C6" s="184"/>
      <c r="D6" s="163"/>
      <c r="E6" s="182"/>
      <c r="F6" s="183"/>
      <c r="I6" s="179"/>
    </row>
    <row r="7" spans="1:17" x14ac:dyDescent="0.35">
      <c r="A7" s="167"/>
      <c r="B7" s="166"/>
      <c r="C7" s="184"/>
      <c r="D7" s="163"/>
      <c r="E7" s="178"/>
      <c r="F7" s="183"/>
      <c r="I7" s="179"/>
    </row>
    <row r="8" spans="1:17" x14ac:dyDescent="0.35">
      <c r="A8" s="167"/>
      <c r="B8" s="166"/>
      <c r="C8" s="184"/>
      <c r="D8" s="163"/>
      <c r="E8" s="175"/>
      <c r="F8" s="183"/>
      <c r="I8" s="179"/>
    </row>
    <row r="9" spans="1:17" x14ac:dyDescent="0.35">
      <c r="A9" s="167"/>
      <c r="B9" s="166"/>
      <c r="C9" s="174"/>
      <c r="D9" s="163"/>
      <c r="E9" s="182"/>
      <c r="F9" s="181"/>
      <c r="I9" s="179"/>
    </row>
    <row r="10" spans="1:17" x14ac:dyDescent="0.35">
      <c r="A10" s="167"/>
      <c r="B10" s="166"/>
      <c r="C10" s="174"/>
      <c r="D10" s="163"/>
      <c r="E10" s="175"/>
      <c r="F10" s="181"/>
      <c r="I10" s="179"/>
    </row>
    <row r="11" spans="1:17" x14ac:dyDescent="0.35">
      <c r="A11" s="167"/>
      <c r="B11" s="166"/>
      <c r="C11" s="174"/>
      <c r="D11" s="163"/>
      <c r="E11" s="175"/>
      <c r="F11" s="176"/>
      <c r="I11" s="179"/>
    </row>
    <row r="12" spans="1:17" x14ac:dyDescent="0.35">
      <c r="A12" s="167"/>
      <c r="B12" s="166"/>
      <c r="C12" s="174"/>
      <c r="D12" s="163"/>
      <c r="E12" s="175"/>
      <c r="F12" s="181"/>
      <c r="I12" s="179"/>
    </row>
    <row r="13" spans="1:17" x14ac:dyDescent="0.35">
      <c r="A13" s="167"/>
      <c r="B13" s="166"/>
      <c r="C13" s="174"/>
      <c r="D13" s="163"/>
      <c r="E13" s="178"/>
      <c r="F13" s="176"/>
      <c r="I13" s="179"/>
    </row>
    <row r="14" spans="1:17" x14ac:dyDescent="0.35">
      <c r="A14" s="167"/>
      <c r="B14" s="166"/>
      <c r="C14" s="174"/>
      <c r="D14" s="163"/>
      <c r="E14" s="175"/>
      <c r="F14" s="176"/>
      <c r="I14" s="179"/>
    </row>
    <row r="15" spans="1:17" x14ac:dyDescent="0.35">
      <c r="A15" s="167"/>
      <c r="B15" s="166"/>
      <c r="C15" s="174"/>
      <c r="D15" s="163"/>
      <c r="E15" s="175"/>
      <c r="F15" s="176"/>
      <c r="I15" s="179"/>
    </row>
    <row r="16" spans="1:17" x14ac:dyDescent="0.35">
      <c r="A16" s="167"/>
      <c r="B16" s="166"/>
      <c r="C16" s="174"/>
      <c r="D16" s="163"/>
      <c r="E16" s="180"/>
      <c r="F16" s="176"/>
      <c r="I16" s="179"/>
    </row>
    <row r="17" spans="1:6" x14ac:dyDescent="0.35">
      <c r="A17" s="167"/>
      <c r="B17" s="166"/>
      <c r="C17" s="174"/>
      <c r="D17" s="163"/>
      <c r="E17" s="180"/>
      <c r="F17" s="176"/>
    </row>
    <row r="18" spans="1:6" x14ac:dyDescent="0.35">
      <c r="A18" s="167"/>
      <c r="B18" s="166"/>
      <c r="C18" s="174"/>
      <c r="D18" s="163"/>
      <c r="E18" s="180"/>
      <c r="F18" s="176"/>
    </row>
    <row r="19" spans="1:6" x14ac:dyDescent="0.35">
      <c r="A19" s="167"/>
      <c r="B19" s="166"/>
      <c r="C19" s="174"/>
      <c r="D19" s="163"/>
      <c r="E19" s="164"/>
      <c r="F19" s="176"/>
    </row>
    <row r="20" spans="1:6" x14ac:dyDescent="0.35">
      <c r="A20" s="167"/>
      <c r="B20" s="166"/>
      <c r="C20" s="174"/>
      <c r="D20" s="163"/>
      <c r="E20" s="175"/>
      <c r="F20" s="176"/>
    </row>
    <row r="21" spans="1:6" x14ac:dyDescent="0.35">
      <c r="A21" s="167"/>
      <c r="B21" s="166"/>
      <c r="C21" s="174"/>
      <c r="D21" s="163"/>
      <c r="E21" s="180"/>
      <c r="F21" s="176"/>
    </row>
    <row r="22" spans="1:6" x14ac:dyDescent="0.35">
      <c r="A22" s="167"/>
      <c r="B22" s="166"/>
      <c r="C22" s="174"/>
      <c r="D22" s="163"/>
      <c r="E22" s="177"/>
      <c r="F22" s="176"/>
    </row>
    <row r="23" spans="1:6" x14ac:dyDescent="0.35">
      <c r="A23" s="167"/>
      <c r="B23" s="166"/>
      <c r="C23" s="174"/>
      <c r="D23" s="163"/>
      <c r="E23" s="177"/>
      <c r="F23" s="176"/>
    </row>
    <row r="24" spans="1:6" x14ac:dyDescent="0.35">
      <c r="A24" s="167"/>
      <c r="B24" s="166"/>
      <c r="C24" s="174"/>
      <c r="D24" s="163"/>
      <c r="E24" s="164"/>
      <c r="F24" s="176"/>
    </row>
    <row r="25" spans="1:6" x14ac:dyDescent="0.35">
      <c r="A25" s="167"/>
      <c r="B25" s="166"/>
      <c r="C25" s="174"/>
      <c r="D25" s="163"/>
      <c r="E25" s="178"/>
      <c r="F25" s="176"/>
    </row>
    <row r="26" spans="1:6" x14ac:dyDescent="0.35">
      <c r="A26" s="167"/>
      <c r="B26" s="166"/>
      <c r="C26" s="174"/>
      <c r="D26" s="163"/>
      <c r="E26" s="177"/>
      <c r="F26" s="176"/>
    </row>
    <row r="27" spans="1:6" x14ac:dyDescent="0.35">
      <c r="A27" s="167"/>
      <c r="B27" s="166"/>
      <c r="C27" s="174"/>
      <c r="D27" s="163"/>
      <c r="E27" s="164"/>
      <c r="F27" s="176"/>
    </row>
    <row r="28" spans="1:6" x14ac:dyDescent="0.35">
      <c r="A28" s="167"/>
      <c r="B28" s="166"/>
      <c r="C28" s="174"/>
      <c r="D28" s="163"/>
      <c r="E28" s="164"/>
      <c r="F28" s="176"/>
    </row>
    <row r="29" spans="1:6" x14ac:dyDescent="0.35">
      <c r="A29" s="167"/>
      <c r="B29" s="166"/>
      <c r="C29" s="174"/>
      <c r="D29" s="163"/>
      <c r="E29" s="164"/>
      <c r="F29" s="173"/>
    </row>
    <row r="30" spans="1:6" x14ac:dyDescent="0.35">
      <c r="A30" s="167"/>
      <c r="B30" s="166"/>
      <c r="C30" s="174"/>
      <c r="D30" s="163"/>
      <c r="E30" s="175"/>
      <c r="F30" s="173"/>
    </row>
    <row r="31" spans="1:6" x14ac:dyDescent="0.35">
      <c r="A31" s="167"/>
      <c r="B31" s="166"/>
      <c r="C31" s="174"/>
      <c r="D31" s="163"/>
      <c r="E31" s="164"/>
      <c r="F31" s="173"/>
    </row>
    <row r="32" spans="1:6" x14ac:dyDescent="0.35">
      <c r="A32" s="167"/>
      <c r="B32" s="166"/>
      <c r="C32" s="174"/>
      <c r="D32" s="163"/>
      <c r="E32" s="164"/>
      <c r="F32" s="173"/>
    </row>
    <row r="33" spans="1:6" x14ac:dyDescent="0.35">
      <c r="A33" s="167"/>
      <c r="B33" s="166"/>
      <c r="C33" s="174"/>
      <c r="D33" s="163"/>
      <c r="E33" s="164"/>
      <c r="F33" s="173"/>
    </row>
    <row r="34" spans="1:6" x14ac:dyDescent="0.35">
      <c r="A34" s="167"/>
      <c r="B34" s="166"/>
      <c r="C34" s="174"/>
      <c r="D34" s="163"/>
      <c r="E34" s="164"/>
      <c r="F34" s="173"/>
    </row>
    <row r="35" spans="1:6" x14ac:dyDescent="0.35">
      <c r="A35" s="167"/>
      <c r="B35" s="166"/>
      <c r="C35" s="174"/>
      <c r="D35" s="163"/>
      <c r="E35" s="164"/>
      <c r="F35" s="173"/>
    </row>
    <row r="36" spans="1:6" x14ac:dyDescent="0.35">
      <c r="A36" s="167"/>
      <c r="B36" s="166"/>
      <c r="C36" s="174"/>
      <c r="D36" s="163"/>
      <c r="E36" s="164"/>
      <c r="F36" s="173"/>
    </row>
    <row r="37" spans="1:6" x14ac:dyDescent="0.35">
      <c r="A37" s="167"/>
      <c r="B37" s="166"/>
      <c r="C37" s="174"/>
      <c r="D37" s="163"/>
      <c r="E37" s="164"/>
      <c r="F37" s="173"/>
    </row>
    <row r="38" spans="1:6" x14ac:dyDescent="0.35">
      <c r="A38" s="167"/>
      <c r="B38" s="166"/>
      <c r="C38" s="174"/>
      <c r="D38" s="163"/>
      <c r="E38" s="164"/>
      <c r="F38" s="173"/>
    </row>
    <row r="39" spans="1:6" x14ac:dyDescent="0.35">
      <c r="A39" s="167"/>
      <c r="B39" s="166"/>
      <c r="C39" s="174"/>
      <c r="D39" s="163"/>
      <c r="E39" s="164"/>
      <c r="F39" s="173"/>
    </row>
    <row r="40" spans="1:6" x14ac:dyDescent="0.35">
      <c r="A40" s="167"/>
      <c r="B40" s="166"/>
      <c r="C40" s="174"/>
      <c r="D40" s="163"/>
      <c r="E40" s="164"/>
      <c r="F40" s="173"/>
    </row>
    <row r="41" spans="1:6" x14ac:dyDescent="0.35">
      <c r="A41" s="167"/>
      <c r="B41" s="166"/>
      <c r="C41" s="174"/>
      <c r="D41" s="163"/>
      <c r="E41" s="164"/>
      <c r="F41" s="173"/>
    </row>
    <row r="42" spans="1:6" x14ac:dyDescent="0.35">
      <c r="A42" s="167"/>
      <c r="B42" s="166"/>
      <c r="C42" s="174"/>
      <c r="D42" s="163"/>
      <c r="E42" s="164"/>
      <c r="F42" s="173"/>
    </row>
    <row r="43" spans="1:6" x14ac:dyDescent="0.35">
      <c r="A43" s="167"/>
      <c r="B43" s="166"/>
      <c r="C43" s="174"/>
      <c r="D43" s="163"/>
      <c r="E43" s="164"/>
      <c r="F43" s="173"/>
    </row>
    <row r="44" spans="1:6" x14ac:dyDescent="0.35">
      <c r="A44" s="167"/>
      <c r="B44" s="166"/>
      <c r="C44" s="174"/>
      <c r="D44" s="163"/>
      <c r="E44" s="164"/>
      <c r="F44" s="173"/>
    </row>
    <row r="45" spans="1:6" x14ac:dyDescent="0.35">
      <c r="A45" s="167"/>
      <c r="B45" s="166"/>
      <c r="C45" s="174"/>
      <c r="D45" s="163"/>
      <c r="E45" s="164"/>
      <c r="F45" s="173"/>
    </row>
    <row r="46" spans="1:6" x14ac:dyDescent="0.35">
      <c r="A46" s="167"/>
      <c r="B46" s="166"/>
      <c r="C46" s="174"/>
      <c r="D46" s="163"/>
      <c r="E46" s="164"/>
      <c r="F46" s="173"/>
    </row>
    <row r="47" spans="1:6" x14ac:dyDescent="0.35">
      <c r="A47" s="167"/>
      <c r="B47" s="166"/>
      <c r="C47" s="174"/>
      <c r="D47" s="163"/>
      <c r="E47" s="164"/>
      <c r="F47" s="173"/>
    </row>
    <row r="48" spans="1:6" x14ac:dyDescent="0.35">
      <c r="A48" s="167"/>
      <c r="B48" s="166"/>
      <c r="C48" s="174"/>
      <c r="D48" s="163"/>
      <c r="E48" s="164"/>
      <c r="F48" s="173"/>
    </row>
    <row r="49" spans="1:6" x14ac:dyDescent="0.35">
      <c r="A49" s="167"/>
      <c r="B49" s="166"/>
      <c r="C49" s="174"/>
      <c r="D49" s="163"/>
      <c r="E49" s="164"/>
      <c r="F49" s="173"/>
    </row>
    <row r="50" spans="1:6" x14ac:dyDescent="0.35">
      <c r="A50" s="167"/>
      <c r="B50" s="166"/>
      <c r="C50" s="174"/>
      <c r="D50" s="163"/>
      <c r="E50" s="164"/>
      <c r="F50" s="173"/>
    </row>
    <row r="51" spans="1:6" x14ac:dyDescent="0.35">
      <c r="A51" s="167"/>
      <c r="B51" s="166"/>
      <c r="C51" s="174"/>
      <c r="D51" s="163"/>
      <c r="E51" s="164"/>
      <c r="F51" s="173"/>
    </row>
    <row r="52" spans="1:6" x14ac:dyDescent="0.35">
      <c r="A52" s="167"/>
      <c r="B52" s="166"/>
      <c r="C52" s="174"/>
      <c r="D52" s="163"/>
      <c r="E52" s="164"/>
      <c r="F52" s="173"/>
    </row>
    <row r="53" spans="1:6" x14ac:dyDescent="0.35">
      <c r="A53" s="167"/>
      <c r="B53" s="166"/>
      <c r="C53" s="174"/>
      <c r="D53" s="163"/>
      <c r="E53" s="164"/>
      <c r="F53" s="173"/>
    </row>
    <row r="54" spans="1:6" x14ac:dyDescent="0.35">
      <c r="A54" s="167"/>
      <c r="B54" s="166"/>
      <c r="C54" s="174"/>
      <c r="D54" s="163"/>
      <c r="E54" s="164"/>
      <c r="F54" s="173"/>
    </row>
    <row r="55" spans="1:6" x14ac:dyDescent="0.35">
      <c r="A55" s="167"/>
      <c r="B55" s="166"/>
      <c r="C55" s="174"/>
      <c r="D55" s="163"/>
      <c r="E55" s="164"/>
      <c r="F55" s="173"/>
    </row>
    <row r="56" spans="1:6" x14ac:dyDescent="0.35">
      <c r="A56" s="167"/>
      <c r="B56" s="166"/>
      <c r="C56" s="174"/>
      <c r="D56" s="163"/>
      <c r="E56" s="164"/>
      <c r="F56" s="173"/>
    </row>
    <row r="57" spans="1:6" x14ac:dyDescent="0.35">
      <c r="A57" s="167"/>
      <c r="B57" s="166"/>
      <c r="C57" s="174"/>
      <c r="D57" s="163"/>
      <c r="E57" s="164"/>
      <c r="F57" s="173"/>
    </row>
    <row r="58" spans="1:6" x14ac:dyDescent="0.35">
      <c r="A58" s="167"/>
      <c r="B58" s="166"/>
      <c r="C58" s="174"/>
      <c r="D58" s="163"/>
      <c r="E58" s="164"/>
      <c r="F58" s="173"/>
    </row>
    <row r="59" spans="1:6" x14ac:dyDescent="0.35">
      <c r="A59" s="167"/>
      <c r="B59" s="166"/>
      <c r="C59" s="174"/>
      <c r="D59" s="163"/>
      <c r="E59" s="164"/>
      <c r="F59" s="173"/>
    </row>
    <row r="60" spans="1:6" x14ac:dyDescent="0.35">
      <c r="A60" s="167"/>
      <c r="B60" s="166"/>
      <c r="C60" s="174"/>
      <c r="D60" s="163"/>
      <c r="E60" s="164"/>
      <c r="F60" s="173"/>
    </row>
    <row r="61" spans="1:6" x14ac:dyDescent="0.35">
      <c r="A61" s="167"/>
      <c r="B61" s="166"/>
      <c r="C61" s="174"/>
      <c r="D61" s="163"/>
      <c r="E61" s="164"/>
      <c r="F61" s="173"/>
    </row>
    <row r="62" spans="1:6" x14ac:dyDescent="0.35">
      <c r="A62" s="167"/>
      <c r="B62" s="166"/>
      <c r="C62" s="174"/>
      <c r="D62" s="163"/>
      <c r="E62" s="164"/>
      <c r="F62" s="173"/>
    </row>
    <row r="63" spans="1:6" x14ac:dyDescent="0.35">
      <c r="A63" s="167"/>
      <c r="B63" s="166"/>
      <c r="C63" s="174"/>
      <c r="D63" s="163"/>
      <c r="E63" s="164"/>
      <c r="F63" s="173"/>
    </row>
    <row r="64" spans="1:6" x14ac:dyDescent="0.35">
      <c r="A64" s="167"/>
      <c r="B64" s="166"/>
      <c r="C64" s="174"/>
      <c r="D64" s="163"/>
      <c r="E64" s="164"/>
      <c r="F64" s="173"/>
    </row>
    <row r="65" spans="1:6" x14ac:dyDescent="0.35">
      <c r="A65" s="167"/>
      <c r="B65" s="166"/>
      <c r="C65" s="174"/>
      <c r="D65" s="163"/>
      <c r="E65" s="164"/>
      <c r="F65" s="173"/>
    </row>
    <row r="66" spans="1:6" x14ac:dyDescent="0.35">
      <c r="A66" s="167"/>
      <c r="B66" s="166"/>
      <c r="C66" s="174"/>
      <c r="D66" s="163"/>
      <c r="E66" s="164"/>
      <c r="F66" s="173"/>
    </row>
    <row r="67" spans="1:6" x14ac:dyDescent="0.35">
      <c r="A67" s="167"/>
      <c r="B67" s="166"/>
      <c r="C67" s="174"/>
      <c r="D67" s="163"/>
      <c r="E67" s="164"/>
      <c r="F67" s="173"/>
    </row>
    <row r="68" spans="1:6" x14ac:dyDescent="0.35">
      <c r="A68" s="167"/>
      <c r="B68" s="166"/>
      <c r="C68" s="174"/>
      <c r="D68" s="163"/>
      <c r="E68" s="164"/>
      <c r="F68" s="173"/>
    </row>
    <row r="69" spans="1:6" x14ac:dyDescent="0.35">
      <c r="A69" s="167"/>
      <c r="B69" s="166"/>
      <c r="C69" s="174"/>
      <c r="D69" s="163"/>
      <c r="E69" s="164"/>
      <c r="F69" s="173"/>
    </row>
    <row r="70" spans="1:6" x14ac:dyDescent="0.35">
      <c r="A70" s="167"/>
      <c r="B70" s="166"/>
      <c r="C70" s="174"/>
      <c r="D70" s="163"/>
      <c r="E70" s="164"/>
      <c r="F70" s="173"/>
    </row>
    <row r="71" spans="1:6" x14ac:dyDescent="0.35">
      <c r="A71" s="167"/>
      <c r="B71" s="166"/>
      <c r="C71" s="174"/>
      <c r="D71" s="163"/>
      <c r="E71" s="164"/>
      <c r="F71" s="173"/>
    </row>
    <row r="72" spans="1:6" x14ac:dyDescent="0.35">
      <c r="A72" s="167"/>
      <c r="B72" s="166"/>
      <c r="C72" s="174"/>
      <c r="D72" s="163"/>
      <c r="E72" s="164"/>
      <c r="F72" s="173"/>
    </row>
    <row r="73" spans="1:6" x14ac:dyDescent="0.35">
      <c r="A73" s="167"/>
      <c r="B73" s="166"/>
      <c r="C73" s="174"/>
      <c r="D73" s="163"/>
      <c r="E73" s="164"/>
      <c r="F73" s="173"/>
    </row>
    <row r="74" spans="1:6" x14ac:dyDescent="0.35">
      <c r="A74" s="167"/>
      <c r="B74" s="166"/>
      <c r="C74" s="174"/>
      <c r="D74" s="163"/>
      <c r="E74" s="164"/>
      <c r="F74" s="173"/>
    </row>
    <row r="75" spans="1:6" x14ac:dyDescent="0.35">
      <c r="A75" s="167"/>
      <c r="B75" s="166"/>
      <c r="C75" s="174"/>
      <c r="D75" s="163"/>
      <c r="E75" s="164"/>
      <c r="F75" s="173"/>
    </row>
    <row r="76" spans="1:6" x14ac:dyDescent="0.35">
      <c r="A76" s="167"/>
      <c r="B76" s="166"/>
      <c r="C76" s="174"/>
      <c r="D76" s="163"/>
      <c r="E76" s="164"/>
      <c r="F76" s="173"/>
    </row>
    <row r="77" spans="1:6" x14ac:dyDescent="0.35">
      <c r="A77" s="167"/>
      <c r="B77" s="166"/>
      <c r="C77" s="174"/>
      <c r="D77" s="163"/>
      <c r="E77" s="164"/>
      <c r="F77" s="173"/>
    </row>
    <row r="78" spans="1:6" x14ac:dyDescent="0.35">
      <c r="A78" s="167"/>
      <c r="B78" s="166"/>
      <c r="C78" s="174"/>
      <c r="D78" s="163"/>
      <c r="E78" s="164"/>
      <c r="F78" s="173"/>
    </row>
    <row r="79" spans="1:6" x14ac:dyDescent="0.35">
      <c r="A79" s="167"/>
      <c r="B79" s="166"/>
      <c r="C79" s="174"/>
      <c r="D79" s="163"/>
      <c r="E79" s="164"/>
      <c r="F79" s="173"/>
    </row>
    <row r="80" spans="1:6" x14ac:dyDescent="0.35">
      <c r="A80" s="167"/>
      <c r="B80" s="166"/>
      <c r="C80" s="174"/>
      <c r="D80" s="163"/>
      <c r="E80" s="164"/>
      <c r="F80" s="173"/>
    </row>
    <row r="81" spans="1:6" x14ac:dyDescent="0.35">
      <c r="A81" s="167"/>
      <c r="B81" s="166"/>
      <c r="C81" s="174"/>
      <c r="D81" s="163"/>
      <c r="E81" s="164"/>
      <c r="F81" s="173"/>
    </row>
    <row r="82" spans="1:6" x14ac:dyDescent="0.35">
      <c r="A82" s="167"/>
      <c r="B82" s="166"/>
      <c r="C82" s="174"/>
      <c r="D82" s="163"/>
      <c r="E82" s="164"/>
      <c r="F82" s="173"/>
    </row>
    <row r="83" spans="1:6" x14ac:dyDescent="0.35">
      <c r="A83" s="167"/>
      <c r="B83" s="166"/>
      <c r="C83" s="174"/>
      <c r="D83" s="163"/>
      <c r="E83" s="164"/>
      <c r="F83" s="173"/>
    </row>
    <row r="84" spans="1:6" x14ac:dyDescent="0.35">
      <c r="A84" s="167"/>
      <c r="B84" s="166"/>
      <c r="C84" s="174"/>
      <c r="D84" s="163"/>
      <c r="E84" s="164"/>
      <c r="F84" s="173"/>
    </row>
    <row r="85" spans="1:6" x14ac:dyDescent="0.35">
      <c r="A85" s="167"/>
      <c r="B85" s="166"/>
      <c r="C85" s="174"/>
      <c r="D85" s="163"/>
      <c r="E85" s="164"/>
      <c r="F85" s="173"/>
    </row>
    <row r="86" spans="1:6" x14ac:dyDescent="0.35">
      <c r="A86" s="167"/>
      <c r="B86" s="166"/>
      <c r="C86" s="174"/>
      <c r="D86" s="163"/>
      <c r="E86" s="164"/>
      <c r="F86" s="173"/>
    </row>
    <row r="87" spans="1:6" x14ac:dyDescent="0.35">
      <c r="A87" s="167"/>
      <c r="B87" s="166"/>
      <c r="C87" s="174"/>
      <c r="D87" s="163"/>
      <c r="E87" s="164"/>
      <c r="F87" s="173"/>
    </row>
    <row r="88" spans="1:6" x14ac:dyDescent="0.35">
      <c r="A88" s="167"/>
      <c r="B88" s="166"/>
      <c r="C88" s="174"/>
      <c r="D88" s="163"/>
      <c r="E88" s="164"/>
      <c r="F88" s="173"/>
    </row>
    <row r="89" spans="1:6" x14ac:dyDescent="0.35">
      <c r="A89" s="167"/>
      <c r="B89" s="166"/>
      <c r="C89" s="174"/>
      <c r="D89" s="163"/>
      <c r="E89" s="164"/>
      <c r="F89" s="173"/>
    </row>
    <row r="90" spans="1:6" x14ac:dyDescent="0.35">
      <c r="A90" s="167"/>
      <c r="B90" s="166"/>
      <c r="C90" s="174"/>
      <c r="D90" s="163"/>
      <c r="E90" s="164"/>
      <c r="F90" s="173"/>
    </row>
    <row r="91" spans="1:6" x14ac:dyDescent="0.35">
      <c r="A91" s="167"/>
      <c r="B91" s="166"/>
      <c r="C91" s="174"/>
      <c r="D91" s="163"/>
      <c r="E91" s="164"/>
      <c r="F91" s="173"/>
    </row>
    <row r="92" spans="1:6" x14ac:dyDescent="0.35">
      <c r="A92" s="167"/>
      <c r="B92" s="166"/>
      <c r="C92" s="174"/>
      <c r="D92" s="163"/>
      <c r="E92" s="164"/>
      <c r="F92" s="173"/>
    </row>
    <row r="93" spans="1:6" x14ac:dyDescent="0.35">
      <c r="A93" s="167"/>
      <c r="B93" s="166"/>
      <c r="C93" s="174"/>
      <c r="D93" s="163"/>
      <c r="E93" s="164"/>
      <c r="F93" s="173"/>
    </row>
    <row r="94" spans="1:6" x14ac:dyDescent="0.35">
      <c r="A94" s="167"/>
      <c r="B94" s="166"/>
      <c r="C94" s="174"/>
      <c r="D94" s="163"/>
      <c r="E94" s="164"/>
      <c r="F94" s="173"/>
    </row>
    <row r="95" spans="1:6" x14ac:dyDescent="0.35">
      <c r="A95" s="167"/>
      <c r="B95" s="166"/>
      <c r="C95" s="174"/>
      <c r="D95" s="163"/>
      <c r="E95" s="164"/>
      <c r="F95" s="173"/>
    </row>
    <row r="96" spans="1:6" x14ac:dyDescent="0.35">
      <c r="A96" s="167"/>
      <c r="B96" s="166"/>
      <c r="C96" s="174"/>
      <c r="D96" s="163"/>
      <c r="E96" s="164"/>
      <c r="F96" s="173"/>
    </row>
    <row r="97" spans="1:6" x14ac:dyDescent="0.35">
      <c r="A97" s="167"/>
      <c r="B97" s="166"/>
      <c r="C97" s="174"/>
      <c r="D97" s="163"/>
      <c r="E97" s="164"/>
      <c r="F97" s="173"/>
    </row>
    <row r="98" spans="1:6" x14ac:dyDescent="0.35">
      <c r="A98" s="167"/>
      <c r="B98" s="166"/>
      <c r="C98" s="174"/>
      <c r="D98" s="163"/>
      <c r="E98" s="164"/>
      <c r="F98" s="173"/>
    </row>
    <row r="99" spans="1:6" x14ac:dyDescent="0.35">
      <c r="A99" s="167"/>
      <c r="B99" s="166"/>
      <c r="C99" s="174"/>
      <c r="D99" s="163"/>
      <c r="E99" s="164"/>
      <c r="F99" s="173"/>
    </row>
    <row r="100" spans="1:6" x14ac:dyDescent="0.35">
      <c r="A100" s="167"/>
      <c r="B100" s="166"/>
      <c r="C100" s="174"/>
      <c r="D100" s="163"/>
      <c r="E100" s="164"/>
      <c r="F100" s="173"/>
    </row>
    <row r="101" spans="1:6" x14ac:dyDescent="0.35">
      <c r="A101" s="167"/>
      <c r="B101" s="166"/>
      <c r="C101" s="174"/>
      <c r="D101" s="163"/>
      <c r="E101" s="164"/>
      <c r="F101" s="173"/>
    </row>
    <row r="102" spans="1:6" x14ac:dyDescent="0.35">
      <c r="A102" s="167"/>
      <c r="B102" s="166"/>
      <c r="C102" s="174"/>
      <c r="D102" s="163"/>
      <c r="E102" s="164"/>
      <c r="F102" s="173"/>
    </row>
    <row r="103" spans="1:6" x14ac:dyDescent="0.35">
      <c r="A103" s="167"/>
      <c r="B103" s="166"/>
      <c r="C103" s="174"/>
      <c r="D103" s="163"/>
      <c r="E103" s="164"/>
      <c r="F103" s="173"/>
    </row>
    <row r="104" spans="1:6" x14ac:dyDescent="0.35">
      <c r="A104" s="167"/>
      <c r="B104" s="166"/>
      <c r="C104" s="174"/>
      <c r="D104" s="163"/>
      <c r="E104" s="164"/>
      <c r="F104" s="173"/>
    </row>
    <row r="105" spans="1:6" x14ac:dyDescent="0.35">
      <c r="A105" s="167"/>
      <c r="B105" s="166"/>
      <c r="C105" s="174"/>
      <c r="D105" s="163"/>
      <c r="E105" s="164"/>
      <c r="F105" s="173"/>
    </row>
    <row r="106" spans="1:6" x14ac:dyDescent="0.35">
      <c r="A106" s="167"/>
      <c r="B106" s="166"/>
      <c r="C106" s="174"/>
      <c r="D106" s="163"/>
      <c r="E106" s="164"/>
      <c r="F106" s="173"/>
    </row>
    <row r="107" spans="1:6" x14ac:dyDescent="0.35">
      <c r="A107" s="167"/>
      <c r="B107" s="166"/>
      <c r="C107" s="174"/>
      <c r="D107" s="163"/>
      <c r="E107" s="164"/>
      <c r="F107" s="173"/>
    </row>
    <row r="108" spans="1:6" x14ac:dyDescent="0.35">
      <c r="A108" s="167"/>
      <c r="B108" s="166"/>
      <c r="C108" s="174"/>
      <c r="D108" s="163"/>
      <c r="E108" s="164"/>
      <c r="F108" s="173"/>
    </row>
    <row r="109" spans="1:6" x14ac:dyDescent="0.35">
      <c r="A109" s="167"/>
      <c r="B109" s="166"/>
      <c r="C109" s="174"/>
      <c r="D109" s="163"/>
      <c r="E109" s="164"/>
      <c r="F109" s="173"/>
    </row>
    <row r="110" spans="1:6" x14ac:dyDescent="0.35">
      <c r="A110" s="167"/>
      <c r="B110" s="166"/>
      <c r="C110" s="174"/>
      <c r="D110" s="163"/>
      <c r="E110" s="164"/>
      <c r="F110" s="173"/>
    </row>
    <row r="111" spans="1:6" x14ac:dyDescent="0.35">
      <c r="A111" s="167"/>
      <c r="B111" s="166"/>
      <c r="C111" s="174"/>
      <c r="D111" s="163"/>
      <c r="E111" s="164"/>
      <c r="F111" s="173"/>
    </row>
    <row r="112" spans="1:6" x14ac:dyDescent="0.35">
      <c r="A112" s="167"/>
      <c r="B112" s="166"/>
      <c r="C112" s="174"/>
      <c r="D112" s="163"/>
      <c r="E112" s="164"/>
      <c r="F112" s="173"/>
    </row>
    <row r="113" spans="1:6" x14ac:dyDescent="0.35">
      <c r="A113" s="167"/>
      <c r="B113" s="166"/>
      <c r="C113" s="174"/>
      <c r="D113" s="163"/>
      <c r="E113" s="164"/>
      <c r="F113" s="173"/>
    </row>
    <row r="114" spans="1:6" x14ac:dyDescent="0.35">
      <c r="A114" s="167"/>
      <c r="B114" s="166"/>
      <c r="C114" s="174"/>
      <c r="D114" s="163"/>
      <c r="E114" s="164"/>
      <c r="F114" s="173"/>
    </row>
    <row r="115" spans="1:6" x14ac:dyDescent="0.35">
      <c r="A115" s="167"/>
      <c r="B115" s="166"/>
      <c r="C115" s="174"/>
      <c r="D115" s="163"/>
      <c r="E115" s="164"/>
      <c r="F115" s="173"/>
    </row>
    <row r="116" spans="1:6" x14ac:dyDescent="0.35">
      <c r="A116" s="167"/>
      <c r="B116" s="166"/>
      <c r="C116" s="174"/>
      <c r="D116" s="163"/>
      <c r="E116" s="164"/>
      <c r="F116" s="173"/>
    </row>
    <row r="117" spans="1:6" x14ac:dyDescent="0.35">
      <c r="A117" s="167"/>
      <c r="B117" s="166"/>
      <c r="C117" s="174"/>
      <c r="D117" s="163"/>
      <c r="E117" s="164"/>
      <c r="F117" s="173"/>
    </row>
    <row r="118" spans="1:6" x14ac:dyDescent="0.35">
      <c r="A118" s="167"/>
      <c r="B118" s="166"/>
      <c r="C118" s="174"/>
      <c r="D118" s="163"/>
      <c r="E118" s="164"/>
      <c r="F118" s="173"/>
    </row>
    <row r="119" spans="1:6" x14ac:dyDescent="0.35">
      <c r="A119" s="167"/>
      <c r="B119" s="166"/>
      <c r="C119" s="174"/>
      <c r="D119" s="163"/>
      <c r="E119" s="164"/>
      <c r="F119" s="173"/>
    </row>
    <row r="120" spans="1:6" x14ac:dyDescent="0.35">
      <c r="A120" s="167"/>
      <c r="B120" s="166"/>
      <c r="C120" s="174"/>
      <c r="D120" s="163"/>
      <c r="E120" s="164"/>
      <c r="F120" s="173"/>
    </row>
    <row r="121" spans="1:6" x14ac:dyDescent="0.35">
      <c r="A121" s="167"/>
      <c r="B121" s="166"/>
      <c r="C121" s="174"/>
      <c r="D121" s="163"/>
      <c r="E121" s="164"/>
      <c r="F121" s="173"/>
    </row>
    <row r="122" spans="1:6" x14ac:dyDescent="0.35">
      <c r="A122" s="167"/>
      <c r="B122" s="166"/>
      <c r="C122" s="174"/>
      <c r="D122" s="163"/>
      <c r="E122" s="164"/>
      <c r="F122" s="173"/>
    </row>
    <row r="123" spans="1:6" x14ac:dyDescent="0.35">
      <c r="A123" s="167"/>
      <c r="B123" s="166"/>
      <c r="C123" s="174"/>
      <c r="D123" s="163"/>
      <c r="E123" s="164"/>
      <c r="F123" s="173"/>
    </row>
    <row r="124" spans="1:6" x14ac:dyDescent="0.35">
      <c r="A124" s="167"/>
      <c r="B124" s="166"/>
      <c r="C124" s="174"/>
      <c r="D124" s="163"/>
      <c r="E124" s="164"/>
      <c r="F124" s="173"/>
    </row>
    <row r="125" spans="1:6" x14ac:dyDescent="0.35">
      <c r="A125" s="167"/>
      <c r="B125" s="166"/>
      <c r="C125" s="174"/>
      <c r="D125" s="163"/>
      <c r="E125" s="164"/>
      <c r="F125" s="173"/>
    </row>
    <row r="126" spans="1:6" x14ac:dyDescent="0.35">
      <c r="A126" s="167"/>
      <c r="B126" s="166"/>
      <c r="C126" s="174"/>
      <c r="D126" s="163"/>
      <c r="E126" s="164"/>
      <c r="F126" s="173"/>
    </row>
    <row r="127" spans="1:6" x14ac:dyDescent="0.35">
      <c r="A127" s="167"/>
      <c r="B127" s="166"/>
      <c r="C127" s="174"/>
      <c r="D127" s="163"/>
      <c r="E127" s="164"/>
      <c r="F127" s="173"/>
    </row>
    <row r="128" spans="1:6" x14ac:dyDescent="0.35">
      <c r="A128" s="167"/>
      <c r="B128" s="166"/>
      <c r="C128" s="174"/>
      <c r="D128" s="163"/>
      <c r="E128" s="164"/>
      <c r="F128" s="173"/>
    </row>
    <row r="129" spans="1:6" x14ac:dyDescent="0.35">
      <c r="A129" s="167"/>
      <c r="B129" s="166"/>
      <c r="C129" s="174"/>
      <c r="D129" s="163"/>
      <c r="E129" s="164"/>
      <c r="F129" s="173"/>
    </row>
    <row r="130" spans="1:6" x14ac:dyDescent="0.35">
      <c r="A130" s="167"/>
      <c r="B130" s="166"/>
      <c r="C130" s="174"/>
      <c r="D130" s="163"/>
      <c r="E130" s="164"/>
      <c r="F130" s="173"/>
    </row>
    <row r="131" spans="1:6" x14ac:dyDescent="0.35">
      <c r="A131" s="167"/>
      <c r="B131" s="166"/>
      <c r="C131" s="174"/>
      <c r="D131" s="163"/>
      <c r="E131" s="164"/>
      <c r="F131" s="173"/>
    </row>
    <row r="132" spans="1:6" x14ac:dyDescent="0.35">
      <c r="A132" s="167"/>
      <c r="B132" s="166"/>
      <c r="C132" s="174"/>
      <c r="D132" s="163"/>
      <c r="E132" s="164"/>
      <c r="F132" s="173"/>
    </row>
    <row r="133" spans="1:6" x14ac:dyDescent="0.35">
      <c r="A133" s="167"/>
      <c r="B133" s="166"/>
      <c r="C133" s="174"/>
      <c r="D133" s="163"/>
      <c r="E133" s="164"/>
      <c r="F133" s="173"/>
    </row>
    <row r="134" spans="1:6" x14ac:dyDescent="0.35">
      <c r="A134" s="167"/>
      <c r="B134" s="166"/>
      <c r="C134" s="174"/>
      <c r="D134" s="163"/>
      <c r="E134" s="164"/>
      <c r="F134" s="173"/>
    </row>
    <row r="135" spans="1:6" x14ac:dyDescent="0.35">
      <c r="A135" s="167"/>
      <c r="B135" s="166"/>
      <c r="C135" s="174"/>
      <c r="D135" s="163"/>
      <c r="E135" s="164"/>
      <c r="F135" s="173"/>
    </row>
    <row r="136" spans="1:6" x14ac:dyDescent="0.35">
      <c r="A136" s="167"/>
      <c r="B136" s="166"/>
      <c r="C136" s="174"/>
      <c r="D136" s="163"/>
      <c r="E136" s="164"/>
      <c r="F136" s="173"/>
    </row>
    <row r="137" spans="1:6" x14ac:dyDescent="0.35">
      <c r="A137" s="167"/>
      <c r="B137" s="166"/>
      <c r="C137" s="174"/>
      <c r="D137" s="163"/>
      <c r="E137" s="164"/>
      <c r="F137" s="173"/>
    </row>
    <row r="138" spans="1:6" x14ac:dyDescent="0.35">
      <c r="A138" s="167"/>
      <c r="B138" s="166"/>
      <c r="C138" s="174"/>
      <c r="D138" s="163"/>
      <c r="E138" s="164"/>
      <c r="F138" s="173"/>
    </row>
    <row r="139" spans="1:6" x14ac:dyDescent="0.35">
      <c r="A139" s="167"/>
      <c r="B139" s="166"/>
      <c r="C139" s="174"/>
      <c r="D139" s="163"/>
      <c r="E139" s="164"/>
      <c r="F139" s="173"/>
    </row>
    <row r="140" spans="1:6" x14ac:dyDescent="0.35">
      <c r="A140" s="167"/>
      <c r="B140" s="166"/>
      <c r="C140" s="174"/>
      <c r="D140" s="163"/>
      <c r="E140" s="164"/>
      <c r="F140" s="173"/>
    </row>
    <row r="141" spans="1:6" x14ac:dyDescent="0.35">
      <c r="A141" s="167"/>
      <c r="B141" s="166"/>
      <c r="C141" s="174"/>
      <c r="D141" s="163"/>
      <c r="E141" s="164"/>
      <c r="F141" s="173"/>
    </row>
    <row r="142" spans="1:6" x14ac:dyDescent="0.35">
      <c r="A142" s="167"/>
      <c r="B142" s="166"/>
      <c r="C142" s="174"/>
      <c r="D142" s="163"/>
      <c r="E142" s="164"/>
      <c r="F142" s="173"/>
    </row>
    <row r="143" spans="1:6" x14ac:dyDescent="0.35">
      <c r="A143" s="167"/>
      <c r="B143" s="166"/>
      <c r="C143" s="174"/>
      <c r="D143" s="163"/>
      <c r="E143" s="164"/>
      <c r="F143" s="173"/>
    </row>
    <row r="144" spans="1:6" x14ac:dyDescent="0.35">
      <c r="A144" s="167"/>
      <c r="B144" s="166"/>
      <c r="C144" s="174"/>
      <c r="D144" s="163"/>
      <c r="E144" s="164"/>
      <c r="F144" s="173"/>
    </row>
    <row r="145" spans="1:6" x14ac:dyDescent="0.35">
      <c r="A145" s="167"/>
      <c r="B145" s="166"/>
      <c r="C145" s="174"/>
      <c r="D145" s="163"/>
      <c r="E145" s="164"/>
      <c r="F145" s="173"/>
    </row>
    <row r="146" spans="1:6" x14ac:dyDescent="0.35">
      <c r="A146" s="167"/>
      <c r="B146" s="166"/>
      <c r="C146" s="174"/>
      <c r="D146" s="163"/>
      <c r="E146" s="164"/>
      <c r="F146" s="173"/>
    </row>
    <row r="147" spans="1:6" x14ac:dyDescent="0.35">
      <c r="A147" s="167"/>
      <c r="B147" s="166"/>
      <c r="C147" s="174"/>
      <c r="D147" s="163"/>
      <c r="E147" s="164"/>
      <c r="F147" s="173"/>
    </row>
    <row r="148" spans="1:6" x14ac:dyDescent="0.35">
      <c r="A148" s="167"/>
      <c r="B148" s="166"/>
      <c r="C148" s="174"/>
      <c r="D148" s="163"/>
      <c r="E148" s="164"/>
      <c r="F148" s="173"/>
    </row>
    <row r="149" spans="1:6" x14ac:dyDescent="0.35">
      <c r="A149" s="167"/>
      <c r="B149" s="166"/>
      <c r="C149" s="174"/>
      <c r="D149" s="163"/>
      <c r="E149" s="164"/>
      <c r="F149" s="173"/>
    </row>
    <row r="150" spans="1:6" x14ac:dyDescent="0.35">
      <c r="A150" s="172"/>
      <c r="B150" s="171"/>
      <c r="C150" s="170"/>
      <c r="D150" s="163"/>
      <c r="E150" s="169"/>
      <c r="F150" s="168"/>
    </row>
    <row r="151" spans="1:6" x14ac:dyDescent="0.35">
      <c r="A151" s="167"/>
      <c r="B151" s="166"/>
      <c r="C151" s="165"/>
      <c r="D151" s="163"/>
      <c r="E151" s="163"/>
      <c r="F151" s="162"/>
    </row>
    <row r="152" spans="1:6" x14ac:dyDescent="0.35">
      <c r="A152" s="167"/>
      <c r="B152" s="166"/>
      <c r="C152" s="165"/>
      <c r="D152" s="163"/>
      <c r="E152" s="163"/>
      <c r="F152" s="162"/>
    </row>
    <row r="153" spans="1:6" x14ac:dyDescent="0.35">
      <c r="A153" s="167"/>
      <c r="B153" s="166"/>
      <c r="C153" s="165"/>
      <c r="D153" s="163"/>
      <c r="E153" s="163"/>
      <c r="F153" s="162"/>
    </row>
    <row r="154" spans="1:6" x14ac:dyDescent="0.35">
      <c r="A154" s="167"/>
      <c r="B154" s="166"/>
      <c r="C154" s="165"/>
      <c r="D154" s="163"/>
      <c r="E154" s="163"/>
      <c r="F154" s="162"/>
    </row>
    <row r="155" spans="1:6" x14ac:dyDescent="0.35">
      <c r="A155" s="167"/>
      <c r="B155" s="166"/>
      <c r="C155" s="165"/>
      <c r="D155" s="163"/>
      <c r="E155" s="163"/>
      <c r="F155" s="162"/>
    </row>
    <row r="156" spans="1:6" x14ac:dyDescent="0.35">
      <c r="A156" s="167"/>
      <c r="B156" s="166"/>
      <c r="C156" s="165"/>
      <c r="D156" s="163"/>
      <c r="E156" s="163"/>
      <c r="F156" s="162"/>
    </row>
    <row r="157" spans="1:6" x14ac:dyDescent="0.35">
      <c r="A157" s="167"/>
      <c r="B157" s="166"/>
      <c r="C157" s="165"/>
      <c r="D157" s="163"/>
      <c r="E157" s="163"/>
      <c r="F157" s="162"/>
    </row>
    <row r="158" spans="1:6" x14ac:dyDescent="0.35">
      <c r="A158" s="167"/>
      <c r="B158" s="166"/>
      <c r="C158" s="165"/>
      <c r="D158" s="163"/>
      <c r="E158" s="163"/>
      <c r="F158" s="162"/>
    </row>
    <row r="159" spans="1:6" x14ac:dyDescent="0.35">
      <c r="A159" s="167"/>
      <c r="B159" s="166"/>
      <c r="C159" s="165"/>
      <c r="D159" s="163"/>
      <c r="E159" s="163"/>
      <c r="F159" s="162"/>
    </row>
    <row r="160" spans="1:6" x14ac:dyDescent="0.35">
      <c r="A160" s="167"/>
      <c r="B160" s="166"/>
      <c r="C160" s="165"/>
      <c r="D160" s="163"/>
      <c r="E160" s="163"/>
      <c r="F160" s="162"/>
    </row>
    <row r="161" spans="1:6" x14ac:dyDescent="0.35">
      <c r="A161" s="167"/>
      <c r="B161" s="166"/>
      <c r="C161" s="165"/>
      <c r="D161" s="163"/>
      <c r="E161" s="163"/>
      <c r="F161" s="162"/>
    </row>
    <row r="162" spans="1:6" x14ac:dyDescent="0.35">
      <c r="A162" s="167"/>
      <c r="B162" s="166"/>
      <c r="C162" s="165"/>
      <c r="D162" s="163"/>
      <c r="E162" s="163"/>
      <c r="F162" s="162"/>
    </row>
    <row r="163" spans="1:6" x14ac:dyDescent="0.35">
      <c r="A163" s="167"/>
      <c r="B163" s="166"/>
      <c r="C163" s="165"/>
      <c r="D163" s="163"/>
      <c r="E163" s="163"/>
      <c r="F163" s="162"/>
    </row>
    <row r="164" spans="1:6" x14ac:dyDescent="0.35">
      <c r="A164" s="167"/>
      <c r="B164" s="166"/>
      <c r="C164" s="165"/>
      <c r="D164" s="163"/>
      <c r="E164" s="163"/>
      <c r="F164" s="162"/>
    </row>
    <row r="165" spans="1:6" x14ac:dyDescent="0.35">
      <c r="A165" s="167"/>
      <c r="B165" s="166"/>
      <c r="C165" s="165"/>
      <c r="D165" s="163"/>
      <c r="E165" s="163"/>
      <c r="F165" s="162"/>
    </row>
    <row r="166" spans="1:6" x14ac:dyDescent="0.35">
      <c r="A166" s="167"/>
      <c r="B166" s="166"/>
      <c r="C166" s="165"/>
      <c r="D166" s="163"/>
      <c r="E166" s="163"/>
      <c r="F166" s="162"/>
    </row>
    <row r="167" spans="1:6" x14ac:dyDescent="0.35">
      <c r="A167" s="167"/>
      <c r="B167" s="166"/>
      <c r="C167" s="165"/>
      <c r="D167" s="163"/>
      <c r="E167" s="163"/>
      <c r="F167" s="162"/>
    </row>
    <row r="168" spans="1:6" x14ac:dyDescent="0.35">
      <c r="A168" s="167"/>
      <c r="B168" s="166"/>
      <c r="C168" s="165"/>
      <c r="D168" s="163"/>
      <c r="E168" s="163"/>
      <c r="F168" s="162"/>
    </row>
    <row r="169" spans="1:6" x14ac:dyDescent="0.35">
      <c r="A169" s="167"/>
      <c r="B169" s="166"/>
      <c r="C169" s="165"/>
      <c r="D169" s="163"/>
      <c r="E169" s="163"/>
      <c r="F169" s="162"/>
    </row>
    <row r="170" spans="1:6" x14ac:dyDescent="0.35">
      <c r="A170" s="167"/>
      <c r="B170" s="166"/>
      <c r="C170" s="165"/>
      <c r="D170" s="163"/>
      <c r="E170" s="163"/>
      <c r="F170" s="162"/>
    </row>
    <row r="171" spans="1:6" x14ac:dyDescent="0.35">
      <c r="A171" s="167"/>
      <c r="B171" s="166"/>
      <c r="C171" s="165"/>
      <c r="D171" s="163"/>
      <c r="E171" s="163"/>
      <c r="F171" s="162"/>
    </row>
    <row r="172" spans="1:6" x14ac:dyDescent="0.35">
      <c r="A172" s="167"/>
      <c r="B172" s="166"/>
      <c r="C172" s="165"/>
      <c r="D172" s="163"/>
      <c r="E172" s="163"/>
      <c r="F172" s="162"/>
    </row>
    <row r="173" spans="1:6" x14ac:dyDescent="0.35">
      <c r="A173" s="167"/>
      <c r="B173" s="166"/>
      <c r="C173" s="165"/>
      <c r="D173" s="163"/>
      <c r="E173" s="163"/>
      <c r="F173" s="162"/>
    </row>
    <row r="174" spans="1:6" x14ac:dyDescent="0.35">
      <c r="A174" s="167"/>
      <c r="B174" s="166"/>
      <c r="C174" s="165"/>
      <c r="D174" s="163"/>
      <c r="E174" s="163"/>
      <c r="F174" s="162"/>
    </row>
    <row r="175" spans="1:6" x14ac:dyDescent="0.35">
      <c r="A175" s="167"/>
      <c r="B175" s="166"/>
      <c r="C175" s="165"/>
      <c r="D175" s="163"/>
      <c r="E175" s="163"/>
      <c r="F175" s="162"/>
    </row>
    <row r="176" spans="1:6" x14ac:dyDescent="0.35">
      <c r="A176" s="167"/>
      <c r="B176" s="166"/>
      <c r="C176" s="165"/>
      <c r="D176" s="163"/>
      <c r="E176" s="163"/>
      <c r="F176" s="162"/>
    </row>
    <row r="177" spans="1:6" x14ac:dyDescent="0.35">
      <c r="A177" s="167"/>
      <c r="B177" s="166"/>
      <c r="C177" s="165"/>
      <c r="D177" s="163"/>
      <c r="E177" s="163"/>
      <c r="F177" s="162"/>
    </row>
    <row r="178" spans="1:6" x14ac:dyDescent="0.35">
      <c r="A178" s="167"/>
      <c r="B178" s="166"/>
      <c r="C178" s="165"/>
      <c r="D178" s="163"/>
      <c r="E178" s="163"/>
      <c r="F178" s="162"/>
    </row>
    <row r="179" spans="1:6" x14ac:dyDescent="0.35">
      <c r="A179" s="167"/>
      <c r="B179" s="166"/>
      <c r="C179" s="165"/>
      <c r="D179" s="163"/>
      <c r="E179" s="163"/>
      <c r="F179" s="162"/>
    </row>
    <row r="180" spans="1:6" x14ac:dyDescent="0.35">
      <c r="A180" s="167"/>
      <c r="B180" s="166"/>
      <c r="C180" s="165"/>
      <c r="D180" s="163"/>
      <c r="E180" s="163"/>
      <c r="F180" s="162"/>
    </row>
    <row r="181" spans="1:6" x14ac:dyDescent="0.35">
      <c r="A181" s="167"/>
      <c r="B181" s="166"/>
      <c r="C181" s="165"/>
      <c r="D181" s="163"/>
      <c r="E181" s="163"/>
      <c r="F181" s="162"/>
    </row>
    <row r="182" spans="1:6" x14ac:dyDescent="0.35">
      <c r="A182" s="167"/>
      <c r="B182" s="166"/>
      <c r="C182" s="165"/>
      <c r="D182" s="163"/>
      <c r="E182" s="163"/>
      <c r="F182" s="162"/>
    </row>
    <row r="183" spans="1:6" x14ac:dyDescent="0.35">
      <c r="A183" s="167"/>
      <c r="B183" s="166"/>
      <c r="C183" s="165"/>
      <c r="D183" s="163"/>
      <c r="E183" s="163"/>
      <c r="F183" s="162"/>
    </row>
    <row r="184" spans="1:6" x14ac:dyDescent="0.35">
      <c r="A184" s="167"/>
      <c r="B184" s="166"/>
      <c r="C184" s="165"/>
      <c r="D184" s="163"/>
      <c r="E184" s="163"/>
      <c r="F184" s="162"/>
    </row>
    <row r="185" spans="1:6" x14ac:dyDescent="0.35">
      <c r="A185" s="167"/>
      <c r="B185" s="166"/>
      <c r="C185" s="165"/>
      <c r="D185" s="163"/>
      <c r="E185" s="163"/>
      <c r="F185" s="162"/>
    </row>
    <row r="186" spans="1:6" x14ac:dyDescent="0.35">
      <c r="A186" s="167"/>
      <c r="B186" s="166"/>
      <c r="C186" s="165"/>
      <c r="D186" s="163"/>
      <c r="E186" s="163"/>
      <c r="F186" s="162"/>
    </row>
    <row r="187" spans="1:6" x14ac:dyDescent="0.35">
      <c r="A187" s="167"/>
      <c r="B187" s="166"/>
      <c r="C187" s="165"/>
      <c r="D187" s="163"/>
      <c r="E187" s="163"/>
      <c r="F187" s="162"/>
    </row>
    <row r="188" spans="1:6" x14ac:dyDescent="0.35">
      <c r="A188" s="167"/>
      <c r="B188" s="166"/>
      <c r="C188" s="165"/>
      <c r="D188" s="163"/>
      <c r="E188" s="163"/>
      <c r="F188" s="162"/>
    </row>
    <row r="189" spans="1:6" x14ac:dyDescent="0.35">
      <c r="A189" s="167"/>
      <c r="B189" s="166"/>
      <c r="C189" s="165"/>
      <c r="D189" s="163"/>
      <c r="E189" s="163"/>
      <c r="F189" s="162"/>
    </row>
    <row r="190" spans="1:6" x14ac:dyDescent="0.35">
      <c r="A190" s="167"/>
      <c r="B190" s="166"/>
      <c r="C190" s="165"/>
      <c r="D190" s="163"/>
      <c r="E190" s="163"/>
      <c r="F190" s="162"/>
    </row>
    <row r="191" spans="1:6" x14ac:dyDescent="0.35">
      <c r="A191" s="167"/>
      <c r="B191" s="166"/>
      <c r="C191" s="165"/>
      <c r="D191" s="163"/>
      <c r="E191" s="163"/>
      <c r="F191" s="162"/>
    </row>
    <row r="192" spans="1:6" x14ac:dyDescent="0.35">
      <c r="A192" s="167"/>
      <c r="B192" s="166"/>
      <c r="C192" s="165"/>
      <c r="D192" s="163"/>
      <c r="E192" s="163"/>
      <c r="F192" s="162"/>
    </row>
    <row r="193" spans="1:6" x14ac:dyDescent="0.35">
      <c r="A193" s="167"/>
      <c r="B193" s="166"/>
      <c r="C193" s="165"/>
      <c r="D193" s="163"/>
      <c r="E193" s="163"/>
      <c r="F193" s="162"/>
    </row>
    <row r="194" spans="1:6" x14ac:dyDescent="0.35">
      <c r="A194" s="167"/>
      <c r="B194" s="166"/>
      <c r="C194" s="165"/>
      <c r="D194" s="163"/>
      <c r="E194" s="163"/>
      <c r="F194" s="162"/>
    </row>
    <row r="195" spans="1:6" x14ac:dyDescent="0.35">
      <c r="A195" s="167"/>
      <c r="B195" s="166"/>
      <c r="C195" s="165"/>
      <c r="D195" s="163"/>
      <c r="E195" s="163"/>
      <c r="F195" s="162"/>
    </row>
    <row r="196" spans="1:6" x14ac:dyDescent="0.35">
      <c r="A196" s="167"/>
      <c r="B196" s="166"/>
      <c r="C196" s="165"/>
      <c r="D196" s="163"/>
      <c r="E196" s="163"/>
      <c r="F196" s="162"/>
    </row>
    <row r="197" spans="1:6" x14ac:dyDescent="0.35">
      <c r="A197" s="167"/>
      <c r="B197" s="166"/>
      <c r="C197" s="165"/>
      <c r="D197" s="163"/>
      <c r="E197" s="163"/>
      <c r="F197" s="162"/>
    </row>
    <row r="198" spans="1:6" x14ac:dyDescent="0.35">
      <c r="A198" s="167"/>
      <c r="B198" s="166"/>
      <c r="C198" s="165"/>
      <c r="D198" s="163"/>
      <c r="E198" s="163"/>
      <c r="F198" s="162"/>
    </row>
    <row r="199" spans="1:6" x14ac:dyDescent="0.35">
      <c r="A199" s="167"/>
      <c r="B199" s="166"/>
      <c r="C199" s="165"/>
      <c r="D199" s="163"/>
      <c r="E199" s="163"/>
      <c r="F199" s="162"/>
    </row>
    <row r="200" spans="1:6" x14ac:dyDescent="0.35">
      <c r="A200" s="167"/>
      <c r="B200" s="166"/>
      <c r="C200" s="165"/>
      <c r="D200" s="163"/>
      <c r="E200" s="163"/>
      <c r="F200" s="162"/>
    </row>
    <row r="201" spans="1:6" x14ac:dyDescent="0.35">
      <c r="A201" s="167"/>
      <c r="B201" s="166"/>
      <c r="C201" s="165"/>
      <c r="D201" s="163"/>
      <c r="E201" s="163"/>
      <c r="F201" s="162"/>
    </row>
    <row r="202" spans="1:6" x14ac:dyDescent="0.35">
      <c r="A202" s="167"/>
      <c r="B202" s="166"/>
      <c r="C202" s="165"/>
      <c r="D202" s="163"/>
      <c r="E202" s="163"/>
      <c r="F202" s="162"/>
    </row>
    <row r="203" spans="1:6" x14ac:dyDescent="0.35">
      <c r="A203" s="167"/>
      <c r="B203" s="166"/>
      <c r="C203" s="165"/>
      <c r="D203" s="163"/>
      <c r="E203" s="163"/>
      <c r="F203" s="162"/>
    </row>
    <row r="204" spans="1:6" x14ac:dyDescent="0.35">
      <c r="A204" s="167"/>
      <c r="B204" s="166"/>
      <c r="C204" s="165"/>
      <c r="D204" s="163"/>
      <c r="E204" s="163"/>
      <c r="F204" s="162"/>
    </row>
    <row r="205" spans="1:6" x14ac:dyDescent="0.35">
      <c r="A205" s="167"/>
      <c r="B205" s="166"/>
      <c r="C205" s="165"/>
      <c r="D205" s="163"/>
      <c r="E205" s="163"/>
      <c r="F205" s="162"/>
    </row>
    <row r="206" spans="1:6" x14ac:dyDescent="0.35">
      <c r="A206" s="167"/>
      <c r="B206" s="166"/>
      <c r="C206" s="165"/>
      <c r="D206" s="163"/>
      <c r="E206" s="163"/>
      <c r="F206" s="162"/>
    </row>
    <row r="207" spans="1:6" x14ac:dyDescent="0.35">
      <c r="A207" s="167"/>
      <c r="B207" s="166"/>
      <c r="C207" s="165"/>
      <c r="D207" s="163"/>
      <c r="E207" s="163"/>
      <c r="F207" s="162"/>
    </row>
    <row r="208" spans="1:6" x14ac:dyDescent="0.35">
      <c r="A208" s="167"/>
      <c r="B208" s="166"/>
      <c r="C208" s="165"/>
      <c r="D208" s="163"/>
      <c r="E208" s="163"/>
      <c r="F208" s="162"/>
    </row>
    <row r="209" spans="1:6" x14ac:dyDescent="0.35">
      <c r="A209" s="167"/>
      <c r="B209" s="166"/>
      <c r="C209" s="165"/>
      <c r="D209" s="163"/>
      <c r="E209" s="163"/>
      <c r="F209" s="162"/>
    </row>
    <row r="210" spans="1:6" x14ac:dyDescent="0.35">
      <c r="A210" s="167"/>
      <c r="B210" s="166"/>
      <c r="C210" s="165"/>
      <c r="D210" s="163"/>
      <c r="E210" s="163"/>
      <c r="F210" s="162"/>
    </row>
    <row r="211" spans="1:6" x14ac:dyDescent="0.35">
      <c r="A211" s="167"/>
      <c r="B211" s="166"/>
      <c r="C211" s="165"/>
      <c r="D211" s="163"/>
      <c r="E211" s="163"/>
      <c r="F211" s="162"/>
    </row>
    <row r="212" spans="1:6" x14ac:dyDescent="0.35">
      <c r="A212" s="167"/>
      <c r="B212" s="166"/>
      <c r="C212" s="165"/>
      <c r="D212" s="163"/>
      <c r="E212" s="163"/>
      <c r="F212" s="162"/>
    </row>
    <row r="213" spans="1:6" x14ac:dyDescent="0.35">
      <c r="A213" s="167"/>
      <c r="B213" s="166"/>
      <c r="C213" s="165"/>
      <c r="D213" s="163"/>
      <c r="E213" s="163"/>
      <c r="F213" s="162"/>
    </row>
    <row r="214" spans="1:6" x14ac:dyDescent="0.35">
      <c r="A214" s="167"/>
      <c r="B214" s="166"/>
      <c r="C214" s="165"/>
      <c r="D214" s="163"/>
      <c r="E214" s="163"/>
      <c r="F214" s="162"/>
    </row>
    <row r="215" spans="1:6" x14ac:dyDescent="0.35">
      <c r="A215" s="167"/>
      <c r="B215" s="166"/>
      <c r="C215" s="165"/>
      <c r="D215" s="163"/>
      <c r="E215" s="163"/>
      <c r="F215" s="162"/>
    </row>
    <row r="216" spans="1:6" x14ac:dyDescent="0.35">
      <c r="A216" s="167"/>
      <c r="B216" s="166"/>
      <c r="C216" s="165"/>
      <c r="D216" s="163"/>
      <c r="E216" s="163"/>
      <c r="F216" s="162"/>
    </row>
    <row r="217" spans="1:6" x14ac:dyDescent="0.35">
      <c r="A217" s="167"/>
      <c r="B217" s="166"/>
      <c r="C217" s="165"/>
      <c r="D217" s="163"/>
      <c r="E217" s="163"/>
      <c r="F217" s="162"/>
    </row>
    <row r="218" spans="1:6" x14ac:dyDescent="0.35">
      <c r="A218" s="167"/>
      <c r="B218" s="166"/>
      <c r="C218" s="165"/>
      <c r="D218" s="163"/>
      <c r="E218" s="163"/>
      <c r="F218" s="162"/>
    </row>
    <row r="219" spans="1:6" x14ac:dyDescent="0.35">
      <c r="A219" s="167"/>
      <c r="B219" s="166"/>
      <c r="C219" s="165"/>
      <c r="D219" s="163"/>
      <c r="E219" s="163"/>
      <c r="F219" s="162"/>
    </row>
    <row r="220" spans="1:6" x14ac:dyDescent="0.35">
      <c r="A220" s="167"/>
      <c r="B220" s="166"/>
      <c r="C220" s="165"/>
      <c r="D220" s="163"/>
      <c r="E220" s="163"/>
      <c r="F220" s="162"/>
    </row>
    <row r="221" spans="1:6" x14ac:dyDescent="0.35">
      <c r="A221" s="167"/>
      <c r="B221" s="166"/>
      <c r="C221" s="165"/>
      <c r="D221" s="163"/>
      <c r="E221" s="163"/>
      <c r="F221" s="162"/>
    </row>
    <row r="222" spans="1:6" x14ac:dyDescent="0.35">
      <c r="A222" s="167"/>
      <c r="B222" s="166"/>
      <c r="C222" s="165"/>
      <c r="D222" s="163"/>
      <c r="E222" s="163"/>
      <c r="F222" s="162"/>
    </row>
    <row r="223" spans="1:6" x14ac:dyDescent="0.35">
      <c r="A223" s="167"/>
      <c r="B223" s="166"/>
      <c r="C223" s="165"/>
      <c r="D223" s="163"/>
      <c r="E223" s="163"/>
      <c r="F223" s="162"/>
    </row>
    <row r="224" spans="1:6" x14ac:dyDescent="0.35">
      <c r="A224" s="167"/>
      <c r="B224" s="166"/>
      <c r="C224" s="165"/>
      <c r="D224" s="163"/>
      <c r="E224" s="163"/>
      <c r="F224" s="162"/>
    </row>
    <row r="225" spans="1:6" x14ac:dyDescent="0.35">
      <c r="A225" s="167"/>
      <c r="B225" s="166"/>
      <c r="C225" s="165"/>
      <c r="D225" s="163"/>
      <c r="E225" s="163"/>
      <c r="F225" s="162"/>
    </row>
    <row r="226" spans="1:6" x14ac:dyDescent="0.35">
      <c r="A226" s="167"/>
      <c r="B226" s="166"/>
      <c r="C226" s="165"/>
      <c r="D226" s="163"/>
      <c r="E226" s="163"/>
      <c r="F226" s="162"/>
    </row>
    <row r="227" spans="1:6" x14ac:dyDescent="0.35">
      <c r="A227" s="167"/>
      <c r="B227" s="166"/>
      <c r="C227" s="165"/>
      <c r="D227" s="163"/>
      <c r="E227" s="163"/>
      <c r="F227" s="162"/>
    </row>
    <row r="228" spans="1:6" x14ac:dyDescent="0.35">
      <c r="A228" s="167"/>
      <c r="B228" s="166"/>
      <c r="C228" s="165"/>
      <c r="D228" s="163"/>
      <c r="E228" s="163"/>
      <c r="F228" s="162"/>
    </row>
    <row r="229" spans="1:6" x14ac:dyDescent="0.35">
      <c r="A229" s="167"/>
      <c r="B229" s="166"/>
      <c r="C229" s="165"/>
      <c r="D229" s="163"/>
      <c r="E229" s="163"/>
      <c r="F229" s="162"/>
    </row>
    <row r="230" spans="1:6" x14ac:dyDescent="0.35">
      <c r="A230" s="167"/>
      <c r="B230" s="166"/>
      <c r="C230" s="165"/>
      <c r="D230" s="163"/>
      <c r="E230" s="163"/>
      <c r="F230" s="162"/>
    </row>
    <row r="231" spans="1:6" x14ac:dyDescent="0.35">
      <c r="A231" s="167"/>
      <c r="B231" s="166"/>
      <c r="C231" s="165"/>
      <c r="D231" s="163"/>
      <c r="E231" s="163"/>
      <c r="F231" s="162"/>
    </row>
    <row r="232" spans="1:6" x14ac:dyDescent="0.35">
      <c r="A232" s="167"/>
      <c r="B232" s="166"/>
      <c r="C232" s="165"/>
      <c r="D232" s="163"/>
      <c r="E232" s="163"/>
      <c r="F232" s="162"/>
    </row>
    <row r="233" spans="1:6" x14ac:dyDescent="0.35">
      <c r="A233" s="167"/>
      <c r="B233" s="166"/>
      <c r="C233" s="165"/>
      <c r="D233" s="163"/>
      <c r="E233" s="163"/>
      <c r="F233" s="162"/>
    </row>
    <row r="234" spans="1:6" x14ac:dyDescent="0.35">
      <c r="A234" s="167"/>
      <c r="B234" s="166"/>
      <c r="C234" s="165"/>
      <c r="D234" s="163"/>
      <c r="E234" s="163"/>
      <c r="F234" s="162"/>
    </row>
    <row r="235" spans="1:6" x14ac:dyDescent="0.35">
      <c r="A235" s="167"/>
      <c r="B235" s="166"/>
      <c r="C235" s="165"/>
      <c r="D235" s="163"/>
      <c r="E235" s="163"/>
      <c r="F235" s="162"/>
    </row>
    <row r="236" spans="1:6" x14ac:dyDescent="0.35">
      <c r="A236" s="167"/>
      <c r="B236" s="166"/>
      <c r="C236" s="165"/>
      <c r="D236" s="163"/>
      <c r="E236" s="163"/>
      <c r="F236" s="162"/>
    </row>
    <row r="237" spans="1:6" x14ac:dyDescent="0.35">
      <c r="A237" s="167"/>
      <c r="B237" s="166"/>
      <c r="C237" s="165"/>
      <c r="D237" s="163"/>
      <c r="E237" s="163"/>
      <c r="F237" s="162"/>
    </row>
    <row r="238" spans="1:6" x14ac:dyDescent="0.35">
      <c r="A238" s="167"/>
      <c r="B238" s="166"/>
      <c r="C238" s="165"/>
      <c r="D238" s="163"/>
      <c r="E238" s="163"/>
      <c r="F238" s="162"/>
    </row>
    <row r="239" spans="1:6" x14ac:dyDescent="0.35">
      <c r="A239" s="167"/>
      <c r="B239" s="166"/>
      <c r="C239" s="165"/>
      <c r="D239" s="163"/>
      <c r="E239" s="163"/>
      <c r="F239" s="162"/>
    </row>
    <row r="240" spans="1:6" x14ac:dyDescent="0.35">
      <c r="A240" s="167"/>
      <c r="B240" s="166"/>
      <c r="C240" s="165"/>
      <c r="D240" s="163"/>
      <c r="E240" s="163"/>
      <c r="F240" s="162"/>
    </row>
    <row r="241" spans="1:6" x14ac:dyDescent="0.35">
      <c r="A241" s="167"/>
      <c r="B241" s="166"/>
      <c r="C241" s="165"/>
      <c r="D241" s="163"/>
      <c r="E241" s="163"/>
      <c r="F241" s="162"/>
    </row>
    <row r="242" spans="1:6" x14ac:dyDescent="0.35">
      <c r="A242" s="167"/>
      <c r="B242" s="166"/>
      <c r="C242" s="165"/>
      <c r="D242" s="163"/>
      <c r="E242" s="163"/>
      <c r="F242" s="162"/>
    </row>
    <row r="243" spans="1:6" x14ac:dyDescent="0.35">
      <c r="A243" s="167"/>
      <c r="B243" s="166"/>
      <c r="C243" s="165"/>
      <c r="D243" s="163"/>
      <c r="E243" s="163"/>
      <c r="F243" s="162"/>
    </row>
    <row r="244" spans="1:6" x14ac:dyDescent="0.35">
      <c r="A244" s="167"/>
      <c r="B244" s="166"/>
      <c r="C244" s="165"/>
      <c r="D244" s="163"/>
      <c r="E244" s="163"/>
      <c r="F244" s="162"/>
    </row>
    <row r="245" spans="1:6" x14ac:dyDescent="0.35">
      <c r="A245" s="167"/>
      <c r="B245" s="166"/>
      <c r="C245" s="165"/>
      <c r="D245" s="163"/>
      <c r="E245" s="163"/>
      <c r="F245" s="162"/>
    </row>
    <row r="246" spans="1:6" x14ac:dyDescent="0.35">
      <c r="A246" s="167"/>
      <c r="B246" s="166"/>
      <c r="C246" s="165"/>
      <c r="D246" s="163"/>
      <c r="E246" s="163"/>
      <c r="F246" s="162"/>
    </row>
    <row r="247" spans="1:6" x14ac:dyDescent="0.35">
      <c r="A247" s="167"/>
      <c r="B247" s="166"/>
      <c r="C247" s="165"/>
      <c r="D247" s="163"/>
      <c r="E247" s="163"/>
      <c r="F247" s="162"/>
    </row>
    <row r="248" spans="1:6" x14ac:dyDescent="0.35">
      <c r="A248" s="167"/>
      <c r="B248" s="166"/>
      <c r="C248" s="165"/>
      <c r="D248" s="163"/>
      <c r="E248" s="163"/>
      <c r="F248" s="162"/>
    </row>
    <row r="249" spans="1:6" x14ac:dyDescent="0.35">
      <c r="A249" s="167"/>
      <c r="B249" s="166"/>
      <c r="C249" s="165"/>
      <c r="D249" s="163"/>
      <c r="E249" s="163"/>
      <c r="F249" s="162"/>
    </row>
    <row r="250" spans="1:6" x14ac:dyDescent="0.35">
      <c r="A250" s="167"/>
      <c r="B250" s="166"/>
      <c r="C250" s="165"/>
      <c r="D250" s="163"/>
      <c r="E250" s="163"/>
      <c r="F250" s="162"/>
    </row>
    <row r="251" spans="1:6" x14ac:dyDescent="0.35">
      <c r="A251" s="167"/>
      <c r="B251" s="166"/>
      <c r="C251" s="165"/>
      <c r="D251" s="163"/>
      <c r="E251" s="163"/>
      <c r="F251" s="162"/>
    </row>
    <row r="252" spans="1:6" x14ac:dyDescent="0.35">
      <c r="A252" s="167"/>
      <c r="B252" s="166"/>
      <c r="C252" s="165"/>
      <c r="D252" s="163"/>
      <c r="E252" s="163"/>
      <c r="F252" s="162"/>
    </row>
    <row r="253" spans="1:6" x14ac:dyDescent="0.35">
      <c r="A253" s="167"/>
      <c r="B253" s="166"/>
      <c r="C253" s="165"/>
      <c r="D253" s="163"/>
      <c r="E253" s="163"/>
      <c r="F253" s="162"/>
    </row>
    <row r="254" spans="1:6" x14ac:dyDescent="0.35">
      <c r="A254" s="167"/>
      <c r="B254" s="166"/>
      <c r="C254" s="165"/>
      <c r="D254" s="163"/>
      <c r="E254" s="163"/>
      <c r="F254" s="162"/>
    </row>
    <row r="255" spans="1:6" x14ac:dyDescent="0.35">
      <c r="A255" s="167"/>
      <c r="B255" s="166"/>
      <c r="C255" s="165"/>
      <c r="D255" s="163"/>
      <c r="E255" s="163"/>
      <c r="F255" s="162"/>
    </row>
    <row r="256" spans="1:6" x14ac:dyDescent="0.35">
      <c r="A256" s="167"/>
      <c r="B256" s="166"/>
      <c r="C256" s="165"/>
      <c r="D256" s="163"/>
      <c r="E256" s="163"/>
      <c r="F256" s="162"/>
    </row>
    <row r="257" spans="1:6" x14ac:dyDescent="0.35">
      <c r="A257" s="167"/>
      <c r="B257" s="166"/>
      <c r="C257" s="165"/>
      <c r="D257" s="163"/>
      <c r="E257" s="163"/>
      <c r="F257" s="162"/>
    </row>
    <row r="258" spans="1:6" x14ac:dyDescent="0.35">
      <c r="A258" s="167"/>
      <c r="B258" s="166"/>
      <c r="C258" s="165"/>
      <c r="D258" s="163"/>
      <c r="E258" s="163"/>
      <c r="F258" s="162"/>
    </row>
    <row r="259" spans="1:6" x14ac:dyDescent="0.35">
      <c r="A259" s="167"/>
      <c r="B259" s="166"/>
      <c r="C259" s="165"/>
      <c r="D259" s="163"/>
      <c r="E259" s="163"/>
      <c r="F259" s="162"/>
    </row>
    <row r="260" spans="1:6" x14ac:dyDescent="0.35">
      <c r="A260" s="167"/>
      <c r="B260" s="166"/>
      <c r="C260" s="165"/>
      <c r="D260" s="163"/>
      <c r="E260" s="163"/>
      <c r="F260" s="162"/>
    </row>
    <row r="261" spans="1:6" x14ac:dyDescent="0.35">
      <c r="A261" s="167"/>
      <c r="B261" s="166"/>
      <c r="C261" s="165"/>
      <c r="D261" s="163"/>
      <c r="E261" s="163"/>
      <c r="F261" s="162"/>
    </row>
    <row r="262" spans="1:6" x14ac:dyDescent="0.35">
      <c r="A262" s="167"/>
      <c r="B262" s="166"/>
      <c r="C262" s="165"/>
      <c r="D262" s="163"/>
      <c r="E262" s="163"/>
      <c r="F262" s="162"/>
    </row>
    <row r="263" spans="1:6" x14ac:dyDescent="0.35">
      <c r="A263" s="167"/>
      <c r="B263" s="166"/>
      <c r="C263" s="165"/>
      <c r="D263" s="163"/>
      <c r="E263" s="163"/>
      <c r="F263" s="162"/>
    </row>
    <row r="264" spans="1:6" x14ac:dyDescent="0.35">
      <c r="A264" s="167"/>
      <c r="B264" s="166"/>
      <c r="C264" s="165"/>
      <c r="D264" s="163"/>
      <c r="E264" s="163"/>
      <c r="F264" s="162"/>
    </row>
    <row r="265" spans="1:6" x14ac:dyDescent="0.35">
      <c r="A265" s="167"/>
      <c r="B265" s="166"/>
      <c r="C265" s="165"/>
      <c r="D265" s="163"/>
      <c r="E265" s="163"/>
      <c r="F265" s="162"/>
    </row>
    <row r="266" spans="1:6" x14ac:dyDescent="0.35">
      <c r="A266" s="167"/>
      <c r="B266" s="166"/>
      <c r="C266" s="165"/>
      <c r="D266" s="163"/>
      <c r="E266" s="163"/>
      <c r="F266" s="162"/>
    </row>
    <row r="267" spans="1:6" x14ac:dyDescent="0.35">
      <c r="A267" s="167"/>
      <c r="B267" s="166"/>
      <c r="C267" s="165"/>
      <c r="D267" s="163"/>
      <c r="E267" s="163"/>
      <c r="F267" s="162"/>
    </row>
    <row r="268" spans="1:6" x14ac:dyDescent="0.35">
      <c r="A268" s="167"/>
      <c r="B268" s="166"/>
      <c r="C268" s="165"/>
      <c r="D268" s="163"/>
      <c r="E268" s="163"/>
      <c r="F268" s="162"/>
    </row>
    <row r="269" spans="1:6" x14ac:dyDescent="0.35">
      <c r="A269" s="167"/>
      <c r="B269" s="166"/>
      <c r="C269" s="165"/>
      <c r="D269" s="163"/>
      <c r="E269" s="163"/>
      <c r="F269" s="162"/>
    </row>
    <row r="270" spans="1:6" x14ac:dyDescent="0.35">
      <c r="A270" s="167"/>
      <c r="B270" s="166"/>
      <c r="C270" s="165"/>
      <c r="D270" s="163"/>
      <c r="E270" s="163"/>
      <c r="F270" s="162"/>
    </row>
    <row r="271" spans="1:6" x14ac:dyDescent="0.35">
      <c r="A271" s="167"/>
      <c r="B271" s="166"/>
      <c r="C271" s="165"/>
      <c r="D271" s="163"/>
      <c r="E271" s="163"/>
      <c r="F271" s="162"/>
    </row>
    <row r="272" spans="1:6" x14ac:dyDescent="0.35">
      <c r="A272" s="167"/>
      <c r="B272" s="166"/>
      <c r="C272" s="165"/>
      <c r="D272" s="163"/>
      <c r="E272" s="163"/>
      <c r="F272" s="162"/>
    </row>
    <row r="273" spans="1:6" x14ac:dyDescent="0.35">
      <c r="A273" s="167"/>
      <c r="B273" s="166"/>
      <c r="C273" s="165"/>
      <c r="D273" s="163"/>
      <c r="E273" s="163"/>
      <c r="F273" s="162"/>
    </row>
    <row r="274" spans="1:6" x14ac:dyDescent="0.35">
      <c r="A274" s="167"/>
      <c r="B274" s="166"/>
      <c r="C274" s="165"/>
      <c r="D274" s="163"/>
      <c r="E274" s="163"/>
      <c r="F274" s="162"/>
    </row>
    <row r="275" spans="1:6" x14ac:dyDescent="0.35">
      <c r="A275" s="167"/>
      <c r="B275" s="166"/>
      <c r="C275" s="165"/>
      <c r="D275" s="163"/>
      <c r="E275" s="163"/>
      <c r="F275" s="162"/>
    </row>
    <row r="276" spans="1:6" x14ac:dyDescent="0.35">
      <c r="A276" s="167"/>
      <c r="B276" s="166"/>
      <c r="C276" s="165"/>
      <c r="D276" s="163"/>
      <c r="E276" s="163"/>
      <c r="F276" s="162"/>
    </row>
    <row r="277" spans="1:6" x14ac:dyDescent="0.35">
      <c r="A277" s="167"/>
      <c r="B277" s="166"/>
      <c r="C277" s="165"/>
      <c r="D277" s="163"/>
      <c r="E277" s="163"/>
      <c r="F277" s="162"/>
    </row>
    <row r="278" spans="1:6" x14ac:dyDescent="0.35">
      <c r="A278" s="167"/>
      <c r="B278" s="166"/>
      <c r="C278" s="165"/>
      <c r="D278" s="163"/>
      <c r="E278" s="163"/>
      <c r="F278" s="162"/>
    </row>
    <row r="279" spans="1:6" x14ac:dyDescent="0.35">
      <c r="A279" s="167"/>
      <c r="B279" s="166"/>
      <c r="C279" s="165"/>
      <c r="D279" s="163"/>
      <c r="E279" s="163"/>
      <c r="F279" s="162"/>
    </row>
    <row r="280" spans="1:6" x14ac:dyDescent="0.35">
      <c r="A280" s="167"/>
      <c r="B280" s="166"/>
      <c r="C280" s="165"/>
      <c r="D280" s="163"/>
      <c r="E280" s="163"/>
      <c r="F280" s="162"/>
    </row>
    <row r="281" spans="1:6" x14ac:dyDescent="0.35">
      <c r="A281" s="167"/>
      <c r="B281" s="166"/>
      <c r="C281" s="165"/>
      <c r="D281" s="163"/>
      <c r="E281" s="163"/>
      <c r="F281" s="162"/>
    </row>
    <row r="282" spans="1:6" x14ac:dyDescent="0.35">
      <c r="A282" s="167"/>
      <c r="B282" s="166"/>
      <c r="C282" s="165"/>
      <c r="D282" s="163"/>
      <c r="E282" s="163"/>
      <c r="F282" s="162"/>
    </row>
    <row r="283" spans="1:6" x14ac:dyDescent="0.35">
      <c r="A283" s="167"/>
      <c r="B283" s="166"/>
      <c r="C283" s="165"/>
      <c r="D283" s="163"/>
      <c r="E283" s="163"/>
      <c r="F283" s="162"/>
    </row>
    <row r="284" spans="1:6" x14ac:dyDescent="0.35">
      <c r="A284" s="167"/>
      <c r="B284" s="166"/>
      <c r="C284" s="165"/>
      <c r="D284" s="163"/>
      <c r="E284" s="163"/>
      <c r="F284" s="162"/>
    </row>
    <row r="285" spans="1:6" x14ac:dyDescent="0.35">
      <c r="A285" s="167"/>
      <c r="B285" s="166"/>
      <c r="C285" s="165"/>
      <c r="D285" s="163"/>
      <c r="E285" s="163"/>
      <c r="F285" s="162"/>
    </row>
    <row r="286" spans="1:6" x14ac:dyDescent="0.35">
      <c r="A286" s="167"/>
      <c r="B286" s="166"/>
      <c r="C286" s="165"/>
      <c r="D286" s="163"/>
      <c r="E286" s="163"/>
      <c r="F286" s="162"/>
    </row>
    <row r="287" spans="1:6" x14ac:dyDescent="0.35">
      <c r="A287" s="167"/>
      <c r="B287" s="166"/>
      <c r="C287" s="165"/>
      <c r="D287" s="163"/>
      <c r="E287" s="163"/>
      <c r="F287" s="162"/>
    </row>
    <row r="288" spans="1:6" x14ac:dyDescent="0.35">
      <c r="A288" s="167"/>
      <c r="B288" s="166"/>
      <c r="C288" s="165"/>
      <c r="D288" s="163"/>
      <c r="E288" s="163"/>
      <c r="F288" s="162"/>
    </row>
    <row r="289" spans="1:6" x14ac:dyDescent="0.35">
      <c r="A289" s="167"/>
      <c r="B289" s="166"/>
      <c r="C289" s="165"/>
      <c r="D289" s="163"/>
      <c r="E289" s="163"/>
      <c r="F289" s="162"/>
    </row>
    <row r="290" spans="1:6" x14ac:dyDescent="0.35">
      <c r="A290" s="167"/>
      <c r="B290" s="166"/>
      <c r="C290" s="165"/>
      <c r="D290" s="163"/>
      <c r="E290" s="163"/>
      <c r="F290" s="162"/>
    </row>
    <row r="291" spans="1:6" x14ac:dyDescent="0.35">
      <c r="A291" s="167"/>
      <c r="B291" s="166"/>
      <c r="C291" s="165"/>
      <c r="D291" s="163"/>
      <c r="E291" s="163"/>
      <c r="F291" s="162"/>
    </row>
    <row r="292" spans="1:6" x14ac:dyDescent="0.35">
      <c r="A292" s="167"/>
      <c r="B292" s="166"/>
      <c r="C292" s="165"/>
      <c r="D292" s="163"/>
      <c r="E292" s="163"/>
      <c r="F292" s="162"/>
    </row>
    <row r="293" spans="1:6" x14ac:dyDescent="0.35">
      <c r="A293" s="167"/>
      <c r="B293" s="166"/>
      <c r="C293" s="165"/>
      <c r="D293" s="163"/>
      <c r="E293" s="163"/>
      <c r="F293" s="162"/>
    </row>
    <row r="294" spans="1:6" x14ac:dyDescent="0.35">
      <c r="A294" s="167"/>
      <c r="B294" s="166"/>
      <c r="C294" s="165"/>
      <c r="D294" s="163"/>
      <c r="E294" s="163"/>
      <c r="F294" s="162"/>
    </row>
    <row r="295" spans="1:6" x14ac:dyDescent="0.35">
      <c r="A295" s="167"/>
      <c r="B295" s="166"/>
      <c r="C295" s="165"/>
      <c r="D295" s="163"/>
      <c r="E295" s="163"/>
      <c r="F295" s="162"/>
    </row>
    <row r="296" spans="1:6" x14ac:dyDescent="0.35">
      <c r="A296" s="167"/>
      <c r="B296" s="166"/>
      <c r="C296" s="165"/>
      <c r="D296" s="163"/>
      <c r="E296" s="163"/>
      <c r="F296" s="162"/>
    </row>
    <row r="297" spans="1:6" x14ac:dyDescent="0.35">
      <c r="A297" s="167"/>
      <c r="B297" s="166"/>
      <c r="C297" s="165"/>
      <c r="D297" s="163"/>
      <c r="E297" s="163"/>
      <c r="F297" s="162"/>
    </row>
    <row r="298" spans="1:6" x14ac:dyDescent="0.35">
      <c r="A298" s="167"/>
      <c r="B298" s="166"/>
      <c r="C298" s="165"/>
      <c r="D298" s="163"/>
      <c r="E298" s="163"/>
      <c r="F298" s="162"/>
    </row>
    <row r="299" spans="1:6" x14ac:dyDescent="0.35">
      <c r="A299" s="167"/>
      <c r="B299" s="166"/>
      <c r="C299" s="165"/>
      <c r="D299" s="163"/>
      <c r="E299" s="163"/>
      <c r="F299" s="162"/>
    </row>
    <row r="300" spans="1:6" x14ac:dyDescent="0.35">
      <c r="A300" s="167"/>
      <c r="B300" s="166"/>
      <c r="C300" s="165"/>
      <c r="D300" s="163"/>
      <c r="E300" s="163"/>
      <c r="F300" s="162"/>
    </row>
    <row r="301" spans="1:6" x14ac:dyDescent="0.35">
      <c r="A301" s="167"/>
      <c r="B301" s="166"/>
      <c r="C301" s="165"/>
      <c r="D301" s="163"/>
      <c r="E301" s="163"/>
      <c r="F301" s="162"/>
    </row>
    <row r="302" spans="1:6" x14ac:dyDescent="0.35">
      <c r="A302" s="167"/>
      <c r="B302" s="166"/>
      <c r="C302" s="165"/>
      <c r="D302" s="163"/>
      <c r="E302" s="163"/>
      <c r="F302" s="162"/>
    </row>
    <row r="303" spans="1:6" x14ac:dyDescent="0.35">
      <c r="A303" s="167"/>
      <c r="B303" s="166"/>
      <c r="C303" s="165"/>
      <c r="D303" s="163"/>
      <c r="E303" s="163"/>
      <c r="F303" s="162"/>
    </row>
    <row r="304" spans="1:6" x14ac:dyDescent="0.35">
      <c r="A304" s="167"/>
      <c r="B304" s="166"/>
      <c r="C304" s="165"/>
      <c r="D304" s="163"/>
      <c r="E304" s="163"/>
      <c r="F304" s="162"/>
    </row>
    <row r="305" spans="1:6" x14ac:dyDescent="0.35">
      <c r="A305" s="167"/>
      <c r="B305" s="166"/>
      <c r="C305" s="165"/>
      <c r="D305" s="163"/>
      <c r="E305" s="163"/>
      <c r="F305" s="162"/>
    </row>
    <row r="306" spans="1:6" x14ac:dyDescent="0.35">
      <c r="A306" s="167"/>
      <c r="B306" s="166"/>
      <c r="C306" s="165"/>
      <c r="D306" s="163"/>
      <c r="E306" s="163"/>
      <c r="F306" s="162"/>
    </row>
    <row r="307" spans="1:6" x14ac:dyDescent="0.35">
      <c r="A307" s="167"/>
      <c r="B307" s="166"/>
      <c r="C307" s="165"/>
      <c r="D307" s="163"/>
      <c r="E307" s="163"/>
      <c r="F307" s="162"/>
    </row>
    <row r="308" spans="1:6" x14ac:dyDescent="0.35">
      <c r="A308" s="167"/>
      <c r="B308" s="166"/>
      <c r="C308" s="165"/>
      <c r="D308" s="163"/>
      <c r="E308" s="163"/>
      <c r="F308" s="162"/>
    </row>
    <row r="309" spans="1:6" x14ac:dyDescent="0.35">
      <c r="A309" s="167"/>
      <c r="B309" s="166"/>
      <c r="C309" s="165"/>
      <c r="D309" s="163"/>
      <c r="E309" s="163"/>
      <c r="F309" s="162"/>
    </row>
    <row r="310" spans="1:6" x14ac:dyDescent="0.35">
      <c r="A310" s="167"/>
      <c r="B310" s="166"/>
      <c r="C310" s="165"/>
      <c r="D310" s="163"/>
      <c r="E310" s="163"/>
      <c r="F310" s="162"/>
    </row>
    <row r="311" spans="1:6" x14ac:dyDescent="0.35">
      <c r="A311" s="167"/>
      <c r="B311" s="166"/>
      <c r="C311" s="165"/>
      <c r="D311" s="163"/>
      <c r="E311" s="163"/>
      <c r="F311" s="162"/>
    </row>
    <row r="312" spans="1:6" x14ac:dyDescent="0.35">
      <c r="A312" s="167"/>
      <c r="B312" s="166"/>
      <c r="C312" s="165"/>
      <c r="D312" s="163"/>
      <c r="E312" s="163"/>
      <c r="F312" s="162"/>
    </row>
    <row r="313" spans="1:6" x14ac:dyDescent="0.35">
      <c r="A313" s="167"/>
      <c r="B313" s="166"/>
      <c r="C313" s="165"/>
      <c r="D313" s="163"/>
      <c r="E313" s="163"/>
      <c r="F313" s="162"/>
    </row>
    <row r="314" spans="1:6" x14ac:dyDescent="0.35">
      <c r="A314" s="167"/>
      <c r="B314" s="166"/>
      <c r="C314" s="165"/>
      <c r="D314" s="163"/>
      <c r="E314" s="163"/>
      <c r="F314" s="162"/>
    </row>
    <row r="315" spans="1:6" x14ac:dyDescent="0.35">
      <c r="A315" s="167"/>
      <c r="B315" s="166"/>
      <c r="C315" s="165"/>
      <c r="D315" s="163"/>
      <c r="E315" s="163"/>
      <c r="F315" s="162"/>
    </row>
    <row r="316" spans="1:6" x14ac:dyDescent="0.35">
      <c r="A316" s="167"/>
      <c r="B316" s="166"/>
      <c r="C316" s="165"/>
      <c r="D316" s="163"/>
      <c r="E316" s="163"/>
      <c r="F316" s="162"/>
    </row>
    <row r="317" spans="1:6" x14ac:dyDescent="0.35">
      <c r="A317" s="167"/>
      <c r="B317" s="166"/>
      <c r="C317" s="165"/>
      <c r="D317" s="163"/>
      <c r="E317" s="163"/>
      <c r="F317" s="162"/>
    </row>
    <row r="318" spans="1:6" x14ac:dyDescent="0.35">
      <c r="A318" s="167"/>
      <c r="B318" s="166"/>
      <c r="C318" s="165"/>
      <c r="D318" s="163"/>
      <c r="E318" s="163"/>
      <c r="F318" s="162"/>
    </row>
    <row r="319" spans="1:6" x14ac:dyDescent="0.35">
      <c r="A319" s="167"/>
      <c r="B319" s="166"/>
      <c r="C319" s="165"/>
      <c r="D319" s="163"/>
      <c r="E319" s="163"/>
      <c r="F319" s="162"/>
    </row>
    <row r="320" spans="1:6" x14ac:dyDescent="0.35">
      <c r="A320" s="167"/>
      <c r="B320" s="166"/>
      <c r="C320" s="165"/>
      <c r="D320" s="163"/>
      <c r="E320" s="163"/>
      <c r="F320" s="162"/>
    </row>
    <row r="321" spans="1:6" x14ac:dyDescent="0.35">
      <c r="A321" s="167"/>
      <c r="B321" s="166"/>
      <c r="C321" s="165"/>
      <c r="D321" s="163"/>
      <c r="E321" s="163"/>
      <c r="F321" s="162"/>
    </row>
    <row r="322" spans="1:6" x14ac:dyDescent="0.35">
      <c r="A322" s="167"/>
      <c r="B322" s="166"/>
      <c r="C322" s="165"/>
      <c r="D322" s="163"/>
      <c r="E322" s="163"/>
      <c r="F322" s="162"/>
    </row>
    <row r="323" spans="1:6" x14ac:dyDescent="0.35">
      <c r="A323" s="167"/>
      <c r="B323" s="166"/>
      <c r="C323" s="165"/>
      <c r="D323" s="163"/>
      <c r="E323" s="163"/>
      <c r="F323" s="162"/>
    </row>
    <row r="324" spans="1:6" x14ac:dyDescent="0.35">
      <c r="A324" s="167"/>
      <c r="B324" s="166"/>
      <c r="C324" s="165"/>
      <c r="D324" s="163"/>
      <c r="E324" s="163"/>
      <c r="F324" s="162"/>
    </row>
    <row r="325" spans="1:6" x14ac:dyDescent="0.35">
      <c r="A325" s="167"/>
      <c r="B325" s="166"/>
      <c r="C325" s="165"/>
      <c r="D325" s="163"/>
      <c r="E325" s="163"/>
      <c r="F325" s="162"/>
    </row>
    <row r="326" spans="1:6" x14ac:dyDescent="0.35">
      <c r="A326" s="167"/>
      <c r="B326" s="166"/>
      <c r="C326" s="165"/>
      <c r="D326" s="163"/>
      <c r="E326" s="163"/>
      <c r="F326" s="162"/>
    </row>
    <row r="327" spans="1:6" x14ac:dyDescent="0.35">
      <c r="A327" s="167"/>
      <c r="B327" s="166"/>
      <c r="C327" s="165"/>
      <c r="D327" s="163"/>
      <c r="E327" s="163"/>
      <c r="F327" s="162"/>
    </row>
    <row r="328" spans="1:6" x14ac:dyDescent="0.35">
      <c r="A328" s="167"/>
      <c r="B328" s="166"/>
      <c r="C328" s="165"/>
      <c r="D328" s="163"/>
      <c r="E328" s="163"/>
      <c r="F328" s="162"/>
    </row>
    <row r="329" spans="1:6" x14ac:dyDescent="0.35">
      <c r="A329" s="167"/>
      <c r="B329" s="166"/>
      <c r="C329" s="165"/>
      <c r="D329" s="163"/>
      <c r="E329" s="163"/>
      <c r="F329" s="162"/>
    </row>
    <row r="330" spans="1:6" x14ac:dyDescent="0.35">
      <c r="A330" s="167"/>
      <c r="B330" s="166"/>
      <c r="C330" s="165"/>
      <c r="D330" s="163"/>
      <c r="E330" s="163"/>
      <c r="F330" s="162"/>
    </row>
    <row r="331" spans="1:6" x14ac:dyDescent="0.35">
      <c r="A331" s="167"/>
      <c r="B331" s="166"/>
      <c r="C331" s="165"/>
      <c r="D331" s="163"/>
      <c r="E331" s="163"/>
      <c r="F331" s="162"/>
    </row>
    <row r="332" spans="1:6" x14ac:dyDescent="0.35">
      <c r="A332" s="167"/>
      <c r="B332" s="166"/>
      <c r="C332" s="165"/>
      <c r="D332" s="163"/>
      <c r="E332" s="163"/>
      <c r="F332" s="162"/>
    </row>
    <row r="333" spans="1:6" x14ac:dyDescent="0.35">
      <c r="A333" s="167"/>
      <c r="B333" s="166"/>
      <c r="C333" s="165"/>
      <c r="D333" s="163"/>
      <c r="E333" s="163"/>
      <c r="F333" s="162"/>
    </row>
    <row r="334" spans="1:6" x14ac:dyDescent="0.35">
      <c r="A334" s="167"/>
      <c r="B334" s="166"/>
      <c r="C334" s="165"/>
      <c r="D334" s="163"/>
      <c r="E334" s="163"/>
      <c r="F334" s="162"/>
    </row>
    <row r="335" spans="1:6" x14ac:dyDescent="0.35">
      <c r="A335" s="167"/>
      <c r="B335" s="166"/>
      <c r="C335" s="165"/>
      <c r="D335" s="163"/>
      <c r="E335" s="163"/>
      <c r="F335" s="162"/>
    </row>
    <row r="336" spans="1:6" x14ac:dyDescent="0.35">
      <c r="A336" s="167"/>
      <c r="B336" s="166"/>
      <c r="C336" s="165"/>
      <c r="D336" s="163"/>
      <c r="E336" s="163"/>
      <c r="F336" s="162"/>
    </row>
    <row r="337" spans="1:6" x14ac:dyDescent="0.35">
      <c r="A337" s="167"/>
      <c r="B337" s="166"/>
      <c r="C337" s="165"/>
      <c r="D337" s="163"/>
      <c r="E337" s="163"/>
      <c r="F337" s="162"/>
    </row>
    <row r="338" spans="1:6" x14ac:dyDescent="0.35">
      <c r="A338" s="167"/>
      <c r="B338" s="166"/>
      <c r="C338" s="165"/>
      <c r="D338" s="163"/>
      <c r="E338" s="163"/>
      <c r="F338" s="162"/>
    </row>
    <row r="339" spans="1:6" x14ac:dyDescent="0.35">
      <c r="A339" s="167"/>
      <c r="B339" s="166"/>
      <c r="C339" s="165"/>
      <c r="D339" s="163"/>
      <c r="E339" s="163"/>
      <c r="F339" s="162"/>
    </row>
    <row r="340" spans="1:6" x14ac:dyDescent="0.35">
      <c r="A340" s="167"/>
      <c r="B340" s="166"/>
      <c r="C340" s="165"/>
      <c r="D340" s="163"/>
      <c r="E340" s="163"/>
      <c r="F340" s="162"/>
    </row>
    <row r="341" spans="1:6" x14ac:dyDescent="0.35">
      <c r="A341" s="167"/>
      <c r="B341" s="166"/>
      <c r="C341" s="165"/>
      <c r="D341" s="163"/>
      <c r="E341" s="163"/>
      <c r="F341" s="162"/>
    </row>
    <row r="342" spans="1:6" x14ac:dyDescent="0.35">
      <c r="A342" s="167"/>
      <c r="B342" s="166"/>
      <c r="C342" s="165"/>
      <c r="D342" s="163"/>
      <c r="E342" s="163"/>
      <c r="F342" s="162"/>
    </row>
    <row r="343" spans="1:6" x14ac:dyDescent="0.35">
      <c r="A343" s="167"/>
      <c r="B343" s="166"/>
      <c r="C343" s="165"/>
      <c r="D343" s="163"/>
      <c r="E343" s="163"/>
      <c r="F343" s="162"/>
    </row>
    <row r="344" spans="1:6" x14ac:dyDescent="0.35">
      <c r="A344" s="167"/>
      <c r="B344" s="166"/>
      <c r="C344" s="165"/>
      <c r="D344" s="163"/>
      <c r="E344" s="163"/>
      <c r="F344" s="162"/>
    </row>
    <row r="345" spans="1:6" x14ac:dyDescent="0.35">
      <c r="A345" s="167"/>
      <c r="B345" s="166"/>
      <c r="C345" s="165"/>
      <c r="D345" s="163"/>
      <c r="E345" s="163"/>
      <c r="F345" s="162"/>
    </row>
    <row r="346" spans="1:6" x14ac:dyDescent="0.35">
      <c r="A346" s="167"/>
      <c r="B346" s="166"/>
      <c r="C346" s="165"/>
      <c r="D346" s="163"/>
      <c r="E346" s="163"/>
      <c r="F346" s="162"/>
    </row>
    <row r="347" spans="1:6" x14ac:dyDescent="0.35">
      <c r="A347" s="167"/>
      <c r="B347" s="166"/>
      <c r="C347" s="165"/>
      <c r="D347" s="163"/>
      <c r="E347" s="163"/>
      <c r="F347" s="162"/>
    </row>
    <row r="348" spans="1:6" x14ac:dyDescent="0.35">
      <c r="A348" s="167"/>
      <c r="B348" s="166"/>
      <c r="C348" s="165"/>
      <c r="D348" s="163"/>
      <c r="E348" s="163"/>
      <c r="F348" s="162"/>
    </row>
    <row r="349" spans="1:6" x14ac:dyDescent="0.35">
      <c r="A349" s="167"/>
      <c r="B349" s="166"/>
      <c r="C349" s="165"/>
      <c r="D349" s="163"/>
      <c r="E349" s="163"/>
      <c r="F349" s="162"/>
    </row>
    <row r="350" spans="1:6" x14ac:dyDescent="0.35">
      <c r="A350" s="167"/>
      <c r="B350" s="166"/>
      <c r="C350" s="165"/>
      <c r="D350" s="163"/>
      <c r="E350" s="163"/>
      <c r="F350" s="162"/>
    </row>
    <row r="351" spans="1:6" x14ac:dyDescent="0.35">
      <c r="A351" s="167"/>
      <c r="B351" s="166"/>
      <c r="C351" s="165"/>
      <c r="D351" s="163"/>
      <c r="E351" s="163"/>
      <c r="F351" s="162"/>
    </row>
    <row r="352" spans="1:6" x14ac:dyDescent="0.35">
      <c r="A352" s="167"/>
      <c r="B352" s="166"/>
      <c r="C352" s="165"/>
      <c r="D352" s="163"/>
      <c r="E352" s="163"/>
      <c r="F352" s="162"/>
    </row>
    <row r="353" spans="1:6" x14ac:dyDescent="0.35">
      <c r="A353" s="167"/>
      <c r="B353" s="166"/>
      <c r="C353" s="165"/>
      <c r="D353" s="163"/>
      <c r="E353" s="163"/>
      <c r="F353" s="162"/>
    </row>
    <row r="354" spans="1:6" x14ac:dyDescent="0.35">
      <c r="A354" s="167"/>
      <c r="B354" s="166"/>
      <c r="C354" s="165"/>
      <c r="D354" s="163"/>
      <c r="E354" s="163"/>
      <c r="F354" s="162"/>
    </row>
    <row r="355" spans="1:6" x14ac:dyDescent="0.35">
      <c r="A355" s="167"/>
      <c r="B355" s="166"/>
      <c r="C355" s="165"/>
      <c r="D355" s="163"/>
      <c r="E355" s="163"/>
      <c r="F355" s="162"/>
    </row>
    <row r="356" spans="1:6" x14ac:dyDescent="0.35">
      <c r="A356" s="167"/>
      <c r="B356" s="166"/>
      <c r="C356" s="165"/>
      <c r="D356" s="163"/>
      <c r="E356" s="163"/>
      <c r="F356" s="162"/>
    </row>
    <row r="357" spans="1:6" x14ac:dyDescent="0.35">
      <c r="A357" s="167"/>
      <c r="B357" s="166"/>
      <c r="C357" s="165"/>
      <c r="D357" s="163"/>
      <c r="E357" s="163"/>
      <c r="F357" s="162"/>
    </row>
    <row r="358" spans="1:6" x14ac:dyDescent="0.35">
      <c r="A358" s="167"/>
      <c r="B358" s="166"/>
      <c r="C358" s="165"/>
      <c r="D358" s="163"/>
      <c r="E358" s="163"/>
      <c r="F358" s="162"/>
    </row>
    <row r="359" spans="1:6" x14ac:dyDescent="0.35">
      <c r="A359" s="167"/>
      <c r="B359" s="166"/>
      <c r="C359" s="165"/>
      <c r="D359" s="163"/>
      <c r="E359" s="163"/>
      <c r="F359" s="162"/>
    </row>
    <row r="360" spans="1:6" x14ac:dyDescent="0.35">
      <c r="A360" s="167"/>
      <c r="B360" s="166"/>
      <c r="C360" s="165"/>
      <c r="D360" s="163"/>
      <c r="E360" s="163"/>
      <c r="F360" s="162"/>
    </row>
    <row r="361" spans="1:6" x14ac:dyDescent="0.35">
      <c r="A361" s="167"/>
      <c r="B361" s="166"/>
      <c r="C361" s="165"/>
      <c r="D361" s="163"/>
      <c r="E361" s="163"/>
      <c r="F361" s="162"/>
    </row>
    <row r="362" spans="1:6" x14ac:dyDescent="0.35">
      <c r="A362" s="167"/>
      <c r="B362" s="166"/>
      <c r="C362" s="165"/>
      <c r="D362" s="163"/>
      <c r="E362" s="163"/>
      <c r="F362" s="162"/>
    </row>
    <row r="363" spans="1:6" x14ac:dyDescent="0.35">
      <c r="A363" s="167"/>
      <c r="B363" s="166"/>
      <c r="C363" s="165"/>
      <c r="D363" s="163"/>
      <c r="E363" s="163"/>
      <c r="F363" s="162"/>
    </row>
    <row r="364" spans="1:6" x14ac:dyDescent="0.35">
      <c r="A364" s="167"/>
      <c r="B364" s="166"/>
      <c r="C364" s="165"/>
      <c r="D364" s="163"/>
      <c r="E364" s="163"/>
      <c r="F364" s="162"/>
    </row>
    <row r="365" spans="1:6" x14ac:dyDescent="0.35">
      <c r="A365" s="167"/>
      <c r="B365" s="166"/>
      <c r="C365" s="165"/>
      <c r="D365" s="163"/>
      <c r="E365" s="163"/>
      <c r="F365" s="162"/>
    </row>
    <row r="366" spans="1:6" x14ac:dyDescent="0.35">
      <c r="A366" s="167"/>
      <c r="B366" s="166"/>
      <c r="C366" s="165"/>
      <c r="D366" s="163"/>
      <c r="E366" s="163"/>
      <c r="F366" s="162"/>
    </row>
    <row r="367" spans="1:6" x14ac:dyDescent="0.35">
      <c r="A367" s="167"/>
      <c r="B367" s="166"/>
      <c r="C367" s="165"/>
      <c r="D367" s="163"/>
      <c r="E367" s="163"/>
      <c r="F367" s="162"/>
    </row>
    <row r="368" spans="1:6" x14ac:dyDescent="0.35">
      <c r="A368" s="167"/>
      <c r="B368" s="166"/>
      <c r="C368" s="165"/>
      <c r="D368" s="163"/>
      <c r="E368" s="163"/>
      <c r="F368" s="162"/>
    </row>
    <row r="369" spans="1:6" x14ac:dyDescent="0.35">
      <c r="A369" s="167"/>
      <c r="B369" s="166"/>
      <c r="C369" s="165"/>
      <c r="D369" s="163"/>
      <c r="E369" s="163"/>
      <c r="F369" s="162"/>
    </row>
    <row r="370" spans="1:6" x14ac:dyDescent="0.35">
      <c r="A370" s="167"/>
      <c r="B370" s="166"/>
      <c r="C370" s="165"/>
      <c r="D370" s="163"/>
      <c r="E370" s="163"/>
      <c r="F370" s="162"/>
    </row>
    <row r="371" spans="1:6" x14ac:dyDescent="0.35">
      <c r="A371" s="167"/>
      <c r="B371" s="166"/>
      <c r="C371" s="165"/>
      <c r="D371" s="163"/>
      <c r="E371" s="163"/>
      <c r="F371" s="162"/>
    </row>
    <row r="372" spans="1:6" x14ac:dyDescent="0.35">
      <c r="A372" s="167"/>
      <c r="B372" s="166"/>
      <c r="C372" s="165"/>
      <c r="D372" s="163"/>
      <c r="E372" s="163"/>
      <c r="F372" s="162"/>
    </row>
    <row r="373" spans="1:6" x14ac:dyDescent="0.35">
      <c r="A373" s="167"/>
      <c r="B373" s="166"/>
      <c r="C373" s="165"/>
      <c r="D373" s="163"/>
      <c r="E373" s="163"/>
      <c r="F373" s="162"/>
    </row>
    <row r="374" spans="1:6" x14ac:dyDescent="0.35">
      <c r="A374" s="167"/>
      <c r="B374" s="166"/>
      <c r="C374" s="165"/>
      <c r="D374" s="163"/>
      <c r="E374" s="163"/>
      <c r="F374" s="162"/>
    </row>
    <row r="375" spans="1:6" x14ac:dyDescent="0.35">
      <c r="A375" s="167"/>
      <c r="B375" s="166"/>
      <c r="C375" s="165"/>
      <c r="D375" s="163"/>
      <c r="E375" s="163"/>
      <c r="F375" s="162"/>
    </row>
    <row r="376" spans="1:6" x14ac:dyDescent="0.35">
      <c r="A376" s="167"/>
      <c r="B376" s="166"/>
      <c r="C376" s="165"/>
      <c r="D376" s="163"/>
      <c r="E376" s="163"/>
      <c r="F376" s="162"/>
    </row>
    <row r="377" spans="1:6" x14ac:dyDescent="0.35">
      <c r="A377" s="167"/>
      <c r="B377" s="166"/>
      <c r="C377" s="165"/>
      <c r="D377" s="163"/>
      <c r="E377" s="163"/>
      <c r="F377" s="162"/>
    </row>
    <row r="378" spans="1:6" x14ac:dyDescent="0.35">
      <c r="A378" s="167"/>
      <c r="B378" s="166"/>
      <c r="C378" s="165"/>
      <c r="D378" s="163"/>
      <c r="E378" s="163"/>
      <c r="F378" s="162"/>
    </row>
    <row r="379" spans="1:6" x14ac:dyDescent="0.35">
      <c r="A379" s="167"/>
      <c r="B379" s="166"/>
      <c r="C379" s="165"/>
      <c r="D379" s="163"/>
      <c r="E379" s="163"/>
      <c r="F379" s="162"/>
    </row>
    <row r="380" spans="1:6" x14ac:dyDescent="0.35">
      <c r="A380" s="167"/>
      <c r="B380" s="166"/>
      <c r="C380" s="165"/>
      <c r="D380" s="163"/>
      <c r="E380" s="163"/>
      <c r="F380" s="162"/>
    </row>
    <row r="381" spans="1:6" x14ac:dyDescent="0.35">
      <c r="A381" s="167"/>
      <c r="B381" s="166"/>
      <c r="C381" s="165"/>
      <c r="D381" s="163"/>
      <c r="E381" s="163"/>
      <c r="F381" s="162"/>
    </row>
    <row r="382" spans="1:6" x14ac:dyDescent="0.35">
      <c r="A382" s="167"/>
      <c r="B382" s="166"/>
      <c r="C382" s="165"/>
      <c r="D382" s="163"/>
      <c r="E382" s="163"/>
      <c r="F382" s="162"/>
    </row>
    <row r="383" spans="1:6" x14ac:dyDescent="0.35">
      <c r="A383" s="167"/>
      <c r="B383" s="166"/>
      <c r="C383" s="165"/>
      <c r="D383" s="163"/>
      <c r="E383" s="163"/>
      <c r="F383" s="162"/>
    </row>
    <row r="384" spans="1:6" x14ac:dyDescent="0.35">
      <c r="A384" s="167"/>
      <c r="B384" s="166"/>
      <c r="C384" s="165"/>
      <c r="D384" s="163"/>
      <c r="E384" s="163"/>
      <c r="F384" s="162"/>
    </row>
    <row r="385" spans="1:6" x14ac:dyDescent="0.35">
      <c r="A385" s="167"/>
      <c r="B385" s="166"/>
      <c r="C385" s="165"/>
      <c r="D385" s="163"/>
      <c r="E385" s="163"/>
      <c r="F385" s="162"/>
    </row>
    <row r="386" spans="1:6" x14ac:dyDescent="0.35">
      <c r="A386" s="167"/>
      <c r="B386" s="166"/>
      <c r="C386" s="165"/>
      <c r="D386" s="163"/>
      <c r="E386" s="163"/>
      <c r="F386" s="162"/>
    </row>
    <row r="387" spans="1:6" x14ac:dyDescent="0.35">
      <c r="A387" s="167"/>
      <c r="B387" s="166"/>
      <c r="C387" s="165"/>
      <c r="D387" s="163"/>
      <c r="E387" s="163"/>
      <c r="F387" s="162"/>
    </row>
    <row r="388" spans="1:6" x14ac:dyDescent="0.35">
      <c r="A388" s="167"/>
      <c r="B388" s="166"/>
      <c r="C388" s="165"/>
      <c r="D388" s="163"/>
      <c r="E388" s="163"/>
      <c r="F388" s="162"/>
    </row>
    <row r="389" spans="1:6" x14ac:dyDescent="0.35">
      <c r="A389" s="167"/>
      <c r="B389" s="166"/>
      <c r="C389" s="165"/>
      <c r="D389" s="163"/>
      <c r="E389" s="163"/>
      <c r="F389" s="162"/>
    </row>
    <row r="390" spans="1:6" x14ac:dyDescent="0.35">
      <c r="A390" s="167"/>
      <c r="B390" s="166"/>
      <c r="C390" s="165"/>
      <c r="D390" s="163"/>
      <c r="E390" s="163"/>
      <c r="F390" s="162"/>
    </row>
    <row r="391" spans="1:6" x14ac:dyDescent="0.35">
      <c r="A391" s="167"/>
      <c r="B391" s="166"/>
      <c r="C391" s="165"/>
      <c r="D391" s="163"/>
      <c r="E391" s="163"/>
      <c r="F391" s="162"/>
    </row>
    <row r="392" spans="1:6" x14ac:dyDescent="0.35">
      <c r="A392" s="167"/>
      <c r="B392" s="166"/>
      <c r="C392" s="165"/>
      <c r="D392" s="163"/>
      <c r="E392" s="163"/>
      <c r="F392" s="162"/>
    </row>
    <row r="393" spans="1:6" x14ac:dyDescent="0.35">
      <c r="A393" s="167"/>
      <c r="B393" s="166"/>
      <c r="C393" s="165"/>
      <c r="D393" s="163"/>
      <c r="E393" s="163"/>
      <c r="F393" s="162"/>
    </row>
    <row r="394" spans="1:6" x14ac:dyDescent="0.35">
      <c r="A394" s="167"/>
      <c r="B394" s="166"/>
      <c r="C394" s="165"/>
      <c r="D394" s="163"/>
      <c r="E394" s="163"/>
      <c r="F394" s="162"/>
    </row>
    <row r="395" spans="1:6" x14ac:dyDescent="0.35">
      <c r="A395" s="167"/>
      <c r="B395" s="166"/>
      <c r="C395" s="165"/>
      <c r="D395" s="163"/>
      <c r="E395" s="163"/>
      <c r="F395" s="162"/>
    </row>
    <row r="396" spans="1:6" x14ac:dyDescent="0.35">
      <c r="A396" s="167"/>
      <c r="B396" s="166"/>
      <c r="C396" s="165"/>
      <c r="D396" s="163"/>
      <c r="E396" s="163"/>
      <c r="F396" s="162"/>
    </row>
    <row r="397" spans="1:6" x14ac:dyDescent="0.35">
      <c r="A397" s="167"/>
      <c r="B397" s="166"/>
      <c r="C397" s="165"/>
      <c r="D397" s="163"/>
      <c r="E397" s="163"/>
      <c r="F397" s="162"/>
    </row>
    <row r="398" spans="1:6" x14ac:dyDescent="0.35">
      <c r="A398" s="167"/>
      <c r="B398" s="166"/>
      <c r="C398" s="165"/>
      <c r="D398" s="163"/>
      <c r="E398" s="163"/>
      <c r="F398" s="162"/>
    </row>
    <row r="399" spans="1:6" x14ac:dyDescent="0.35">
      <c r="A399" s="167"/>
      <c r="B399" s="166"/>
      <c r="C399" s="165"/>
      <c r="D399" s="163"/>
      <c r="E399" s="163"/>
      <c r="F399" s="162"/>
    </row>
    <row r="400" spans="1:6" x14ac:dyDescent="0.35">
      <c r="A400" s="167"/>
      <c r="B400" s="166"/>
      <c r="C400" s="165"/>
      <c r="D400" s="163"/>
      <c r="E400" s="163"/>
      <c r="F400" s="162"/>
    </row>
    <row r="401" spans="1:6" x14ac:dyDescent="0.35">
      <c r="A401" s="167"/>
      <c r="B401" s="166"/>
      <c r="C401" s="165"/>
      <c r="D401" s="163"/>
      <c r="E401" s="163"/>
      <c r="F401" s="162"/>
    </row>
    <row r="402" spans="1:6" x14ac:dyDescent="0.35">
      <c r="A402" s="167"/>
      <c r="B402" s="166"/>
      <c r="C402" s="165"/>
      <c r="D402" s="163"/>
      <c r="E402" s="163"/>
      <c r="F402" s="162"/>
    </row>
    <row r="403" spans="1:6" x14ac:dyDescent="0.35">
      <c r="A403" s="167"/>
      <c r="B403" s="166"/>
      <c r="C403" s="165"/>
      <c r="D403" s="163"/>
      <c r="E403" s="163"/>
      <c r="F403" s="162"/>
    </row>
    <row r="404" spans="1:6" x14ac:dyDescent="0.35">
      <c r="A404" s="167"/>
      <c r="B404" s="166"/>
      <c r="C404" s="165"/>
      <c r="D404" s="163"/>
      <c r="E404" s="163"/>
      <c r="F404" s="162"/>
    </row>
    <row r="405" spans="1:6" x14ac:dyDescent="0.35">
      <c r="A405" s="167"/>
      <c r="B405" s="166"/>
      <c r="C405" s="165"/>
      <c r="D405" s="163"/>
      <c r="E405" s="163"/>
      <c r="F405" s="162"/>
    </row>
    <row r="406" spans="1:6" x14ac:dyDescent="0.35">
      <c r="A406" s="167"/>
      <c r="B406" s="166"/>
      <c r="C406" s="165"/>
      <c r="D406" s="163"/>
      <c r="E406" s="163"/>
      <c r="F406" s="162"/>
    </row>
    <row r="407" spans="1:6" x14ac:dyDescent="0.35">
      <c r="A407" s="167"/>
      <c r="B407" s="166"/>
      <c r="C407" s="165"/>
      <c r="D407" s="163"/>
      <c r="E407" s="163"/>
      <c r="F407" s="162"/>
    </row>
    <row r="408" spans="1:6" x14ac:dyDescent="0.35">
      <c r="A408" s="167"/>
      <c r="B408" s="166"/>
      <c r="C408" s="165"/>
      <c r="D408" s="163"/>
      <c r="E408" s="163"/>
      <c r="F408" s="162"/>
    </row>
    <row r="409" spans="1:6" x14ac:dyDescent="0.35">
      <c r="A409" s="167"/>
      <c r="B409" s="166"/>
      <c r="C409" s="165"/>
      <c r="D409" s="163"/>
      <c r="E409" s="163"/>
      <c r="F409" s="162"/>
    </row>
    <row r="410" spans="1:6" x14ac:dyDescent="0.35">
      <c r="A410" s="167"/>
      <c r="B410" s="166"/>
      <c r="C410" s="165"/>
      <c r="D410" s="163"/>
      <c r="E410" s="163"/>
      <c r="F410" s="162"/>
    </row>
    <row r="411" spans="1:6" x14ac:dyDescent="0.35">
      <c r="A411" s="167"/>
      <c r="B411" s="166"/>
      <c r="C411" s="165"/>
      <c r="D411" s="163"/>
      <c r="E411" s="163"/>
      <c r="F411" s="162"/>
    </row>
    <row r="412" spans="1:6" x14ac:dyDescent="0.35">
      <c r="A412" s="167"/>
      <c r="B412" s="166"/>
      <c r="C412" s="165"/>
      <c r="D412" s="163"/>
      <c r="E412" s="163"/>
      <c r="F412" s="162"/>
    </row>
    <row r="413" spans="1:6" x14ac:dyDescent="0.35">
      <c r="A413" s="167"/>
      <c r="B413" s="166"/>
      <c r="C413" s="165"/>
      <c r="D413" s="163"/>
      <c r="E413" s="163"/>
      <c r="F413" s="162"/>
    </row>
    <row r="414" spans="1:6" x14ac:dyDescent="0.35">
      <c r="A414" s="167"/>
      <c r="B414" s="166"/>
      <c r="C414" s="165"/>
      <c r="D414" s="163"/>
      <c r="E414" s="163"/>
      <c r="F414" s="162"/>
    </row>
    <row r="415" spans="1:6" x14ac:dyDescent="0.35">
      <c r="A415" s="167"/>
      <c r="B415" s="166"/>
      <c r="C415" s="165"/>
      <c r="D415" s="163"/>
      <c r="E415" s="163"/>
      <c r="F415" s="162"/>
    </row>
    <row r="416" spans="1:6" x14ac:dyDescent="0.35">
      <c r="A416" s="167"/>
      <c r="B416" s="166"/>
      <c r="C416" s="165"/>
      <c r="D416" s="163"/>
      <c r="E416" s="163"/>
      <c r="F416" s="162"/>
    </row>
    <row r="417" spans="1:6" x14ac:dyDescent="0.35">
      <c r="A417" s="167"/>
      <c r="B417" s="166"/>
      <c r="C417" s="165"/>
      <c r="D417" s="163"/>
      <c r="E417" s="163"/>
      <c r="F417" s="162"/>
    </row>
    <row r="418" spans="1:6" x14ac:dyDescent="0.35">
      <c r="A418" s="167"/>
      <c r="B418" s="166"/>
      <c r="C418" s="165"/>
      <c r="D418" s="163"/>
      <c r="E418" s="163"/>
      <c r="F418" s="162"/>
    </row>
    <row r="419" spans="1:6" x14ac:dyDescent="0.35">
      <c r="A419" s="167"/>
      <c r="B419" s="166"/>
      <c r="C419" s="165"/>
      <c r="D419" s="163"/>
      <c r="E419" s="163"/>
      <c r="F419" s="162"/>
    </row>
    <row r="420" spans="1:6" x14ac:dyDescent="0.35">
      <c r="A420" s="167"/>
      <c r="B420" s="166"/>
      <c r="C420" s="165"/>
      <c r="D420" s="163"/>
      <c r="E420" s="163"/>
      <c r="F420" s="162"/>
    </row>
    <row r="421" spans="1:6" x14ac:dyDescent="0.35">
      <c r="A421" s="167"/>
      <c r="B421" s="166"/>
      <c r="C421" s="165"/>
      <c r="D421" s="163"/>
      <c r="E421" s="163"/>
      <c r="F421" s="162"/>
    </row>
    <row r="422" spans="1:6" x14ac:dyDescent="0.35">
      <c r="A422" s="167"/>
      <c r="B422" s="166"/>
      <c r="C422" s="165"/>
      <c r="D422" s="163"/>
      <c r="E422" s="163"/>
      <c r="F422" s="162"/>
    </row>
    <row r="423" spans="1:6" x14ac:dyDescent="0.35">
      <c r="A423" s="167"/>
      <c r="B423" s="166"/>
      <c r="C423" s="165"/>
      <c r="D423" s="163"/>
      <c r="E423" s="163"/>
      <c r="F423" s="162"/>
    </row>
    <row r="424" spans="1:6" x14ac:dyDescent="0.35">
      <c r="A424" s="167"/>
      <c r="B424" s="166"/>
      <c r="C424" s="165"/>
      <c r="D424" s="163"/>
      <c r="E424" s="163"/>
      <c r="F424" s="162"/>
    </row>
    <row r="425" spans="1:6" x14ac:dyDescent="0.35">
      <c r="A425" s="167"/>
      <c r="B425" s="166"/>
      <c r="C425" s="165"/>
      <c r="D425" s="163"/>
      <c r="E425" s="163"/>
      <c r="F425" s="162"/>
    </row>
    <row r="426" spans="1:6" x14ac:dyDescent="0.35">
      <c r="A426" s="167"/>
      <c r="B426" s="166"/>
      <c r="C426" s="165"/>
      <c r="D426" s="163"/>
      <c r="E426" s="163"/>
      <c r="F426" s="162"/>
    </row>
    <row r="427" spans="1:6" x14ac:dyDescent="0.35">
      <c r="A427" s="167"/>
      <c r="B427" s="166"/>
      <c r="C427" s="165"/>
      <c r="D427" s="163"/>
      <c r="E427" s="163"/>
      <c r="F427" s="162"/>
    </row>
    <row r="428" spans="1:6" x14ac:dyDescent="0.35">
      <c r="A428" s="167"/>
      <c r="B428" s="166"/>
      <c r="C428" s="165"/>
      <c r="D428" s="163"/>
      <c r="E428" s="163"/>
      <c r="F428" s="162"/>
    </row>
    <row r="429" spans="1:6" x14ac:dyDescent="0.35">
      <c r="A429" s="167"/>
      <c r="B429" s="166"/>
      <c r="C429" s="165"/>
      <c r="D429" s="163"/>
      <c r="E429" s="163"/>
      <c r="F429" s="162"/>
    </row>
    <row r="430" spans="1:6" x14ac:dyDescent="0.35">
      <c r="A430" s="167"/>
      <c r="B430" s="166"/>
      <c r="C430" s="165"/>
      <c r="D430" s="163"/>
      <c r="E430" s="163"/>
      <c r="F430" s="162"/>
    </row>
    <row r="431" spans="1:6" x14ac:dyDescent="0.35">
      <c r="A431" s="167"/>
      <c r="B431" s="166"/>
      <c r="C431" s="165"/>
      <c r="D431" s="163"/>
      <c r="E431" s="163"/>
      <c r="F431" s="162"/>
    </row>
    <row r="432" spans="1:6" x14ac:dyDescent="0.35">
      <c r="A432" s="167"/>
      <c r="B432" s="166"/>
      <c r="C432" s="165"/>
      <c r="D432" s="163"/>
      <c r="E432" s="163"/>
      <c r="F432" s="162"/>
    </row>
    <row r="433" spans="1:6" x14ac:dyDescent="0.35">
      <c r="A433" s="167"/>
      <c r="B433" s="166"/>
      <c r="C433" s="165"/>
      <c r="D433" s="163"/>
      <c r="E433" s="163"/>
      <c r="F433" s="162"/>
    </row>
    <row r="434" spans="1:6" x14ac:dyDescent="0.35">
      <c r="A434" s="167"/>
      <c r="B434" s="166"/>
      <c r="C434" s="165"/>
      <c r="D434" s="163"/>
      <c r="E434" s="163"/>
      <c r="F434" s="162"/>
    </row>
    <row r="435" spans="1:6" x14ac:dyDescent="0.35">
      <c r="A435" s="167"/>
      <c r="B435" s="166"/>
      <c r="C435" s="165"/>
      <c r="D435" s="163"/>
      <c r="E435" s="163"/>
      <c r="F435" s="162"/>
    </row>
    <row r="436" spans="1:6" x14ac:dyDescent="0.35">
      <c r="A436" s="167"/>
      <c r="B436" s="166"/>
      <c r="C436" s="165"/>
      <c r="D436" s="163"/>
      <c r="E436" s="163"/>
      <c r="F436" s="162"/>
    </row>
    <row r="437" spans="1:6" x14ac:dyDescent="0.35">
      <c r="A437" s="167"/>
      <c r="B437" s="166"/>
      <c r="C437" s="165"/>
      <c r="D437" s="163"/>
      <c r="E437" s="163"/>
      <c r="F437" s="162"/>
    </row>
    <row r="438" spans="1:6" x14ac:dyDescent="0.35">
      <c r="A438" s="167"/>
      <c r="B438" s="166"/>
      <c r="C438" s="165"/>
      <c r="D438" s="163"/>
      <c r="E438" s="163"/>
      <c r="F438" s="162"/>
    </row>
    <row r="439" spans="1:6" x14ac:dyDescent="0.35">
      <c r="A439" s="167"/>
      <c r="B439" s="166"/>
      <c r="C439" s="165"/>
      <c r="D439" s="163"/>
      <c r="E439" s="163"/>
      <c r="F439" s="162"/>
    </row>
    <row r="440" spans="1:6" x14ac:dyDescent="0.35">
      <c r="A440" s="167"/>
      <c r="B440" s="166"/>
      <c r="C440" s="165"/>
      <c r="D440" s="163"/>
      <c r="E440" s="163"/>
      <c r="F440" s="162"/>
    </row>
    <row r="441" spans="1:6" x14ac:dyDescent="0.35">
      <c r="A441" s="167"/>
      <c r="B441" s="166"/>
      <c r="C441" s="165"/>
      <c r="D441" s="163"/>
      <c r="E441" s="163"/>
      <c r="F441" s="162"/>
    </row>
    <row r="442" spans="1:6" x14ac:dyDescent="0.35">
      <c r="A442" s="167"/>
      <c r="B442" s="166"/>
      <c r="C442" s="165"/>
      <c r="D442" s="163"/>
      <c r="E442" s="163"/>
      <c r="F442" s="162"/>
    </row>
    <row r="443" spans="1:6" x14ac:dyDescent="0.35">
      <c r="A443" s="167"/>
      <c r="B443" s="166"/>
      <c r="C443" s="165"/>
      <c r="D443" s="163"/>
      <c r="E443" s="163"/>
      <c r="F443" s="162"/>
    </row>
    <row r="444" spans="1:6" x14ac:dyDescent="0.35">
      <c r="A444" s="167"/>
      <c r="B444" s="166"/>
      <c r="C444" s="165"/>
      <c r="D444" s="163"/>
      <c r="E444" s="163"/>
      <c r="F444" s="162"/>
    </row>
    <row r="445" spans="1:6" x14ac:dyDescent="0.35">
      <c r="A445" s="167"/>
      <c r="B445" s="166"/>
      <c r="C445" s="165"/>
      <c r="D445" s="163"/>
      <c r="E445" s="163"/>
      <c r="F445" s="162"/>
    </row>
    <row r="446" spans="1:6" x14ac:dyDescent="0.35">
      <c r="A446" s="167"/>
      <c r="B446" s="166"/>
      <c r="C446" s="165"/>
      <c r="D446" s="163"/>
      <c r="E446" s="163"/>
      <c r="F446" s="162"/>
    </row>
    <row r="447" spans="1:6" x14ac:dyDescent="0.35">
      <c r="A447" s="167"/>
      <c r="B447" s="166"/>
      <c r="C447" s="165"/>
      <c r="D447" s="163"/>
      <c r="E447" s="163"/>
      <c r="F447" s="162"/>
    </row>
    <row r="448" spans="1:6" x14ac:dyDescent="0.35">
      <c r="A448" s="167"/>
      <c r="B448" s="166"/>
      <c r="C448" s="165"/>
      <c r="D448" s="163"/>
      <c r="E448" s="163"/>
      <c r="F448" s="162"/>
    </row>
    <row r="449" spans="1:6" x14ac:dyDescent="0.35">
      <c r="A449" s="167"/>
      <c r="B449" s="166"/>
      <c r="C449" s="165"/>
      <c r="D449" s="163"/>
      <c r="E449" s="163"/>
      <c r="F449" s="162"/>
    </row>
    <row r="450" spans="1:6" x14ac:dyDescent="0.35">
      <c r="A450" s="167"/>
      <c r="B450" s="166"/>
      <c r="C450" s="165"/>
      <c r="D450" s="163"/>
      <c r="E450" s="163"/>
      <c r="F450" s="162"/>
    </row>
    <row r="451" spans="1:6" x14ac:dyDescent="0.35">
      <c r="A451" s="167"/>
      <c r="B451" s="166"/>
      <c r="C451" s="165"/>
      <c r="D451" s="163"/>
      <c r="E451" s="163"/>
      <c r="F451" s="162"/>
    </row>
    <row r="452" spans="1:6" x14ac:dyDescent="0.35">
      <c r="A452" s="167"/>
      <c r="B452" s="166"/>
      <c r="C452" s="165"/>
      <c r="D452" s="163"/>
      <c r="E452" s="163"/>
      <c r="F452" s="162"/>
    </row>
    <row r="453" spans="1:6" x14ac:dyDescent="0.35">
      <c r="A453" s="167"/>
      <c r="B453" s="166"/>
      <c r="C453" s="165"/>
      <c r="D453" s="163"/>
      <c r="E453" s="163"/>
      <c r="F453" s="162"/>
    </row>
    <row r="454" spans="1:6" x14ac:dyDescent="0.35">
      <c r="A454" s="167"/>
      <c r="B454" s="166"/>
      <c r="C454" s="165"/>
      <c r="D454" s="163"/>
      <c r="E454" s="163"/>
      <c r="F454" s="162"/>
    </row>
    <row r="455" spans="1:6" x14ac:dyDescent="0.35">
      <c r="A455" s="167"/>
      <c r="B455" s="166"/>
      <c r="C455" s="165"/>
      <c r="D455" s="163"/>
      <c r="E455" s="163"/>
      <c r="F455" s="162"/>
    </row>
    <row r="456" spans="1:6" x14ac:dyDescent="0.35">
      <c r="A456" s="167"/>
      <c r="B456" s="166"/>
      <c r="C456" s="165"/>
      <c r="D456" s="163"/>
      <c r="E456" s="163"/>
      <c r="F456" s="162"/>
    </row>
    <row r="457" spans="1:6" x14ac:dyDescent="0.35">
      <c r="A457" s="167"/>
      <c r="B457" s="166"/>
      <c r="C457" s="165"/>
      <c r="D457" s="163"/>
      <c r="E457" s="163"/>
      <c r="F457" s="162"/>
    </row>
    <row r="458" spans="1:6" x14ac:dyDescent="0.35">
      <c r="A458" s="167"/>
      <c r="B458" s="166"/>
      <c r="C458" s="165"/>
      <c r="D458" s="163"/>
      <c r="E458" s="163"/>
      <c r="F458" s="162"/>
    </row>
    <row r="459" spans="1:6" x14ac:dyDescent="0.35">
      <c r="A459" s="167"/>
      <c r="B459" s="166"/>
      <c r="C459" s="165"/>
      <c r="D459" s="163"/>
      <c r="E459" s="163"/>
      <c r="F459" s="162"/>
    </row>
    <row r="460" spans="1:6" x14ac:dyDescent="0.35">
      <c r="A460" s="167"/>
      <c r="B460" s="166"/>
      <c r="C460" s="165"/>
      <c r="D460" s="163"/>
      <c r="E460" s="163"/>
      <c r="F460" s="162"/>
    </row>
    <row r="461" spans="1:6" x14ac:dyDescent="0.35">
      <c r="A461" s="167"/>
      <c r="B461" s="166"/>
      <c r="C461" s="165"/>
      <c r="D461" s="163"/>
      <c r="E461" s="163"/>
      <c r="F461" s="162"/>
    </row>
    <row r="462" spans="1:6" x14ac:dyDescent="0.35">
      <c r="A462" s="167"/>
      <c r="B462" s="166"/>
      <c r="C462" s="165"/>
      <c r="D462" s="163"/>
      <c r="E462" s="163"/>
      <c r="F462" s="162"/>
    </row>
    <row r="463" spans="1:6" x14ac:dyDescent="0.35">
      <c r="A463" s="167"/>
      <c r="B463" s="166"/>
      <c r="C463" s="165"/>
      <c r="D463" s="163"/>
      <c r="E463" s="163"/>
      <c r="F463" s="162"/>
    </row>
    <row r="464" spans="1:6" x14ac:dyDescent="0.35">
      <c r="A464" s="167"/>
      <c r="B464" s="166"/>
      <c r="C464" s="165"/>
      <c r="D464" s="163"/>
      <c r="E464" s="163"/>
      <c r="F464" s="162"/>
    </row>
    <row r="465" spans="1:6" x14ac:dyDescent="0.35">
      <c r="A465" s="167"/>
      <c r="B465" s="166"/>
      <c r="C465" s="165"/>
      <c r="D465" s="163"/>
      <c r="E465" s="163"/>
      <c r="F465" s="162"/>
    </row>
    <row r="466" spans="1:6" x14ac:dyDescent="0.35">
      <c r="A466" s="167"/>
      <c r="B466" s="166"/>
      <c r="C466" s="165"/>
      <c r="D466" s="163"/>
      <c r="E466" s="163"/>
      <c r="F466" s="162"/>
    </row>
    <row r="467" spans="1:6" x14ac:dyDescent="0.35">
      <c r="A467" s="167"/>
      <c r="B467" s="166"/>
      <c r="C467" s="165"/>
      <c r="D467" s="163"/>
      <c r="E467" s="163"/>
      <c r="F467" s="162"/>
    </row>
    <row r="468" spans="1:6" x14ac:dyDescent="0.35">
      <c r="A468" s="167"/>
      <c r="B468" s="166"/>
      <c r="C468" s="165"/>
      <c r="D468" s="163"/>
      <c r="E468" s="163"/>
      <c r="F468" s="162"/>
    </row>
    <row r="469" spans="1:6" x14ac:dyDescent="0.35">
      <c r="A469" s="167"/>
      <c r="B469" s="166"/>
      <c r="C469" s="165"/>
      <c r="D469" s="163"/>
      <c r="E469" s="163"/>
      <c r="F469" s="162"/>
    </row>
    <row r="470" spans="1:6" x14ac:dyDescent="0.35">
      <c r="A470" s="167"/>
      <c r="B470" s="166"/>
      <c r="C470" s="165"/>
      <c r="D470" s="163"/>
      <c r="E470" s="163"/>
      <c r="F470" s="162"/>
    </row>
    <row r="471" spans="1:6" x14ac:dyDescent="0.35">
      <c r="A471" s="167"/>
      <c r="B471" s="166"/>
      <c r="C471" s="165"/>
      <c r="D471" s="163"/>
      <c r="E471" s="163"/>
      <c r="F471" s="162"/>
    </row>
    <row r="472" spans="1:6" x14ac:dyDescent="0.35">
      <c r="A472" s="167"/>
      <c r="B472" s="166"/>
      <c r="C472" s="165"/>
      <c r="D472" s="163"/>
      <c r="E472" s="163"/>
      <c r="F472" s="162"/>
    </row>
    <row r="473" spans="1:6" x14ac:dyDescent="0.35">
      <c r="A473" s="167"/>
      <c r="B473" s="166"/>
      <c r="C473" s="165"/>
      <c r="D473" s="163"/>
      <c r="E473" s="163"/>
      <c r="F473" s="162"/>
    </row>
    <row r="474" spans="1:6" x14ac:dyDescent="0.35">
      <c r="A474" s="167"/>
      <c r="B474" s="166"/>
      <c r="C474" s="165"/>
      <c r="D474" s="163"/>
      <c r="E474" s="163"/>
      <c r="F474" s="162"/>
    </row>
    <row r="475" spans="1:6" x14ac:dyDescent="0.35">
      <c r="A475" s="167"/>
      <c r="B475" s="166"/>
      <c r="C475" s="165"/>
      <c r="D475" s="163"/>
      <c r="E475" s="163"/>
      <c r="F475" s="162"/>
    </row>
    <row r="476" spans="1:6" x14ac:dyDescent="0.35">
      <c r="A476" s="167"/>
      <c r="B476" s="166"/>
      <c r="C476" s="165"/>
      <c r="D476" s="163"/>
      <c r="E476" s="163"/>
      <c r="F476" s="162"/>
    </row>
    <row r="477" spans="1:6" x14ac:dyDescent="0.35">
      <c r="A477" s="167"/>
      <c r="B477" s="166"/>
      <c r="C477" s="165"/>
      <c r="D477" s="163"/>
      <c r="E477" s="163"/>
      <c r="F477" s="162"/>
    </row>
    <row r="478" spans="1:6" x14ac:dyDescent="0.35">
      <c r="A478" s="167"/>
      <c r="B478" s="166"/>
      <c r="C478" s="165"/>
      <c r="D478" s="163"/>
      <c r="E478" s="163"/>
      <c r="F478" s="162"/>
    </row>
    <row r="479" spans="1:6" x14ac:dyDescent="0.35">
      <c r="A479" s="167"/>
      <c r="B479" s="166"/>
      <c r="C479" s="165"/>
      <c r="D479" s="163"/>
      <c r="E479" s="163"/>
      <c r="F479" s="162"/>
    </row>
    <row r="480" spans="1:6" x14ac:dyDescent="0.35">
      <c r="A480" s="167"/>
      <c r="B480" s="166"/>
      <c r="C480" s="165"/>
      <c r="D480" s="163"/>
      <c r="E480" s="163"/>
      <c r="F480" s="162"/>
    </row>
    <row r="481" spans="1:6" x14ac:dyDescent="0.35">
      <c r="A481" s="167"/>
      <c r="B481" s="166"/>
      <c r="C481" s="165"/>
      <c r="D481" s="163"/>
      <c r="E481" s="163"/>
      <c r="F481" s="162"/>
    </row>
    <row r="482" spans="1:6" x14ac:dyDescent="0.35">
      <c r="A482" s="167"/>
      <c r="B482" s="166"/>
      <c r="C482" s="165"/>
      <c r="D482" s="163"/>
      <c r="E482" s="163"/>
      <c r="F482" s="162"/>
    </row>
    <row r="483" spans="1:6" x14ac:dyDescent="0.35">
      <c r="A483" s="167"/>
      <c r="B483" s="166"/>
      <c r="C483" s="165"/>
      <c r="D483" s="163"/>
      <c r="E483" s="163"/>
      <c r="F483" s="162"/>
    </row>
    <row r="484" spans="1:6" x14ac:dyDescent="0.35">
      <c r="A484" s="167"/>
      <c r="B484" s="166"/>
      <c r="C484" s="165"/>
      <c r="D484" s="163"/>
      <c r="E484" s="163"/>
      <c r="F484" s="162"/>
    </row>
    <row r="485" spans="1:6" x14ac:dyDescent="0.35">
      <c r="A485" s="167"/>
      <c r="B485" s="166"/>
      <c r="C485" s="165"/>
      <c r="D485" s="163"/>
      <c r="E485" s="163"/>
      <c r="F485" s="162"/>
    </row>
    <row r="486" spans="1:6" x14ac:dyDescent="0.35">
      <c r="A486" s="167"/>
      <c r="B486" s="166"/>
      <c r="C486" s="165"/>
      <c r="D486" s="163"/>
      <c r="E486" s="163"/>
      <c r="F486" s="162"/>
    </row>
    <row r="487" spans="1:6" x14ac:dyDescent="0.35">
      <c r="A487" s="167"/>
      <c r="B487" s="166"/>
      <c r="C487" s="165"/>
      <c r="D487" s="163"/>
      <c r="E487" s="163"/>
      <c r="F487" s="162"/>
    </row>
    <row r="488" spans="1:6" x14ac:dyDescent="0.35">
      <c r="A488" s="167"/>
      <c r="B488" s="166"/>
      <c r="C488" s="165"/>
      <c r="D488" s="163"/>
      <c r="E488" s="163"/>
      <c r="F488" s="162"/>
    </row>
    <row r="489" spans="1:6" x14ac:dyDescent="0.35">
      <c r="A489" s="167"/>
      <c r="B489" s="166"/>
      <c r="C489" s="165"/>
      <c r="D489" s="163"/>
      <c r="E489" s="163"/>
      <c r="F489" s="162"/>
    </row>
    <row r="490" spans="1:6" x14ac:dyDescent="0.35">
      <c r="A490" s="167"/>
      <c r="B490" s="166"/>
      <c r="C490" s="165"/>
      <c r="D490" s="163"/>
      <c r="E490" s="163"/>
      <c r="F490" s="162"/>
    </row>
    <row r="491" spans="1:6" x14ac:dyDescent="0.35">
      <c r="A491" s="167"/>
      <c r="B491" s="166"/>
      <c r="C491" s="165"/>
      <c r="D491" s="163"/>
      <c r="E491" s="163"/>
      <c r="F491" s="162"/>
    </row>
    <row r="492" spans="1:6" x14ac:dyDescent="0.35">
      <c r="A492" s="167"/>
      <c r="B492" s="166"/>
      <c r="C492" s="165"/>
      <c r="D492" s="163"/>
      <c r="E492" s="163"/>
      <c r="F492" s="162"/>
    </row>
    <row r="493" spans="1:6" x14ac:dyDescent="0.35">
      <c r="A493" s="167"/>
      <c r="B493" s="166"/>
      <c r="C493" s="165"/>
      <c r="D493" s="163"/>
      <c r="E493" s="163"/>
      <c r="F493" s="162"/>
    </row>
    <row r="494" spans="1:6" x14ac:dyDescent="0.35">
      <c r="A494" s="167"/>
      <c r="B494" s="166"/>
      <c r="C494" s="165"/>
      <c r="D494" s="163"/>
      <c r="E494" s="163"/>
      <c r="F494" s="162"/>
    </row>
    <row r="495" spans="1:6" x14ac:dyDescent="0.35">
      <c r="A495" s="167"/>
      <c r="B495" s="166"/>
      <c r="C495" s="165"/>
      <c r="D495" s="163"/>
      <c r="E495" s="163"/>
      <c r="F495" s="162"/>
    </row>
    <row r="496" spans="1:6" x14ac:dyDescent="0.35">
      <c r="A496" s="167"/>
      <c r="B496" s="166"/>
      <c r="C496" s="165"/>
      <c r="D496" s="163"/>
      <c r="E496" s="163"/>
      <c r="F496" s="162"/>
    </row>
    <row r="497" spans="1:6" x14ac:dyDescent="0.35">
      <c r="A497" s="167"/>
      <c r="B497" s="166"/>
      <c r="C497" s="165"/>
      <c r="D497" s="163"/>
      <c r="E497" s="163"/>
      <c r="F497" s="162"/>
    </row>
    <row r="498" spans="1:6" x14ac:dyDescent="0.35">
      <c r="A498" s="167"/>
      <c r="B498" s="166"/>
      <c r="C498" s="165"/>
      <c r="D498" s="163"/>
      <c r="E498" s="163"/>
      <c r="F498" s="162"/>
    </row>
    <row r="499" spans="1:6" x14ac:dyDescent="0.35">
      <c r="A499" s="167"/>
      <c r="B499" s="166"/>
      <c r="C499" s="165"/>
      <c r="D499" s="163"/>
      <c r="E499" s="163"/>
      <c r="F499" s="162"/>
    </row>
    <row r="500" spans="1:6" x14ac:dyDescent="0.35">
      <c r="A500" s="167"/>
      <c r="B500" s="166"/>
      <c r="C500" s="165"/>
      <c r="D500" s="163"/>
      <c r="E500" s="163"/>
      <c r="F500" s="162"/>
    </row>
    <row r="501" spans="1:6" x14ac:dyDescent="0.35">
      <c r="A501" s="167"/>
      <c r="B501" s="166"/>
      <c r="C501" s="165"/>
      <c r="D501" s="163"/>
      <c r="E501" s="163"/>
      <c r="F501" s="162"/>
    </row>
    <row r="502" spans="1:6" x14ac:dyDescent="0.35">
      <c r="A502" s="167"/>
      <c r="B502" s="166"/>
      <c r="C502" s="165"/>
      <c r="D502" s="163"/>
      <c r="E502" s="163"/>
      <c r="F502" s="162"/>
    </row>
    <row r="503" spans="1:6" x14ac:dyDescent="0.35">
      <c r="A503" s="167"/>
      <c r="B503" s="166"/>
      <c r="C503" s="165"/>
      <c r="D503" s="163"/>
      <c r="E503" s="163"/>
      <c r="F503" s="162"/>
    </row>
    <row r="504" spans="1:6" x14ac:dyDescent="0.35">
      <c r="A504" s="167"/>
      <c r="B504" s="166"/>
      <c r="C504" s="165"/>
      <c r="D504" s="163"/>
      <c r="E504" s="163"/>
      <c r="F504" s="162"/>
    </row>
    <row r="505" spans="1:6" x14ac:dyDescent="0.35">
      <c r="A505" s="167"/>
      <c r="B505" s="166"/>
      <c r="C505" s="165"/>
      <c r="D505" s="163"/>
      <c r="E505" s="163"/>
      <c r="F505" s="162"/>
    </row>
    <row r="506" spans="1:6" x14ac:dyDescent="0.35">
      <c r="A506" s="167"/>
      <c r="B506" s="166"/>
      <c r="C506" s="165"/>
      <c r="D506" s="163"/>
      <c r="E506" s="163"/>
      <c r="F506" s="162"/>
    </row>
    <row r="507" spans="1:6" x14ac:dyDescent="0.35">
      <c r="A507" s="167"/>
      <c r="B507" s="166"/>
      <c r="C507" s="165"/>
      <c r="D507" s="163"/>
      <c r="E507" s="163"/>
      <c r="F507" s="162"/>
    </row>
    <row r="508" spans="1:6" x14ac:dyDescent="0.35">
      <c r="A508" s="167"/>
      <c r="B508" s="166"/>
      <c r="C508" s="165"/>
      <c r="D508" s="163"/>
      <c r="E508" s="163"/>
      <c r="F508" s="162"/>
    </row>
    <row r="509" spans="1:6" x14ac:dyDescent="0.35">
      <c r="A509" s="167"/>
      <c r="B509" s="166"/>
      <c r="C509" s="165"/>
      <c r="D509" s="163"/>
      <c r="E509" s="163"/>
      <c r="F509" s="162"/>
    </row>
    <row r="510" spans="1:6" x14ac:dyDescent="0.35">
      <c r="A510" s="167"/>
      <c r="B510" s="166"/>
      <c r="C510" s="165"/>
      <c r="D510" s="163"/>
      <c r="E510" s="163"/>
      <c r="F510" s="162"/>
    </row>
    <row r="511" spans="1:6" x14ac:dyDescent="0.35">
      <c r="A511" s="167"/>
      <c r="B511" s="166"/>
      <c r="C511" s="165"/>
      <c r="D511" s="163"/>
      <c r="E511" s="163"/>
      <c r="F511" s="162"/>
    </row>
    <row r="512" spans="1:6" x14ac:dyDescent="0.35">
      <c r="A512" s="167"/>
      <c r="B512" s="166"/>
      <c r="C512" s="165"/>
      <c r="D512" s="163"/>
      <c r="E512" s="163"/>
      <c r="F512" s="162"/>
    </row>
    <row r="513" spans="1:6" x14ac:dyDescent="0.35">
      <c r="A513" s="167"/>
      <c r="B513" s="166"/>
      <c r="C513" s="165"/>
      <c r="D513" s="163"/>
      <c r="E513" s="163"/>
      <c r="F513" s="162"/>
    </row>
    <row r="514" spans="1:6" x14ac:dyDescent="0.35">
      <c r="A514" s="167"/>
      <c r="B514" s="166"/>
      <c r="C514" s="165"/>
      <c r="D514" s="163"/>
      <c r="E514" s="163"/>
      <c r="F514" s="162"/>
    </row>
    <row r="515" spans="1:6" x14ac:dyDescent="0.35">
      <c r="A515" s="167"/>
      <c r="B515" s="166"/>
      <c r="C515" s="165"/>
      <c r="D515" s="163"/>
      <c r="E515" s="163"/>
      <c r="F515" s="162"/>
    </row>
    <row r="516" spans="1:6" x14ac:dyDescent="0.35">
      <c r="A516" s="167"/>
      <c r="B516" s="166"/>
      <c r="C516" s="165"/>
      <c r="D516" s="163"/>
      <c r="E516" s="163"/>
      <c r="F516" s="162"/>
    </row>
    <row r="517" spans="1:6" x14ac:dyDescent="0.35">
      <c r="A517" s="167"/>
      <c r="B517" s="166"/>
      <c r="C517" s="165"/>
      <c r="D517" s="163"/>
      <c r="E517" s="163"/>
      <c r="F517" s="162"/>
    </row>
    <row r="518" spans="1:6" x14ac:dyDescent="0.35">
      <c r="A518" s="167"/>
      <c r="B518" s="166"/>
      <c r="C518" s="165"/>
      <c r="D518" s="163"/>
      <c r="E518" s="163"/>
      <c r="F518" s="162"/>
    </row>
    <row r="519" spans="1:6" x14ac:dyDescent="0.35">
      <c r="A519" s="167"/>
      <c r="B519" s="166"/>
      <c r="C519" s="165"/>
      <c r="D519" s="163"/>
      <c r="E519" s="163"/>
      <c r="F519" s="162"/>
    </row>
    <row r="520" spans="1:6" x14ac:dyDescent="0.35">
      <c r="A520" s="167"/>
      <c r="B520" s="166"/>
      <c r="C520" s="165"/>
      <c r="D520" s="163"/>
      <c r="E520" s="163"/>
      <c r="F520" s="162"/>
    </row>
    <row r="521" spans="1:6" x14ac:dyDescent="0.35">
      <c r="A521" s="167"/>
      <c r="B521" s="166"/>
      <c r="C521" s="165"/>
      <c r="D521" s="163"/>
      <c r="E521" s="163"/>
      <c r="F521" s="162"/>
    </row>
    <row r="522" spans="1:6" x14ac:dyDescent="0.35">
      <c r="A522" s="167"/>
      <c r="B522" s="166"/>
      <c r="C522" s="165"/>
      <c r="D522" s="163"/>
      <c r="E522" s="163"/>
      <c r="F522" s="162"/>
    </row>
    <row r="523" spans="1:6" x14ac:dyDescent="0.35">
      <c r="A523" s="167"/>
      <c r="B523" s="166"/>
      <c r="C523" s="165"/>
      <c r="D523" s="163"/>
      <c r="E523" s="163"/>
      <c r="F523" s="162"/>
    </row>
    <row r="524" spans="1:6" x14ac:dyDescent="0.35">
      <c r="A524" s="167"/>
      <c r="B524" s="166"/>
      <c r="C524" s="165"/>
      <c r="D524" s="163"/>
      <c r="E524" s="163"/>
      <c r="F524" s="162"/>
    </row>
    <row r="525" spans="1:6" x14ac:dyDescent="0.35">
      <c r="A525" s="167"/>
      <c r="B525" s="166"/>
      <c r="C525" s="165"/>
      <c r="D525" s="163"/>
      <c r="E525" s="163"/>
      <c r="F525" s="162"/>
    </row>
    <row r="526" spans="1:6" x14ac:dyDescent="0.35">
      <c r="A526" s="167"/>
      <c r="B526" s="166"/>
      <c r="C526" s="165"/>
      <c r="D526" s="163"/>
      <c r="E526" s="163"/>
      <c r="F526" s="162"/>
    </row>
    <row r="527" spans="1:6" x14ac:dyDescent="0.35">
      <c r="A527" s="167"/>
      <c r="B527" s="166"/>
      <c r="C527" s="165"/>
      <c r="D527" s="163"/>
      <c r="E527" s="163"/>
      <c r="F527" s="162"/>
    </row>
    <row r="528" spans="1:6" x14ac:dyDescent="0.35">
      <c r="A528" s="167"/>
      <c r="B528" s="166"/>
      <c r="C528" s="165"/>
      <c r="D528" s="163"/>
      <c r="E528" s="163"/>
      <c r="F528" s="162"/>
    </row>
    <row r="529" spans="1:6" x14ac:dyDescent="0.35">
      <c r="A529" s="167"/>
      <c r="B529" s="166"/>
      <c r="C529" s="165"/>
      <c r="D529" s="163"/>
      <c r="E529" s="163"/>
      <c r="F529" s="162"/>
    </row>
    <row r="530" spans="1:6" x14ac:dyDescent="0.35">
      <c r="A530" s="167"/>
      <c r="B530" s="166"/>
      <c r="C530" s="165"/>
      <c r="D530" s="163"/>
      <c r="E530" s="163"/>
      <c r="F530" s="162"/>
    </row>
    <row r="531" spans="1:6" x14ac:dyDescent="0.35">
      <c r="A531" s="167"/>
      <c r="B531" s="166"/>
      <c r="C531" s="165"/>
      <c r="D531" s="163"/>
      <c r="E531" s="163"/>
      <c r="F531" s="162"/>
    </row>
    <row r="532" spans="1:6" x14ac:dyDescent="0.35">
      <c r="A532" s="167"/>
      <c r="B532" s="166"/>
      <c r="C532" s="165"/>
      <c r="D532" s="163"/>
      <c r="E532" s="163"/>
      <c r="F532" s="162"/>
    </row>
    <row r="533" spans="1:6" x14ac:dyDescent="0.35">
      <c r="A533" s="167"/>
      <c r="B533" s="166"/>
      <c r="C533" s="165"/>
      <c r="D533" s="163"/>
      <c r="E533" s="163"/>
      <c r="F533" s="162"/>
    </row>
    <row r="534" spans="1:6" x14ac:dyDescent="0.35">
      <c r="A534" s="167"/>
      <c r="B534" s="166"/>
      <c r="C534" s="165"/>
      <c r="D534" s="163"/>
      <c r="E534" s="163"/>
      <c r="F534" s="162"/>
    </row>
    <row r="535" spans="1:6" x14ac:dyDescent="0.35">
      <c r="A535" s="167"/>
      <c r="B535" s="166"/>
      <c r="C535" s="165"/>
      <c r="D535" s="163"/>
      <c r="E535" s="163"/>
      <c r="F535" s="162"/>
    </row>
    <row r="536" spans="1:6" x14ac:dyDescent="0.35">
      <c r="A536" s="167"/>
      <c r="B536" s="166"/>
      <c r="C536" s="165"/>
      <c r="D536" s="163"/>
      <c r="E536" s="163"/>
      <c r="F536" s="162"/>
    </row>
    <row r="537" spans="1:6" x14ac:dyDescent="0.35">
      <c r="A537" s="167"/>
      <c r="B537" s="166"/>
      <c r="C537" s="165"/>
      <c r="D537" s="163"/>
      <c r="E537" s="163"/>
      <c r="F537" s="162"/>
    </row>
    <row r="538" spans="1:6" x14ac:dyDescent="0.35">
      <c r="A538" s="167"/>
      <c r="B538" s="166"/>
      <c r="C538" s="165"/>
      <c r="D538" s="163"/>
      <c r="E538" s="163"/>
      <c r="F538" s="162"/>
    </row>
    <row r="539" spans="1:6" x14ac:dyDescent="0.35">
      <c r="A539" s="167"/>
      <c r="B539" s="166"/>
      <c r="C539" s="165"/>
      <c r="D539" s="163"/>
      <c r="E539" s="163"/>
      <c r="F539" s="162"/>
    </row>
    <row r="540" spans="1:6" x14ac:dyDescent="0.35">
      <c r="A540" s="167"/>
      <c r="B540" s="166"/>
      <c r="C540" s="165"/>
      <c r="D540" s="163"/>
      <c r="E540" s="163"/>
      <c r="F540" s="162"/>
    </row>
    <row r="541" spans="1:6" x14ac:dyDescent="0.35">
      <c r="A541" s="167"/>
      <c r="B541" s="166"/>
      <c r="C541" s="165"/>
      <c r="D541" s="163"/>
      <c r="E541" s="163"/>
      <c r="F541" s="162"/>
    </row>
    <row r="542" spans="1:6" x14ac:dyDescent="0.35">
      <c r="A542" s="167"/>
      <c r="B542" s="166"/>
      <c r="C542" s="165"/>
      <c r="D542" s="163"/>
      <c r="E542" s="163"/>
      <c r="F542" s="162"/>
    </row>
    <row r="543" spans="1:6" x14ac:dyDescent="0.35">
      <c r="A543" s="167"/>
      <c r="B543" s="166"/>
      <c r="C543" s="165"/>
      <c r="D543" s="163"/>
      <c r="E543" s="163"/>
      <c r="F543" s="162"/>
    </row>
    <row r="544" spans="1:6" x14ac:dyDescent="0.35">
      <c r="A544" s="167"/>
      <c r="B544" s="166"/>
      <c r="C544" s="165"/>
      <c r="D544" s="163"/>
      <c r="E544" s="163"/>
      <c r="F544" s="162"/>
    </row>
    <row r="545" spans="1:6" x14ac:dyDescent="0.35">
      <c r="A545" s="167"/>
      <c r="B545" s="166"/>
      <c r="C545" s="165"/>
      <c r="D545" s="163"/>
      <c r="E545" s="163"/>
      <c r="F545" s="162"/>
    </row>
    <row r="546" spans="1:6" x14ac:dyDescent="0.35">
      <c r="A546" s="167"/>
      <c r="B546" s="166"/>
      <c r="C546" s="165"/>
      <c r="D546" s="163"/>
      <c r="E546" s="163"/>
      <c r="F546" s="162"/>
    </row>
    <row r="547" spans="1:6" x14ac:dyDescent="0.35">
      <c r="A547" s="167"/>
      <c r="B547" s="166"/>
      <c r="C547" s="165"/>
      <c r="D547" s="163"/>
      <c r="E547" s="163"/>
      <c r="F547" s="162"/>
    </row>
    <row r="548" spans="1:6" x14ac:dyDescent="0.35">
      <c r="A548" s="167"/>
      <c r="B548" s="166"/>
      <c r="C548" s="165"/>
      <c r="D548" s="163"/>
      <c r="E548" s="163"/>
      <c r="F548" s="162"/>
    </row>
    <row r="549" spans="1:6" x14ac:dyDescent="0.35">
      <c r="A549" s="167"/>
      <c r="B549" s="166"/>
      <c r="C549" s="165"/>
      <c r="D549" s="163"/>
      <c r="E549" s="163"/>
      <c r="F549" s="162"/>
    </row>
    <row r="550" spans="1:6" x14ac:dyDescent="0.35">
      <c r="A550" s="167"/>
      <c r="B550" s="166"/>
      <c r="C550" s="165"/>
      <c r="D550" s="163"/>
      <c r="E550" s="163"/>
      <c r="F550" s="162"/>
    </row>
    <row r="551" spans="1:6" x14ac:dyDescent="0.35">
      <c r="A551" s="167"/>
      <c r="B551" s="166"/>
      <c r="C551" s="165"/>
      <c r="D551" s="163"/>
      <c r="E551" s="163"/>
      <c r="F551" s="162"/>
    </row>
    <row r="552" spans="1:6" x14ac:dyDescent="0.35">
      <c r="A552" s="167"/>
      <c r="B552" s="166"/>
      <c r="C552" s="165"/>
      <c r="D552" s="163"/>
      <c r="E552" s="163"/>
      <c r="F552" s="162"/>
    </row>
    <row r="553" spans="1:6" x14ac:dyDescent="0.35">
      <c r="A553" s="167"/>
      <c r="B553" s="166"/>
      <c r="C553" s="165"/>
      <c r="D553" s="163"/>
      <c r="E553" s="163"/>
      <c r="F553" s="162"/>
    </row>
    <row r="554" spans="1:6" x14ac:dyDescent="0.35">
      <c r="A554" s="167"/>
      <c r="B554" s="166"/>
      <c r="C554" s="165"/>
      <c r="D554" s="163"/>
      <c r="E554" s="163"/>
      <c r="F554" s="162"/>
    </row>
    <row r="555" spans="1:6" x14ac:dyDescent="0.35">
      <c r="A555" s="167"/>
      <c r="B555" s="166"/>
      <c r="C555" s="165"/>
      <c r="D555" s="163"/>
      <c r="E555" s="163"/>
      <c r="F555" s="162"/>
    </row>
    <row r="556" spans="1:6" x14ac:dyDescent="0.35">
      <c r="A556" s="167"/>
      <c r="B556" s="166"/>
      <c r="C556" s="165"/>
      <c r="D556" s="163"/>
      <c r="E556" s="163"/>
      <c r="F556" s="162"/>
    </row>
    <row r="557" spans="1:6" x14ac:dyDescent="0.35">
      <c r="A557" s="167"/>
      <c r="B557" s="166"/>
      <c r="C557" s="165"/>
      <c r="D557" s="163"/>
      <c r="E557" s="163"/>
      <c r="F557" s="162"/>
    </row>
    <row r="558" spans="1:6" x14ac:dyDescent="0.35">
      <c r="A558" s="167"/>
      <c r="B558" s="166"/>
      <c r="C558" s="165"/>
      <c r="D558" s="163"/>
      <c r="E558" s="163"/>
      <c r="F558" s="162"/>
    </row>
    <row r="559" spans="1:6" x14ac:dyDescent="0.35">
      <c r="A559" s="167"/>
      <c r="B559" s="166"/>
      <c r="C559" s="165"/>
      <c r="D559" s="163"/>
      <c r="E559" s="163"/>
      <c r="F559" s="162"/>
    </row>
    <row r="560" spans="1:6" x14ac:dyDescent="0.35">
      <c r="A560" s="167"/>
      <c r="B560" s="166"/>
      <c r="C560" s="165"/>
      <c r="D560" s="163"/>
      <c r="E560" s="163"/>
      <c r="F560" s="162"/>
    </row>
    <row r="561" spans="1:6" x14ac:dyDescent="0.35">
      <c r="A561" s="167"/>
      <c r="B561" s="166"/>
      <c r="C561" s="165"/>
      <c r="D561" s="163"/>
      <c r="E561" s="163"/>
      <c r="F561" s="162"/>
    </row>
    <row r="562" spans="1:6" x14ac:dyDescent="0.35">
      <c r="A562" s="167"/>
      <c r="B562" s="166"/>
      <c r="C562" s="165"/>
      <c r="D562" s="163"/>
      <c r="E562" s="163"/>
      <c r="F562" s="162"/>
    </row>
    <row r="563" spans="1:6" x14ac:dyDescent="0.35">
      <c r="A563" s="167"/>
      <c r="B563" s="166"/>
      <c r="C563" s="165"/>
      <c r="D563" s="163"/>
      <c r="E563" s="163"/>
      <c r="F563" s="162"/>
    </row>
    <row r="564" spans="1:6" x14ac:dyDescent="0.35">
      <c r="A564" s="167"/>
      <c r="B564" s="166"/>
      <c r="C564" s="165"/>
      <c r="D564" s="163"/>
      <c r="E564" s="163"/>
      <c r="F564" s="162"/>
    </row>
    <row r="565" spans="1:6" x14ac:dyDescent="0.35">
      <c r="A565" s="167"/>
      <c r="B565" s="166"/>
      <c r="C565" s="165"/>
      <c r="D565" s="163"/>
      <c r="E565" s="163"/>
      <c r="F565" s="162"/>
    </row>
    <row r="566" spans="1:6" x14ac:dyDescent="0.35">
      <c r="A566" s="167"/>
      <c r="B566" s="166"/>
      <c r="C566" s="165"/>
      <c r="D566" s="163"/>
      <c r="E566" s="163"/>
      <c r="F566" s="162"/>
    </row>
    <row r="567" spans="1:6" x14ac:dyDescent="0.35">
      <c r="A567" s="167"/>
      <c r="B567" s="166"/>
      <c r="C567" s="165"/>
      <c r="D567" s="163"/>
      <c r="E567" s="163"/>
      <c r="F567" s="162"/>
    </row>
    <row r="568" spans="1:6" x14ac:dyDescent="0.35">
      <c r="A568" s="167"/>
      <c r="B568" s="166"/>
      <c r="C568" s="165"/>
      <c r="D568" s="163"/>
      <c r="E568" s="163"/>
      <c r="F568" s="162"/>
    </row>
    <row r="569" spans="1:6" x14ac:dyDescent="0.35">
      <c r="A569" s="167"/>
      <c r="B569" s="166"/>
      <c r="C569" s="165"/>
      <c r="D569" s="163"/>
      <c r="E569" s="163"/>
      <c r="F569" s="162"/>
    </row>
    <row r="570" spans="1:6" x14ac:dyDescent="0.35">
      <c r="A570" s="167"/>
      <c r="B570" s="166"/>
      <c r="C570" s="165"/>
      <c r="D570" s="163"/>
      <c r="E570" s="163"/>
      <c r="F570" s="162"/>
    </row>
    <row r="571" spans="1:6" x14ac:dyDescent="0.35">
      <c r="A571" s="167"/>
      <c r="B571" s="166"/>
      <c r="C571" s="165"/>
      <c r="D571" s="163"/>
      <c r="E571" s="163"/>
      <c r="F571" s="162"/>
    </row>
    <row r="572" spans="1:6" x14ac:dyDescent="0.35">
      <c r="A572" s="167"/>
      <c r="B572" s="166"/>
      <c r="C572" s="165"/>
      <c r="D572" s="163"/>
      <c r="E572" s="163"/>
      <c r="F572" s="162"/>
    </row>
    <row r="573" spans="1:6" x14ac:dyDescent="0.35">
      <c r="A573" s="167"/>
      <c r="B573" s="166"/>
      <c r="C573" s="165"/>
      <c r="D573" s="163"/>
      <c r="E573" s="163"/>
      <c r="F573" s="162"/>
    </row>
    <row r="574" spans="1:6" x14ac:dyDescent="0.35">
      <c r="A574" s="167"/>
      <c r="B574" s="166"/>
      <c r="C574" s="165"/>
      <c r="D574" s="163"/>
      <c r="E574" s="163"/>
      <c r="F574" s="162"/>
    </row>
    <row r="575" spans="1:6" x14ac:dyDescent="0.35">
      <c r="A575" s="167"/>
      <c r="B575" s="166"/>
      <c r="C575" s="165"/>
      <c r="D575" s="163"/>
      <c r="E575" s="163"/>
      <c r="F575" s="162"/>
    </row>
    <row r="576" spans="1:6" x14ac:dyDescent="0.35">
      <c r="A576" s="167"/>
      <c r="B576" s="166"/>
      <c r="C576" s="165"/>
      <c r="D576" s="163"/>
      <c r="E576" s="163"/>
      <c r="F576" s="162"/>
    </row>
    <row r="577" spans="1:6" x14ac:dyDescent="0.35">
      <c r="A577" s="167"/>
      <c r="B577" s="166"/>
      <c r="C577" s="165"/>
      <c r="D577" s="163"/>
      <c r="E577" s="163"/>
      <c r="F577" s="162"/>
    </row>
    <row r="578" spans="1:6" x14ac:dyDescent="0.35">
      <c r="A578" s="167"/>
      <c r="B578" s="166"/>
      <c r="C578" s="165"/>
      <c r="D578" s="163"/>
      <c r="E578" s="163"/>
      <c r="F578" s="162"/>
    </row>
    <row r="579" spans="1:6" x14ac:dyDescent="0.35">
      <c r="A579" s="167"/>
      <c r="B579" s="166"/>
      <c r="C579" s="165"/>
      <c r="D579" s="163"/>
      <c r="E579" s="163"/>
      <c r="F579" s="162"/>
    </row>
    <row r="580" spans="1:6" x14ac:dyDescent="0.35">
      <c r="A580" s="167"/>
      <c r="B580" s="166"/>
      <c r="C580" s="165"/>
      <c r="D580" s="163"/>
      <c r="E580" s="163"/>
      <c r="F580" s="162"/>
    </row>
    <row r="581" spans="1:6" x14ac:dyDescent="0.35">
      <c r="A581" s="167"/>
      <c r="B581" s="166"/>
      <c r="C581" s="165"/>
      <c r="D581" s="163"/>
      <c r="E581" s="163"/>
      <c r="F581" s="162"/>
    </row>
    <row r="582" spans="1:6" x14ac:dyDescent="0.35">
      <c r="A582" s="167"/>
      <c r="B582" s="166"/>
      <c r="C582" s="165"/>
      <c r="D582" s="163"/>
      <c r="E582" s="163"/>
      <c r="F582" s="162"/>
    </row>
    <row r="583" spans="1:6" x14ac:dyDescent="0.35">
      <c r="A583" s="167"/>
      <c r="B583" s="166"/>
      <c r="C583" s="165"/>
      <c r="D583" s="163"/>
      <c r="E583" s="163"/>
      <c r="F583" s="162"/>
    </row>
    <row r="584" spans="1:6" x14ac:dyDescent="0.35">
      <c r="A584" s="167"/>
      <c r="B584" s="166"/>
      <c r="C584" s="165"/>
      <c r="D584" s="163"/>
      <c r="E584" s="163"/>
      <c r="F584" s="162"/>
    </row>
    <row r="585" spans="1:6" x14ac:dyDescent="0.35">
      <c r="A585" s="167"/>
      <c r="B585" s="166"/>
      <c r="C585" s="165"/>
      <c r="D585" s="163"/>
      <c r="E585" s="163"/>
      <c r="F585" s="162"/>
    </row>
    <row r="586" spans="1:6" x14ac:dyDescent="0.35">
      <c r="A586" s="167"/>
      <c r="B586" s="166"/>
      <c r="C586" s="165"/>
      <c r="D586" s="163"/>
      <c r="E586" s="163"/>
      <c r="F586" s="162"/>
    </row>
    <row r="587" spans="1:6" x14ac:dyDescent="0.35">
      <c r="A587" s="167"/>
      <c r="B587" s="166"/>
      <c r="C587" s="165"/>
      <c r="D587" s="163"/>
      <c r="E587" s="163"/>
      <c r="F587" s="162"/>
    </row>
    <row r="588" spans="1:6" x14ac:dyDescent="0.35">
      <c r="A588" s="167"/>
      <c r="B588" s="166"/>
      <c r="C588" s="165"/>
      <c r="D588" s="163"/>
      <c r="E588" s="163"/>
      <c r="F588" s="162"/>
    </row>
    <row r="589" spans="1:6" x14ac:dyDescent="0.35">
      <c r="A589" s="167"/>
      <c r="B589" s="166"/>
      <c r="C589" s="165"/>
      <c r="D589" s="163"/>
      <c r="E589" s="163"/>
      <c r="F589" s="162"/>
    </row>
    <row r="590" spans="1:6" x14ac:dyDescent="0.35">
      <c r="A590" s="167"/>
      <c r="B590" s="166"/>
      <c r="C590" s="165"/>
      <c r="D590" s="163"/>
      <c r="E590" s="163"/>
      <c r="F590" s="162"/>
    </row>
    <row r="591" spans="1:6" x14ac:dyDescent="0.35">
      <c r="A591" s="167"/>
      <c r="B591" s="166"/>
      <c r="C591" s="165"/>
      <c r="D591" s="163"/>
      <c r="E591" s="163"/>
      <c r="F591" s="162"/>
    </row>
    <row r="592" spans="1:6" x14ac:dyDescent="0.35">
      <c r="A592" s="167"/>
      <c r="B592" s="166"/>
      <c r="C592" s="165"/>
      <c r="D592" s="163"/>
      <c r="E592" s="163"/>
      <c r="F592" s="162"/>
    </row>
    <row r="593" spans="1:6" x14ac:dyDescent="0.35">
      <c r="A593" s="167"/>
      <c r="B593" s="166"/>
      <c r="C593" s="165"/>
      <c r="D593" s="163"/>
      <c r="E593" s="163"/>
      <c r="F593" s="162"/>
    </row>
    <row r="594" spans="1:6" x14ac:dyDescent="0.35">
      <c r="A594" s="167"/>
      <c r="B594" s="166"/>
      <c r="C594" s="165"/>
      <c r="D594" s="163"/>
      <c r="E594" s="163"/>
      <c r="F594" s="162"/>
    </row>
    <row r="595" spans="1:6" x14ac:dyDescent="0.35">
      <c r="A595" s="167"/>
      <c r="B595" s="166"/>
      <c r="C595" s="165"/>
      <c r="D595" s="163"/>
      <c r="E595" s="163"/>
      <c r="F595" s="162"/>
    </row>
    <row r="596" spans="1:6" x14ac:dyDescent="0.35">
      <c r="A596" s="167"/>
      <c r="B596" s="166"/>
      <c r="C596" s="165"/>
      <c r="D596" s="163"/>
      <c r="E596" s="163"/>
      <c r="F596" s="162"/>
    </row>
    <row r="597" spans="1:6" x14ac:dyDescent="0.35">
      <c r="A597" s="167"/>
      <c r="B597" s="166"/>
      <c r="C597" s="165"/>
      <c r="D597" s="163"/>
      <c r="E597" s="163"/>
      <c r="F597" s="162"/>
    </row>
    <row r="598" spans="1:6" x14ac:dyDescent="0.35">
      <c r="A598" s="167"/>
      <c r="B598" s="166"/>
      <c r="C598" s="165"/>
      <c r="D598" s="163"/>
      <c r="E598" s="163"/>
      <c r="F598" s="162"/>
    </row>
    <row r="599" spans="1:6" x14ac:dyDescent="0.35">
      <c r="A599" s="167"/>
      <c r="B599" s="166"/>
      <c r="C599" s="165"/>
      <c r="D599" s="163"/>
      <c r="E599" s="163"/>
      <c r="F599" s="162"/>
    </row>
    <row r="600" spans="1:6" x14ac:dyDescent="0.35">
      <c r="A600" s="167"/>
      <c r="B600" s="166"/>
      <c r="C600" s="165"/>
      <c r="D600" s="163"/>
      <c r="E600" s="163"/>
      <c r="F600" s="162"/>
    </row>
    <row r="601" spans="1:6" x14ac:dyDescent="0.35">
      <c r="A601" s="167"/>
      <c r="B601" s="166"/>
      <c r="C601" s="165"/>
      <c r="D601" s="163"/>
      <c r="E601" s="163"/>
      <c r="F601" s="162"/>
    </row>
    <row r="602" spans="1:6" x14ac:dyDescent="0.35">
      <c r="A602" s="167"/>
      <c r="B602" s="166"/>
      <c r="C602" s="165"/>
      <c r="D602" s="163"/>
      <c r="E602" s="163"/>
      <c r="F602" s="162"/>
    </row>
    <row r="603" spans="1:6" x14ac:dyDescent="0.35">
      <c r="A603" s="167"/>
      <c r="B603" s="166"/>
      <c r="C603" s="165"/>
      <c r="D603" s="163"/>
      <c r="E603" s="163"/>
      <c r="F603" s="162"/>
    </row>
    <row r="604" spans="1:6" x14ac:dyDescent="0.35">
      <c r="A604" s="167"/>
      <c r="B604" s="166"/>
      <c r="C604" s="165"/>
      <c r="D604" s="163"/>
      <c r="E604" s="163"/>
      <c r="F604" s="162"/>
    </row>
    <row r="605" spans="1:6" x14ac:dyDescent="0.35">
      <c r="A605" s="167"/>
      <c r="B605" s="166"/>
      <c r="C605" s="165"/>
      <c r="D605" s="163"/>
      <c r="E605" s="163"/>
      <c r="F605" s="162"/>
    </row>
    <row r="606" spans="1:6" x14ac:dyDescent="0.35">
      <c r="A606" s="167"/>
      <c r="B606" s="166"/>
      <c r="C606" s="165"/>
      <c r="D606" s="163"/>
      <c r="E606" s="163"/>
      <c r="F606" s="162"/>
    </row>
    <row r="607" spans="1:6" x14ac:dyDescent="0.35">
      <c r="A607" s="167"/>
      <c r="B607" s="166"/>
      <c r="C607" s="165"/>
      <c r="D607" s="163"/>
      <c r="E607" s="163"/>
      <c r="F607" s="162"/>
    </row>
    <row r="608" spans="1:6" x14ac:dyDescent="0.35">
      <c r="A608" s="167"/>
      <c r="B608" s="166"/>
      <c r="C608" s="165"/>
      <c r="D608" s="163"/>
      <c r="E608" s="163"/>
      <c r="F608" s="162"/>
    </row>
    <row r="609" spans="1:6" x14ac:dyDescent="0.35">
      <c r="A609" s="167"/>
      <c r="B609" s="166"/>
      <c r="C609" s="165"/>
      <c r="D609" s="163"/>
      <c r="E609" s="163"/>
      <c r="F609" s="162"/>
    </row>
    <row r="610" spans="1:6" x14ac:dyDescent="0.35">
      <c r="A610" s="167"/>
      <c r="B610" s="166"/>
      <c r="C610" s="165"/>
      <c r="D610" s="163"/>
      <c r="E610" s="163"/>
      <c r="F610" s="162"/>
    </row>
    <row r="611" spans="1:6" x14ac:dyDescent="0.35">
      <c r="A611" s="167"/>
      <c r="B611" s="166"/>
      <c r="C611" s="165"/>
      <c r="D611" s="163"/>
      <c r="E611" s="163"/>
      <c r="F611" s="162"/>
    </row>
    <row r="612" spans="1:6" x14ac:dyDescent="0.35">
      <c r="A612" s="167"/>
      <c r="B612" s="166"/>
      <c r="C612" s="165"/>
      <c r="D612" s="163"/>
      <c r="E612" s="163"/>
      <c r="F612" s="162"/>
    </row>
    <row r="613" spans="1:6" x14ac:dyDescent="0.35">
      <c r="A613" s="167"/>
      <c r="B613" s="166"/>
      <c r="C613" s="165"/>
      <c r="D613" s="163"/>
      <c r="E613" s="163"/>
      <c r="F613" s="162"/>
    </row>
    <row r="614" spans="1:6" x14ac:dyDescent="0.35">
      <c r="A614" s="167"/>
      <c r="B614" s="166"/>
      <c r="C614" s="165"/>
      <c r="D614" s="163"/>
      <c r="E614" s="163"/>
      <c r="F614" s="162"/>
    </row>
    <row r="615" spans="1:6" x14ac:dyDescent="0.35">
      <c r="A615" s="167"/>
      <c r="B615" s="166"/>
      <c r="C615" s="165"/>
      <c r="D615" s="163"/>
      <c r="E615" s="163"/>
      <c r="F615" s="162"/>
    </row>
    <row r="616" spans="1:6" x14ac:dyDescent="0.35">
      <c r="A616" s="167"/>
      <c r="B616" s="166"/>
      <c r="C616" s="165"/>
      <c r="D616" s="163"/>
      <c r="E616" s="163"/>
      <c r="F616" s="162"/>
    </row>
    <row r="617" spans="1:6" x14ac:dyDescent="0.35">
      <c r="A617" s="167"/>
      <c r="B617" s="166"/>
      <c r="C617" s="165"/>
      <c r="D617" s="163"/>
      <c r="E617" s="163"/>
      <c r="F617" s="162"/>
    </row>
    <row r="618" spans="1:6" x14ac:dyDescent="0.35">
      <c r="A618" s="167"/>
      <c r="B618" s="166"/>
      <c r="C618" s="165"/>
      <c r="D618" s="163"/>
      <c r="E618" s="163"/>
      <c r="F618" s="162"/>
    </row>
    <row r="619" spans="1:6" x14ac:dyDescent="0.35">
      <c r="A619" s="167"/>
      <c r="B619" s="166"/>
      <c r="C619" s="165"/>
      <c r="D619" s="163"/>
      <c r="E619" s="163"/>
      <c r="F619" s="162"/>
    </row>
    <row r="620" spans="1:6" x14ac:dyDescent="0.35">
      <c r="A620" s="167"/>
      <c r="B620" s="166"/>
      <c r="C620" s="165"/>
      <c r="D620" s="163"/>
      <c r="E620" s="163"/>
      <c r="F620" s="162"/>
    </row>
    <row r="621" spans="1:6" x14ac:dyDescent="0.35">
      <c r="A621" s="167"/>
      <c r="B621" s="166"/>
      <c r="C621" s="165"/>
      <c r="D621" s="163"/>
      <c r="E621" s="163"/>
      <c r="F621" s="162"/>
    </row>
    <row r="622" spans="1:6" x14ac:dyDescent="0.35">
      <c r="A622" s="167"/>
      <c r="B622" s="166"/>
      <c r="C622" s="165"/>
      <c r="D622" s="163"/>
      <c r="E622" s="163"/>
      <c r="F622" s="162"/>
    </row>
    <row r="623" spans="1:6" x14ac:dyDescent="0.35">
      <c r="A623" s="167"/>
      <c r="B623" s="166"/>
      <c r="C623" s="165"/>
      <c r="D623" s="163"/>
      <c r="E623" s="163"/>
      <c r="F623" s="162"/>
    </row>
    <row r="624" spans="1:6" x14ac:dyDescent="0.35">
      <c r="A624" s="167"/>
      <c r="B624" s="166"/>
      <c r="C624" s="165"/>
      <c r="D624" s="163"/>
      <c r="E624" s="163"/>
      <c r="F624" s="162"/>
    </row>
    <row r="625" spans="1:6" x14ac:dyDescent="0.35">
      <c r="A625" s="167"/>
      <c r="B625" s="166"/>
      <c r="C625" s="165"/>
      <c r="D625" s="163"/>
      <c r="E625" s="163"/>
      <c r="F625" s="162"/>
    </row>
    <row r="626" spans="1:6" x14ac:dyDescent="0.35">
      <c r="A626" s="167"/>
      <c r="B626" s="166"/>
      <c r="C626" s="165"/>
      <c r="D626" s="163"/>
      <c r="E626" s="163"/>
      <c r="F626" s="162"/>
    </row>
    <row r="627" spans="1:6" x14ac:dyDescent="0.35">
      <c r="A627" s="167"/>
      <c r="B627" s="166"/>
      <c r="C627" s="165"/>
      <c r="D627" s="163"/>
      <c r="E627" s="163"/>
      <c r="F627" s="162"/>
    </row>
    <row r="628" spans="1:6" x14ac:dyDescent="0.35">
      <c r="A628" s="167"/>
      <c r="B628" s="166"/>
      <c r="C628" s="165"/>
      <c r="D628" s="163"/>
      <c r="E628" s="163"/>
      <c r="F628" s="162"/>
    </row>
    <row r="629" spans="1:6" x14ac:dyDescent="0.35">
      <c r="A629" s="167"/>
      <c r="B629" s="166"/>
      <c r="C629" s="165"/>
      <c r="D629" s="163"/>
      <c r="E629" s="163"/>
      <c r="F629" s="162"/>
    </row>
    <row r="630" spans="1:6" x14ac:dyDescent="0.35">
      <c r="A630" s="167"/>
      <c r="B630" s="166"/>
      <c r="C630" s="165"/>
      <c r="D630" s="163"/>
      <c r="E630" s="163"/>
      <c r="F630" s="162"/>
    </row>
    <row r="631" spans="1:6" x14ac:dyDescent="0.35">
      <c r="A631" s="167"/>
      <c r="B631" s="166"/>
      <c r="C631" s="165"/>
      <c r="D631" s="163"/>
      <c r="E631" s="163"/>
      <c r="F631" s="162"/>
    </row>
    <row r="632" spans="1:6" x14ac:dyDescent="0.35">
      <c r="A632" s="167"/>
      <c r="B632" s="166"/>
      <c r="C632" s="165"/>
      <c r="D632" s="163"/>
      <c r="E632" s="163"/>
      <c r="F632" s="162"/>
    </row>
    <row r="633" spans="1:6" x14ac:dyDescent="0.35">
      <c r="A633" s="167"/>
      <c r="B633" s="166"/>
      <c r="C633" s="165"/>
      <c r="D633" s="163"/>
      <c r="E633" s="163"/>
      <c r="F633" s="162"/>
    </row>
    <row r="634" spans="1:6" x14ac:dyDescent="0.35">
      <c r="A634" s="167"/>
      <c r="B634" s="166"/>
      <c r="C634" s="165"/>
      <c r="D634" s="163"/>
      <c r="E634" s="163"/>
      <c r="F634" s="162"/>
    </row>
    <row r="635" spans="1:6" x14ac:dyDescent="0.35">
      <c r="A635" s="167"/>
      <c r="B635" s="166"/>
      <c r="C635" s="165"/>
      <c r="D635" s="163"/>
      <c r="E635" s="163"/>
      <c r="F635" s="162"/>
    </row>
    <row r="636" spans="1:6" x14ac:dyDescent="0.35">
      <c r="A636" s="167"/>
      <c r="B636" s="166"/>
      <c r="C636" s="165"/>
      <c r="D636" s="163"/>
      <c r="E636" s="163"/>
      <c r="F636" s="162"/>
    </row>
    <row r="637" spans="1:6" x14ac:dyDescent="0.35">
      <c r="A637" s="167"/>
      <c r="B637" s="166"/>
      <c r="C637" s="165"/>
      <c r="D637" s="163"/>
      <c r="E637" s="163"/>
      <c r="F637" s="162"/>
    </row>
    <row r="638" spans="1:6" x14ac:dyDescent="0.35">
      <c r="A638" s="167"/>
      <c r="B638" s="166"/>
      <c r="C638" s="165"/>
      <c r="D638" s="163"/>
      <c r="E638" s="163"/>
      <c r="F638" s="162"/>
    </row>
    <row r="639" spans="1:6" x14ac:dyDescent="0.35">
      <c r="A639" s="167"/>
      <c r="B639" s="166"/>
      <c r="C639" s="165"/>
      <c r="D639" s="163"/>
      <c r="E639" s="163"/>
      <c r="F639" s="162"/>
    </row>
    <row r="640" spans="1:6" x14ac:dyDescent="0.35">
      <c r="A640" s="167"/>
      <c r="B640" s="166"/>
      <c r="C640" s="165"/>
      <c r="D640" s="163"/>
      <c r="E640" s="163"/>
      <c r="F640" s="162"/>
    </row>
    <row r="641" spans="1:6" x14ac:dyDescent="0.35">
      <c r="A641" s="167"/>
      <c r="B641" s="166"/>
      <c r="C641" s="165"/>
      <c r="D641" s="163"/>
      <c r="E641" s="163"/>
      <c r="F641" s="162"/>
    </row>
    <row r="642" spans="1:6" x14ac:dyDescent="0.35">
      <c r="A642" s="167"/>
      <c r="B642" s="166"/>
      <c r="C642" s="165"/>
      <c r="D642" s="163"/>
      <c r="E642" s="163"/>
      <c r="F642" s="162"/>
    </row>
    <row r="643" spans="1:6" x14ac:dyDescent="0.35">
      <c r="A643" s="167"/>
      <c r="B643" s="166"/>
      <c r="C643" s="165"/>
      <c r="D643" s="163"/>
      <c r="E643" s="163"/>
      <c r="F643" s="162"/>
    </row>
    <row r="644" spans="1:6" x14ac:dyDescent="0.35">
      <c r="A644" s="167"/>
      <c r="B644" s="166"/>
      <c r="C644" s="165"/>
      <c r="D644" s="163"/>
      <c r="E644" s="163"/>
      <c r="F644" s="162"/>
    </row>
    <row r="645" spans="1:6" x14ac:dyDescent="0.35">
      <c r="A645" s="167"/>
      <c r="B645" s="166"/>
      <c r="C645" s="165"/>
      <c r="D645" s="163"/>
      <c r="E645" s="163"/>
      <c r="F645" s="162"/>
    </row>
    <row r="646" spans="1:6" x14ac:dyDescent="0.35">
      <c r="A646" s="167"/>
      <c r="B646" s="166"/>
      <c r="C646" s="165"/>
      <c r="D646" s="163"/>
      <c r="E646" s="163"/>
      <c r="F646" s="162"/>
    </row>
    <row r="647" spans="1:6" x14ac:dyDescent="0.35">
      <c r="A647" s="167"/>
      <c r="B647" s="166"/>
      <c r="C647" s="165"/>
      <c r="D647" s="163"/>
      <c r="E647" s="163"/>
      <c r="F647" s="162"/>
    </row>
    <row r="648" spans="1:6" x14ac:dyDescent="0.35">
      <c r="A648" s="167"/>
      <c r="B648" s="166"/>
      <c r="C648" s="165"/>
      <c r="D648" s="163"/>
      <c r="E648" s="163"/>
      <c r="F648" s="162"/>
    </row>
    <row r="649" spans="1:6" x14ac:dyDescent="0.35">
      <c r="A649" s="167"/>
      <c r="B649" s="166"/>
      <c r="C649" s="165"/>
      <c r="D649" s="163"/>
      <c r="E649" s="163"/>
      <c r="F649" s="162"/>
    </row>
    <row r="650" spans="1:6" x14ac:dyDescent="0.35">
      <c r="A650" s="167"/>
      <c r="B650" s="166"/>
      <c r="C650" s="165"/>
      <c r="D650" s="163"/>
      <c r="E650" s="163"/>
      <c r="F650" s="162"/>
    </row>
    <row r="651" spans="1:6" x14ac:dyDescent="0.35">
      <c r="A651" s="167"/>
      <c r="B651" s="166"/>
      <c r="C651" s="165"/>
      <c r="D651" s="163"/>
      <c r="E651" s="163"/>
      <c r="F651" s="162"/>
    </row>
    <row r="652" spans="1:6" x14ac:dyDescent="0.35">
      <c r="A652" s="167"/>
      <c r="B652" s="166"/>
      <c r="C652" s="165"/>
      <c r="D652" s="163"/>
      <c r="E652" s="163"/>
      <c r="F652" s="162"/>
    </row>
    <row r="653" spans="1:6" x14ac:dyDescent="0.35">
      <c r="A653" s="167"/>
      <c r="B653" s="166"/>
      <c r="C653" s="165"/>
      <c r="D653" s="163"/>
      <c r="E653" s="163"/>
      <c r="F653" s="162"/>
    </row>
    <row r="654" spans="1:6" x14ac:dyDescent="0.35">
      <c r="A654" s="167"/>
      <c r="B654" s="166"/>
      <c r="C654" s="165"/>
      <c r="D654" s="163"/>
      <c r="E654" s="163"/>
      <c r="F654" s="162"/>
    </row>
    <row r="655" spans="1:6" x14ac:dyDescent="0.35">
      <c r="A655" s="167"/>
      <c r="B655" s="166"/>
      <c r="C655" s="165"/>
      <c r="D655" s="163"/>
      <c r="E655" s="163"/>
      <c r="F655" s="162"/>
    </row>
    <row r="656" spans="1:6" x14ac:dyDescent="0.35">
      <c r="A656" s="167"/>
      <c r="B656" s="166"/>
      <c r="C656" s="165"/>
      <c r="D656" s="163"/>
      <c r="E656" s="163"/>
      <c r="F656" s="162"/>
    </row>
    <row r="657" spans="1:6" x14ac:dyDescent="0.35">
      <c r="A657" s="167"/>
      <c r="B657" s="166"/>
      <c r="C657" s="165"/>
      <c r="D657" s="163"/>
      <c r="E657" s="163"/>
      <c r="F657" s="162"/>
    </row>
    <row r="658" spans="1:6" x14ac:dyDescent="0.35">
      <c r="A658" s="167"/>
      <c r="B658" s="166"/>
      <c r="C658" s="165"/>
      <c r="D658" s="163"/>
      <c r="E658" s="163"/>
      <c r="F658" s="162"/>
    </row>
    <row r="659" spans="1:6" x14ac:dyDescent="0.35">
      <c r="A659" s="167"/>
      <c r="B659" s="166"/>
      <c r="C659" s="165"/>
      <c r="D659" s="163"/>
      <c r="E659" s="163"/>
      <c r="F659" s="162"/>
    </row>
    <row r="660" spans="1:6" x14ac:dyDescent="0.35">
      <c r="A660" s="167"/>
      <c r="B660" s="166"/>
      <c r="C660" s="165"/>
      <c r="D660" s="163"/>
      <c r="E660" s="163"/>
      <c r="F660" s="162"/>
    </row>
    <row r="661" spans="1:6" x14ac:dyDescent="0.35">
      <c r="A661" s="167"/>
      <c r="B661" s="166"/>
      <c r="C661" s="165"/>
      <c r="D661" s="163"/>
      <c r="E661" s="163"/>
      <c r="F661" s="162"/>
    </row>
    <row r="662" spans="1:6" x14ac:dyDescent="0.35">
      <c r="A662" s="167"/>
      <c r="B662" s="166"/>
      <c r="C662" s="165"/>
      <c r="D662" s="163"/>
      <c r="E662" s="163"/>
      <c r="F662" s="162"/>
    </row>
    <row r="663" spans="1:6" x14ac:dyDescent="0.35">
      <c r="A663" s="167"/>
      <c r="B663" s="166"/>
      <c r="C663" s="165"/>
      <c r="D663" s="163"/>
      <c r="E663" s="163"/>
      <c r="F663" s="162"/>
    </row>
    <row r="664" spans="1:6" x14ac:dyDescent="0.35">
      <c r="A664" s="167"/>
      <c r="B664" s="166"/>
      <c r="C664" s="165"/>
      <c r="D664" s="163"/>
      <c r="E664" s="163"/>
      <c r="F664" s="162"/>
    </row>
    <row r="665" spans="1:6" x14ac:dyDescent="0.35">
      <c r="A665" s="167"/>
      <c r="B665" s="166"/>
      <c r="C665" s="165"/>
      <c r="D665" s="163"/>
      <c r="E665" s="163"/>
      <c r="F665" s="162"/>
    </row>
    <row r="666" spans="1:6" x14ac:dyDescent="0.35">
      <c r="A666" s="167"/>
      <c r="B666" s="166"/>
      <c r="C666" s="165"/>
      <c r="D666" s="163"/>
      <c r="E666" s="163"/>
      <c r="F666" s="162"/>
    </row>
    <row r="667" spans="1:6" x14ac:dyDescent="0.35">
      <c r="A667" s="167"/>
      <c r="B667" s="166"/>
      <c r="C667" s="165"/>
      <c r="D667" s="163"/>
      <c r="E667" s="163"/>
      <c r="F667" s="162"/>
    </row>
    <row r="668" spans="1:6" x14ac:dyDescent="0.35">
      <c r="A668" s="167"/>
      <c r="B668" s="166"/>
      <c r="C668" s="165"/>
      <c r="D668" s="163"/>
      <c r="E668" s="163"/>
      <c r="F668" s="162"/>
    </row>
    <row r="669" spans="1:6" x14ac:dyDescent="0.35">
      <c r="A669" s="167"/>
      <c r="B669" s="166"/>
      <c r="C669" s="165"/>
      <c r="D669" s="163"/>
      <c r="E669" s="163"/>
      <c r="F669" s="162"/>
    </row>
    <row r="670" spans="1:6" x14ac:dyDescent="0.35">
      <c r="A670" s="167"/>
      <c r="B670" s="166"/>
      <c r="C670" s="165"/>
      <c r="D670" s="163"/>
      <c r="E670" s="163"/>
      <c r="F670" s="162"/>
    </row>
    <row r="671" spans="1:6" x14ac:dyDescent="0.35">
      <c r="A671" s="167"/>
      <c r="B671" s="166"/>
      <c r="C671" s="165"/>
      <c r="D671" s="163"/>
      <c r="E671" s="163"/>
      <c r="F671" s="162"/>
    </row>
    <row r="672" spans="1:6" x14ac:dyDescent="0.35">
      <c r="A672" s="167"/>
      <c r="B672" s="166"/>
      <c r="C672" s="165"/>
      <c r="D672" s="163"/>
      <c r="E672" s="163"/>
      <c r="F672" s="162"/>
    </row>
    <row r="673" spans="1:6" x14ac:dyDescent="0.35">
      <c r="A673" s="167"/>
      <c r="B673" s="166"/>
      <c r="C673" s="165"/>
      <c r="D673" s="163"/>
      <c r="E673" s="163"/>
      <c r="F673" s="162"/>
    </row>
    <row r="674" spans="1:6" x14ac:dyDescent="0.35">
      <c r="A674" s="167"/>
      <c r="B674" s="166"/>
      <c r="C674" s="165"/>
      <c r="D674" s="163"/>
      <c r="E674" s="163"/>
      <c r="F674" s="162"/>
    </row>
    <row r="675" spans="1:6" x14ac:dyDescent="0.35">
      <c r="A675" s="167"/>
      <c r="B675" s="166"/>
      <c r="C675" s="165"/>
      <c r="D675" s="163"/>
      <c r="E675" s="163"/>
      <c r="F675" s="162"/>
    </row>
    <row r="676" spans="1:6" x14ac:dyDescent="0.35">
      <c r="A676" s="167"/>
      <c r="B676" s="166"/>
      <c r="C676" s="165"/>
      <c r="D676" s="163"/>
      <c r="E676" s="163"/>
      <c r="F676" s="162"/>
    </row>
    <row r="677" spans="1:6" x14ac:dyDescent="0.35">
      <c r="A677" s="167"/>
      <c r="B677" s="166"/>
      <c r="C677" s="165"/>
      <c r="D677" s="163"/>
      <c r="E677" s="163"/>
      <c r="F677" s="162"/>
    </row>
    <row r="678" spans="1:6" x14ac:dyDescent="0.35">
      <c r="A678" s="167"/>
      <c r="B678" s="166"/>
      <c r="C678" s="165"/>
      <c r="D678" s="163"/>
      <c r="E678" s="163"/>
      <c r="F678" s="162"/>
    </row>
    <row r="679" spans="1:6" x14ac:dyDescent="0.35">
      <c r="A679" s="167"/>
      <c r="B679" s="166"/>
      <c r="C679" s="165"/>
      <c r="D679" s="163"/>
      <c r="E679" s="163"/>
      <c r="F679" s="162"/>
    </row>
    <row r="680" spans="1:6" x14ac:dyDescent="0.35">
      <c r="A680" s="167"/>
      <c r="B680" s="166"/>
      <c r="C680" s="165"/>
      <c r="D680" s="163"/>
      <c r="E680" s="163"/>
      <c r="F680" s="162"/>
    </row>
    <row r="681" spans="1:6" x14ac:dyDescent="0.35">
      <c r="A681" s="167"/>
      <c r="B681" s="166"/>
      <c r="C681" s="165"/>
      <c r="D681" s="163"/>
      <c r="E681" s="163"/>
      <c r="F681" s="162"/>
    </row>
    <row r="682" spans="1:6" x14ac:dyDescent="0.35">
      <c r="A682" s="167"/>
      <c r="B682" s="166"/>
      <c r="C682" s="165"/>
      <c r="D682" s="163"/>
      <c r="E682" s="163"/>
      <c r="F682" s="162"/>
    </row>
    <row r="683" spans="1:6" x14ac:dyDescent="0.35">
      <c r="A683" s="167"/>
      <c r="B683" s="166"/>
      <c r="C683" s="165"/>
      <c r="D683" s="163"/>
      <c r="E683" s="163"/>
      <c r="F683" s="162"/>
    </row>
    <row r="684" spans="1:6" x14ac:dyDescent="0.35">
      <c r="A684" s="167"/>
      <c r="B684" s="166"/>
      <c r="C684" s="165"/>
      <c r="D684" s="163"/>
      <c r="E684" s="163"/>
      <c r="F684" s="162"/>
    </row>
    <row r="685" spans="1:6" x14ac:dyDescent="0.35">
      <c r="A685" s="167"/>
      <c r="B685" s="166"/>
      <c r="C685" s="165"/>
      <c r="D685" s="163"/>
      <c r="E685" s="163"/>
      <c r="F685" s="162"/>
    </row>
    <row r="686" spans="1:6" x14ac:dyDescent="0.35">
      <c r="A686" s="167"/>
      <c r="B686" s="166"/>
      <c r="C686" s="165"/>
      <c r="D686" s="163"/>
      <c r="E686" s="163"/>
      <c r="F686" s="162"/>
    </row>
    <row r="687" spans="1:6" x14ac:dyDescent="0.35">
      <c r="A687" s="167"/>
      <c r="B687" s="166"/>
      <c r="C687" s="165"/>
      <c r="D687" s="163"/>
      <c r="E687" s="163"/>
      <c r="F687" s="162"/>
    </row>
    <row r="688" spans="1:6" x14ac:dyDescent="0.35">
      <c r="A688" s="167"/>
      <c r="B688" s="166"/>
      <c r="C688" s="165"/>
      <c r="D688" s="163"/>
      <c r="E688" s="163"/>
      <c r="F688" s="162"/>
    </row>
    <row r="689" spans="1:6" x14ac:dyDescent="0.35">
      <c r="A689" s="167"/>
      <c r="B689" s="166"/>
      <c r="C689" s="165"/>
      <c r="D689" s="163"/>
      <c r="E689" s="163"/>
      <c r="F689" s="162"/>
    </row>
    <row r="690" spans="1:6" x14ac:dyDescent="0.35">
      <c r="A690" s="167"/>
      <c r="B690" s="166"/>
      <c r="C690" s="165"/>
      <c r="D690" s="163"/>
      <c r="E690" s="163"/>
      <c r="F690" s="162"/>
    </row>
    <row r="691" spans="1:6" x14ac:dyDescent="0.35">
      <c r="A691" s="167"/>
      <c r="B691" s="166"/>
      <c r="C691" s="165"/>
      <c r="D691" s="163"/>
      <c r="E691" s="163"/>
      <c r="F691" s="162"/>
    </row>
    <row r="692" spans="1:6" x14ac:dyDescent="0.35">
      <c r="A692" s="167"/>
      <c r="B692" s="166"/>
      <c r="C692" s="165"/>
      <c r="D692" s="163"/>
      <c r="E692" s="163"/>
      <c r="F692" s="162"/>
    </row>
    <row r="693" spans="1:6" x14ac:dyDescent="0.35">
      <c r="A693" s="167"/>
      <c r="B693" s="166"/>
      <c r="C693" s="165"/>
      <c r="D693" s="163"/>
      <c r="E693" s="163"/>
      <c r="F693" s="162"/>
    </row>
    <row r="694" spans="1:6" x14ac:dyDescent="0.35">
      <c r="A694" s="167"/>
      <c r="B694" s="166"/>
      <c r="C694" s="165"/>
      <c r="D694" s="163"/>
      <c r="E694" s="163"/>
      <c r="F694" s="162"/>
    </row>
    <row r="695" spans="1:6" x14ac:dyDescent="0.35">
      <c r="A695" s="167"/>
      <c r="B695" s="166"/>
      <c r="C695" s="165"/>
      <c r="D695" s="163"/>
      <c r="E695" s="163"/>
      <c r="F695" s="162"/>
    </row>
    <row r="696" spans="1:6" x14ac:dyDescent="0.35">
      <c r="A696" s="167"/>
      <c r="B696" s="166"/>
      <c r="C696" s="165"/>
      <c r="D696" s="163"/>
      <c r="E696" s="163"/>
      <c r="F696" s="162"/>
    </row>
    <row r="697" spans="1:6" x14ac:dyDescent="0.35">
      <c r="A697" s="167"/>
      <c r="B697" s="166"/>
      <c r="C697" s="165"/>
      <c r="D697" s="163"/>
      <c r="E697" s="163"/>
      <c r="F697" s="162"/>
    </row>
    <row r="698" spans="1:6" x14ac:dyDescent="0.35">
      <c r="A698" s="167"/>
      <c r="B698" s="166"/>
      <c r="C698" s="165"/>
      <c r="D698" s="163"/>
      <c r="E698" s="163"/>
      <c r="F698" s="162"/>
    </row>
    <row r="699" spans="1:6" x14ac:dyDescent="0.35">
      <c r="A699" s="167"/>
      <c r="B699" s="166"/>
      <c r="C699" s="165"/>
      <c r="D699" s="163"/>
      <c r="E699" s="163"/>
      <c r="F699" s="162"/>
    </row>
    <row r="700" spans="1:6" x14ac:dyDescent="0.35">
      <c r="A700" s="167"/>
      <c r="B700" s="166"/>
      <c r="C700" s="165"/>
      <c r="D700" s="163"/>
      <c r="E700" s="163"/>
      <c r="F700" s="162"/>
    </row>
    <row r="701" spans="1:6" x14ac:dyDescent="0.35">
      <c r="A701" s="167"/>
      <c r="B701" s="166"/>
      <c r="C701" s="165"/>
      <c r="D701" s="163"/>
      <c r="E701" s="163"/>
      <c r="F701" s="162"/>
    </row>
    <row r="702" spans="1:6" x14ac:dyDescent="0.35">
      <c r="A702" s="167"/>
      <c r="B702" s="166"/>
      <c r="C702" s="165"/>
      <c r="D702" s="163"/>
      <c r="E702" s="163"/>
      <c r="F702" s="162"/>
    </row>
    <row r="703" spans="1:6" x14ac:dyDescent="0.35">
      <c r="A703" s="167"/>
      <c r="B703" s="166"/>
      <c r="C703" s="165"/>
      <c r="D703" s="163"/>
      <c r="E703" s="163"/>
      <c r="F703" s="162"/>
    </row>
    <row r="704" spans="1:6" x14ac:dyDescent="0.35">
      <c r="A704" s="167"/>
      <c r="B704" s="166"/>
      <c r="C704" s="165"/>
      <c r="D704" s="163"/>
      <c r="E704" s="163"/>
      <c r="F704" s="162"/>
    </row>
    <row r="705" spans="1:6" x14ac:dyDescent="0.35">
      <c r="A705" s="167"/>
      <c r="B705" s="166"/>
      <c r="C705" s="165"/>
      <c r="D705" s="163"/>
      <c r="E705" s="163"/>
      <c r="F705" s="162"/>
    </row>
    <row r="706" spans="1:6" x14ac:dyDescent="0.35">
      <c r="A706" s="167"/>
      <c r="B706" s="166"/>
      <c r="C706" s="165"/>
      <c r="D706" s="163"/>
      <c r="E706" s="163"/>
      <c r="F706" s="162"/>
    </row>
    <row r="707" spans="1:6" x14ac:dyDescent="0.35">
      <c r="A707" s="167"/>
      <c r="B707" s="166"/>
      <c r="C707" s="165"/>
      <c r="D707" s="163"/>
      <c r="E707" s="163"/>
      <c r="F707" s="162"/>
    </row>
    <row r="708" spans="1:6" x14ac:dyDescent="0.35">
      <c r="A708" s="167"/>
      <c r="B708" s="166"/>
      <c r="C708" s="165"/>
      <c r="D708" s="163"/>
      <c r="E708" s="163"/>
      <c r="F708" s="162"/>
    </row>
    <row r="709" spans="1:6" x14ac:dyDescent="0.35">
      <c r="A709" s="167"/>
      <c r="B709" s="166"/>
      <c r="C709" s="165"/>
      <c r="D709" s="163"/>
      <c r="E709" s="163"/>
      <c r="F709" s="162"/>
    </row>
    <row r="710" spans="1:6" x14ac:dyDescent="0.35">
      <c r="A710" s="167"/>
      <c r="B710" s="166"/>
      <c r="C710" s="165"/>
      <c r="D710" s="163"/>
      <c r="E710" s="163"/>
      <c r="F710" s="162"/>
    </row>
    <row r="711" spans="1:6" x14ac:dyDescent="0.35">
      <c r="A711" s="167"/>
      <c r="B711" s="166"/>
      <c r="C711" s="165"/>
      <c r="D711" s="163"/>
      <c r="E711" s="163"/>
      <c r="F711" s="162"/>
    </row>
    <row r="712" spans="1:6" x14ac:dyDescent="0.35">
      <c r="A712" s="167"/>
      <c r="B712" s="166"/>
      <c r="C712" s="165"/>
      <c r="D712" s="163"/>
      <c r="E712" s="163"/>
      <c r="F712" s="162"/>
    </row>
    <row r="713" spans="1:6" x14ac:dyDescent="0.35">
      <c r="A713" s="167"/>
      <c r="B713" s="166"/>
      <c r="C713" s="165"/>
      <c r="D713" s="163"/>
      <c r="E713" s="163"/>
      <c r="F713" s="162"/>
    </row>
    <row r="714" spans="1:6" x14ac:dyDescent="0.35">
      <c r="A714" s="167"/>
      <c r="B714" s="166"/>
      <c r="C714" s="165"/>
      <c r="D714" s="163"/>
      <c r="E714" s="163"/>
      <c r="F714" s="162"/>
    </row>
    <row r="715" spans="1:6" x14ac:dyDescent="0.35">
      <c r="A715" s="167"/>
      <c r="B715" s="166"/>
      <c r="C715" s="165"/>
      <c r="D715" s="163"/>
      <c r="E715" s="163"/>
      <c r="F715" s="162"/>
    </row>
    <row r="716" spans="1:6" x14ac:dyDescent="0.35">
      <c r="A716" s="167"/>
      <c r="B716" s="166"/>
      <c r="C716" s="165"/>
      <c r="D716" s="163"/>
      <c r="E716" s="163"/>
      <c r="F716" s="162"/>
    </row>
    <row r="717" spans="1:6" x14ac:dyDescent="0.35">
      <c r="A717" s="167"/>
      <c r="B717" s="166"/>
      <c r="C717" s="165"/>
      <c r="D717" s="163"/>
      <c r="E717" s="163"/>
      <c r="F717" s="162"/>
    </row>
    <row r="718" spans="1:6" x14ac:dyDescent="0.35">
      <c r="A718" s="167"/>
      <c r="B718" s="166"/>
      <c r="C718" s="165"/>
      <c r="D718" s="163"/>
      <c r="E718" s="163"/>
      <c r="F718" s="162"/>
    </row>
    <row r="719" spans="1:6" x14ac:dyDescent="0.35">
      <c r="A719" s="167"/>
      <c r="B719" s="166"/>
      <c r="C719" s="165"/>
      <c r="D719" s="163"/>
      <c r="E719" s="163"/>
      <c r="F719" s="162"/>
    </row>
    <row r="720" spans="1:6" x14ac:dyDescent="0.35">
      <c r="A720" s="167"/>
      <c r="B720" s="166"/>
      <c r="C720" s="165"/>
      <c r="D720" s="163"/>
      <c r="E720" s="163"/>
      <c r="F720" s="162"/>
    </row>
    <row r="721" spans="1:6" x14ac:dyDescent="0.35">
      <c r="A721" s="167"/>
      <c r="B721" s="166"/>
      <c r="C721" s="165"/>
      <c r="D721" s="163"/>
      <c r="E721" s="163"/>
      <c r="F721" s="162"/>
    </row>
    <row r="722" spans="1:6" x14ac:dyDescent="0.35">
      <c r="A722" s="167"/>
      <c r="B722" s="166"/>
      <c r="C722" s="165"/>
      <c r="D722" s="163"/>
      <c r="E722" s="163"/>
      <c r="F722" s="162"/>
    </row>
    <row r="723" spans="1:6" x14ac:dyDescent="0.35">
      <c r="A723" s="167"/>
      <c r="B723" s="166"/>
      <c r="C723" s="165"/>
      <c r="D723" s="163"/>
      <c r="E723" s="163"/>
      <c r="F723" s="162"/>
    </row>
    <row r="724" spans="1:6" x14ac:dyDescent="0.35">
      <c r="A724" s="167"/>
      <c r="B724" s="166"/>
      <c r="C724" s="165"/>
      <c r="D724" s="163"/>
      <c r="E724" s="163"/>
      <c r="F724" s="162"/>
    </row>
    <row r="725" spans="1:6" x14ac:dyDescent="0.35">
      <c r="A725" s="167"/>
      <c r="B725" s="166"/>
      <c r="C725" s="165"/>
      <c r="D725" s="163"/>
      <c r="E725" s="163"/>
      <c r="F725" s="162"/>
    </row>
    <row r="726" spans="1:6" x14ac:dyDescent="0.35">
      <c r="A726" s="167"/>
      <c r="B726" s="166"/>
      <c r="C726" s="165"/>
      <c r="D726" s="163"/>
      <c r="E726" s="163"/>
      <c r="F726" s="162"/>
    </row>
    <row r="727" spans="1:6" x14ac:dyDescent="0.35">
      <c r="A727" s="167"/>
      <c r="B727" s="166"/>
      <c r="C727" s="165"/>
      <c r="D727" s="163"/>
      <c r="E727" s="163"/>
      <c r="F727" s="162"/>
    </row>
    <row r="728" spans="1:6" x14ac:dyDescent="0.35">
      <c r="A728" s="167"/>
      <c r="B728" s="166"/>
      <c r="C728" s="165"/>
      <c r="D728" s="163"/>
      <c r="E728" s="163"/>
      <c r="F728" s="162"/>
    </row>
    <row r="729" spans="1:6" x14ac:dyDescent="0.35">
      <c r="A729" s="167"/>
      <c r="B729" s="166"/>
      <c r="C729" s="165"/>
      <c r="D729" s="163"/>
      <c r="E729" s="163"/>
      <c r="F729" s="162"/>
    </row>
    <row r="730" spans="1:6" x14ac:dyDescent="0.35">
      <c r="A730" s="167"/>
      <c r="B730" s="166"/>
      <c r="C730" s="165"/>
      <c r="D730" s="163"/>
      <c r="E730" s="163"/>
      <c r="F730" s="162"/>
    </row>
    <row r="731" spans="1:6" x14ac:dyDescent="0.35">
      <c r="A731" s="167"/>
      <c r="B731" s="166"/>
      <c r="C731" s="165"/>
      <c r="D731" s="163"/>
      <c r="E731" s="163"/>
      <c r="F731" s="162"/>
    </row>
    <row r="732" spans="1:6" x14ac:dyDescent="0.35">
      <c r="A732" s="167"/>
      <c r="B732" s="166"/>
      <c r="C732" s="165"/>
      <c r="D732" s="163"/>
      <c r="E732" s="163"/>
      <c r="F732" s="162"/>
    </row>
    <row r="733" spans="1:6" x14ac:dyDescent="0.35">
      <c r="A733" s="167"/>
      <c r="B733" s="166"/>
      <c r="C733" s="165"/>
      <c r="D733" s="163"/>
      <c r="E733" s="163"/>
      <c r="F733" s="162"/>
    </row>
    <row r="734" spans="1:6" x14ac:dyDescent="0.35">
      <c r="A734" s="167"/>
      <c r="B734" s="166"/>
      <c r="C734" s="165"/>
      <c r="D734" s="163"/>
      <c r="E734" s="163"/>
      <c r="F734" s="162"/>
    </row>
    <row r="735" spans="1:6" x14ac:dyDescent="0.35">
      <c r="A735" s="167"/>
      <c r="B735" s="166"/>
      <c r="C735" s="165"/>
      <c r="D735" s="163"/>
      <c r="E735" s="163"/>
      <c r="F735" s="162"/>
    </row>
    <row r="736" spans="1:6" x14ac:dyDescent="0.35">
      <c r="A736" s="167"/>
      <c r="B736" s="166"/>
      <c r="C736" s="165"/>
      <c r="D736" s="163"/>
      <c r="E736" s="163"/>
      <c r="F736" s="162"/>
    </row>
    <row r="737" spans="1:6" x14ac:dyDescent="0.35">
      <c r="A737" s="167"/>
      <c r="B737" s="166"/>
      <c r="C737" s="165"/>
      <c r="D737" s="163"/>
      <c r="E737" s="163"/>
      <c r="F737" s="162"/>
    </row>
    <row r="738" spans="1:6" x14ac:dyDescent="0.35">
      <c r="A738" s="167"/>
      <c r="B738" s="166"/>
      <c r="C738" s="165"/>
      <c r="D738" s="163"/>
      <c r="E738" s="163"/>
      <c r="F738" s="162"/>
    </row>
    <row r="739" spans="1:6" x14ac:dyDescent="0.35">
      <c r="A739" s="167"/>
      <c r="B739" s="166"/>
      <c r="C739" s="165"/>
      <c r="D739" s="163"/>
      <c r="E739" s="163"/>
      <c r="F739" s="162"/>
    </row>
    <row r="740" spans="1:6" x14ac:dyDescent="0.35">
      <c r="A740" s="167"/>
      <c r="B740" s="166"/>
      <c r="C740" s="165"/>
      <c r="D740" s="163"/>
      <c r="E740" s="163"/>
      <c r="F740" s="162"/>
    </row>
    <row r="741" spans="1:6" x14ac:dyDescent="0.35">
      <c r="A741" s="167"/>
      <c r="B741" s="166"/>
      <c r="C741" s="165"/>
      <c r="D741" s="163"/>
      <c r="E741" s="163"/>
      <c r="F741" s="162"/>
    </row>
    <row r="742" spans="1:6" x14ac:dyDescent="0.35">
      <c r="A742" s="167"/>
      <c r="B742" s="166"/>
      <c r="C742" s="165"/>
      <c r="D742" s="163"/>
      <c r="E742" s="163"/>
      <c r="F742" s="162"/>
    </row>
    <row r="743" spans="1:6" x14ac:dyDescent="0.35">
      <c r="A743" s="167"/>
      <c r="B743" s="166"/>
      <c r="C743" s="165"/>
      <c r="D743" s="163"/>
      <c r="E743" s="163"/>
      <c r="F743" s="162"/>
    </row>
    <row r="744" spans="1:6" x14ac:dyDescent="0.35">
      <c r="A744" s="167"/>
      <c r="B744" s="166"/>
      <c r="C744" s="165"/>
      <c r="D744" s="163"/>
      <c r="E744" s="163"/>
      <c r="F744" s="162"/>
    </row>
    <row r="745" spans="1:6" x14ac:dyDescent="0.35">
      <c r="A745" s="167"/>
      <c r="B745" s="166"/>
      <c r="C745" s="165"/>
      <c r="D745" s="163"/>
      <c r="E745" s="163"/>
      <c r="F745" s="162"/>
    </row>
    <row r="746" spans="1:6" x14ac:dyDescent="0.35">
      <c r="A746" s="167"/>
      <c r="B746" s="166"/>
      <c r="C746" s="165"/>
      <c r="D746" s="163"/>
      <c r="E746" s="163"/>
      <c r="F746" s="162"/>
    </row>
    <row r="747" spans="1:6" x14ac:dyDescent="0.35">
      <c r="A747" s="167"/>
      <c r="B747" s="166"/>
      <c r="C747" s="165"/>
      <c r="D747" s="163"/>
      <c r="E747" s="163"/>
      <c r="F747" s="162"/>
    </row>
    <row r="748" spans="1:6" x14ac:dyDescent="0.35">
      <c r="A748" s="167"/>
      <c r="B748" s="166"/>
      <c r="C748" s="165"/>
      <c r="D748" s="163"/>
      <c r="E748" s="163"/>
      <c r="F748" s="162"/>
    </row>
    <row r="749" spans="1:6" x14ac:dyDescent="0.35">
      <c r="A749" s="167"/>
      <c r="B749" s="166"/>
      <c r="C749" s="165"/>
      <c r="D749" s="163"/>
      <c r="E749" s="163"/>
      <c r="F749" s="162"/>
    </row>
    <row r="750" spans="1:6" x14ac:dyDescent="0.35">
      <c r="A750" s="167"/>
      <c r="B750" s="166"/>
      <c r="C750" s="165"/>
      <c r="D750" s="163"/>
      <c r="E750" s="163"/>
      <c r="F750" s="162"/>
    </row>
    <row r="751" spans="1:6" x14ac:dyDescent="0.35">
      <c r="A751" s="167"/>
      <c r="B751" s="166"/>
      <c r="C751" s="165"/>
      <c r="D751" s="163"/>
      <c r="E751" s="163"/>
      <c r="F751" s="162"/>
    </row>
    <row r="752" spans="1:6" x14ac:dyDescent="0.35">
      <c r="A752" s="167"/>
      <c r="B752" s="166"/>
      <c r="C752" s="165"/>
      <c r="D752" s="163"/>
      <c r="E752" s="163"/>
      <c r="F752" s="162"/>
    </row>
    <row r="753" spans="1:6" x14ac:dyDescent="0.35">
      <c r="A753" s="167"/>
      <c r="B753" s="166"/>
      <c r="C753" s="165"/>
      <c r="D753" s="163"/>
      <c r="E753" s="163"/>
      <c r="F753" s="162"/>
    </row>
    <row r="754" spans="1:6" x14ac:dyDescent="0.35">
      <c r="A754" s="167"/>
      <c r="B754" s="166"/>
      <c r="C754" s="165"/>
      <c r="D754" s="163"/>
      <c r="E754" s="163"/>
      <c r="F754" s="162"/>
    </row>
    <row r="755" spans="1:6" x14ac:dyDescent="0.35">
      <c r="A755" s="167"/>
      <c r="B755" s="166"/>
      <c r="C755" s="165"/>
      <c r="D755" s="163"/>
      <c r="E755" s="163"/>
      <c r="F755" s="162"/>
    </row>
    <row r="756" spans="1:6" x14ac:dyDescent="0.35">
      <c r="A756" s="167"/>
      <c r="B756" s="166"/>
      <c r="C756" s="165"/>
      <c r="D756" s="163"/>
      <c r="E756" s="163"/>
      <c r="F756" s="162"/>
    </row>
    <row r="757" spans="1:6" x14ac:dyDescent="0.35">
      <c r="A757" s="167"/>
      <c r="B757" s="166"/>
      <c r="C757" s="165"/>
      <c r="D757" s="163"/>
      <c r="E757" s="163"/>
      <c r="F757" s="162"/>
    </row>
    <row r="758" spans="1:6" x14ac:dyDescent="0.35">
      <c r="A758" s="167"/>
      <c r="B758" s="166"/>
      <c r="C758" s="165"/>
      <c r="D758" s="163"/>
      <c r="E758" s="163"/>
      <c r="F758" s="162"/>
    </row>
    <row r="759" spans="1:6" x14ac:dyDescent="0.35">
      <c r="A759" s="167"/>
      <c r="B759" s="166"/>
      <c r="C759" s="165"/>
      <c r="D759" s="163"/>
      <c r="E759" s="163"/>
      <c r="F759" s="162"/>
    </row>
    <row r="760" spans="1:6" x14ac:dyDescent="0.35">
      <c r="A760" s="167"/>
      <c r="B760" s="166"/>
      <c r="C760" s="165"/>
      <c r="D760" s="163"/>
      <c r="E760" s="163"/>
      <c r="F760" s="162"/>
    </row>
    <row r="761" spans="1:6" x14ac:dyDescent="0.35">
      <c r="A761" s="167"/>
      <c r="B761" s="166"/>
      <c r="C761" s="165"/>
      <c r="D761" s="163"/>
      <c r="E761" s="163"/>
      <c r="F761" s="162"/>
    </row>
    <row r="762" spans="1:6" x14ac:dyDescent="0.35">
      <c r="A762" s="167"/>
      <c r="B762" s="166"/>
      <c r="C762" s="165"/>
      <c r="D762" s="163"/>
      <c r="E762" s="163"/>
      <c r="F762" s="162"/>
    </row>
    <row r="763" spans="1:6" x14ac:dyDescent="0.35">
      <c r="A763" s="167"/>
      <c r="B763" s="166"/>
      <c r="C763" s="165"/>
      <c r="D763" s="163"/>
      <c r="E763" s="163"/>
      <c r="F763" s="162"/>
    </row>
    <row r="764" spans="1:6" x14ac:dyDescent="0.35">
      <c r="A764" s="167"/>
      <c r="B764" s="166"/>
      <c r="C764" s="165"/>
      <c r="D764" s="163"/>
      <c r="E764" s="163"/>
      <c r="F764" s="162"/>
    </row>
    <row r="765" spans="1:6" x14ac:dyDescent="0.35">
      <c r="A765" s="167"/>
      <c r="B765" s="166"/>
      <c r="C765" s="165"/>
      <c r="D765" s="163"/>
      <c r="E765" s="163"/>
      <c r="F765" s="162"/>
    </row>
    <row r="766" spans="1:6" x14ac:dyDescent="0.35">
      <c r="A766" s="167"/>
      <c r="B766" s="166"/>
      <c r="C766" s="165"/>
      <c r="D766" s="163"/>
      <c r="E766" s="163"/>
      <c r="F766" s="162"/>
    </row>
    <row r="767" spans="1:6" x14ac:dyDescent="0.35">
      <c r="A767" s="167"/>
      <c r="B767" s="166"/>
      <c r="C767" s="165"/>
      <c r="D767" s="163"/>
      <c r="E767" s="163"/>
      <c r="F767" s="162"/>
    </row>
    <row r="768" spans="1:6" x14ac:dyDescent="0.35">
      <c r="A768" s="167"/>
      <c r="B768" s="166"/>
      <c r="C768" s="165"/>
      <c r="D768" s="163"/>
      <c r="E768" s="163"/>
      <c r="F768" s="162"/>
    </row>
    <row r="769" spans="1:6" x14ac:dyDescent="0.35">
      <c r="A769" s="167"/>
      <c r="B769" s="166"/>
      <c r="C769" s="165"/>
      <c r="D769" s="163"/>
      <c r="E769" s="163"/>
      <c r="F769" s="162"/>
    </row>
    <row r="770" spans="1:6" x14ac:dyDescent="0.35">
      <c r="A770" s="167"/>
      <c r="B770" s="166"/>
      <c r="C770" s="165"/>
      <c r="D770" s="163"/>
      <c r="E770" s="163"/>
      <c r="F770" s="162"/>
    </row>
    <row r="771" spans="1:6" x14ac:dyDescent="0.35">
      <c r="A771" s="167"/>
      <c r="B771" s="166"/>
      <c r="C771" s="165"/>
      <c r="D771" s="163"/>
      <c r="E771" s="163"/>
      <c r="F771" s="162"/>
    </row>
    <row r="772" spans="1:6" x14ac:dyDescent="0.35">
      <c r="A772" s="167"/>
      <c r="B772" s="166"/>
      <c r="C772" s="165"/>
      <c r="D772" s="163"/>
      <c r="E772" s="163"/>
      <c r="F772" s="162"/>
    </row>
    <row r="773" spans="1:6" x14ac:dyDescent="0.35">
      <c r="A773" s="167"/>
      <c r="B773" s="166"/>
      <c r="C773" s="165"/>
      <c r="D773" s="163"/>
      <c r="E773" s="163"/>
      <c r="F773" s="162"/>
    </row>
    <row r="774" spans="1:6" x14ac:dyDescent="0.35">
      <c r="A774" s="167"/>
      <c r="B774" s="166"/>
      <c r="C774" s="165"/>
      <c r="D774" s="163"/>
      <c r="E774" s="163"/>
      <c r="F774" s="162"/>
    </row>
    <row r="775" spans="1:6" x14ac:dyDescent="0.35">
      <c r="A775" s="167"/>
      <c r="B775" s="166"/>
      <c r="C775" s="165"/>
      <c r="D775" s="163"/>
      <c r="E775" s="163"/>
      <c r="F775" s="162"/>
    </row>
    <row r="776" spans="1:6" x14ac:dyDescent="0.35">
      <c r="A776" s="167"/>
      <c r="B776" s="166"/>
      <c r="C776" s="165"/>
      <c r="D776" s="163"/>
      <c r="E776" s="163"/>
      <c r="F776" s="162"/>
    </row>
    <row r="777" spans="1:6" x14ac:dyDescent="0.35">
      <c r="A777" s="167"/>
      <c r="B777" s="166"/>
      <c r="C777" s="165"/>
      <c r="D777" s="163"/>
      <c r="E777" s="163"/>
      <c r="F777" s="162"/>
    </row>
    <row r="778" spans="1:6" x14ac:dyDescent="0.35">
      <c r="A778" s="167"/>
      <c r="B778" s="166"/>
      <c r="C778" s="165"/>
      <c r="D778" s="163"/>
      <c r="E778" s="163"/>
      <c r="F778" s="162"/>
    </row>
    <row r="779" spans="1:6" x14ac:dyDescent="0.35">
      <c r="A779" s="167"/>
      <c r="B779" s="166"/>
      <c r="C779" s="165"/>
      <c r="D779" s="163"/>
      <c r="E779" s="163"/>
      <c r="F779" s="162"/>
    </row>
    <row r="780" spans="1:6" x14ac:dyDescent="0.35">
      <c r="A780" s="167"/>
      <c r="B780" s="166"/>
      <c r="C780" s="165"/>
      <c r="D780" s="163"/>
      <c r="E780" s="163"/>
      <c r="F780" s="162"/>
    </row>
    <row r="781" spans="1:6" x14ac:dyDescent="0.35">
      <c r="A781" s="167"/>
      <c r="B781" s="166"/>
      <c r="C781" s="165"/>
      <c r="D781" s="163"/>
      <c r="E781" s="163"/>
      <c r="F781" s="162"/>
    </row>
    <row r="782" spans="1:6" x14ac:dyDescent="0.35">
      <c r="A782" s="167"/>
      <c r="B782" s="166"/>
      <c r="C782" s="165"/>
      <c r="D782" s="163"/>
      <c r="E782" s="163"/>
      <c r="F782" s="162"/>
    </row>
    <row r="783" spans="1:6" x14ac:dyDescent="0.35">
      <c r="A783" s="167"/>
      <c r="B783" s="166"/>
      <c r="C783" s="165"/>
      <c r="D783" s="163"/>
      <c r="E783" s="163"/>
      <c r="F783" s="162"/>
    </row>
    <row r="784" spans="1:6" x14ac:dyDescent="0.35">
      <c r="A784" s="167"/>
      <c r="B784" s="166"/>
      <c r="C784" s="165"/>
      <c r="D784" s="163"/>
      <c r="E784" s="163"/>
      <c r="F784" s="162"/>
    </row>
    <row r="785" spans="1:6" x14ac:dyDescent="0.35">
      <c r="A785" s="167"/>
      <c r="B785" s="166"/>
      <c r="C785" s="165"/>
      <c r="D785" s="163"/>
      <c r="E785" s="163"/>
      <c r="F785" s="162"/>
    </row>
    <row r="786" spans="1:6" x14ac:dyDescent="0.35">
      <c r="A786" s="167"/>
      <c r="B786" s="166"/>
      <c r="C786" s="165"/>
      <c r="D786" s="163"/>
      <c r="E786" s="163"/>
      <c r="F786" s="162"/>
    </row>
    <row r="787" spans="1:6" x14ac:dyDescent="0.35">
      <c r="A787" s="167"/>
      <c r="B787" s="166"/>
      <c r="C787" s="165"/>
      <c r="D787" s="163"/>
      <c r="E787" s="163"/>
      <c r="F787" s="162"/>
    </row>
    <row r="788" spans="1:6" x14ac:dyDescent="0.35">
      <c r="A788" s="167"/>
      <c r="B788" s="166"/>
      <c r="C788" s="165"/>
      <c r="D788" s="163"/>
      <c r="E788" s="163"/>
      <c r="F788" s="162"/>
    </row>
    <row r="789" spans="1:6" x14ac:dyDescent="0.35">
      <c r="A789" s="167"/>
      <c r="B789" s="166"/>
      <c r="C789" s="165"/>
      <c r="D789" s="163"/>
      <c r="E789" s="163"/>
      <c r="F789" s="162"/>
    </row>
    <row r="790" spans="1:6" x14ac:dyDescent="0.35">
      <c r="A790" s="167"/>
      <c r="B790" s="166"/>
      <c r="C790" s="165"/>
      <c r="D790" s="163"/>
      <c r="E790" s="163"/>
      <c r="F790" s="162"/>
    </row>
    <row r="791" spans="1:6" x14ac:dyDescent="0.35">
      <c r="A791" s="167"/>
      <c r="B791" s="166"/>
      <c r="C791" s="165"/>
      <c r="D791" s="163"/>
      <c r="E791" s="163"/>
      <c r="F791" s="162"/>
    </row>
    <row r="792" spans="1:6" x14ac:dyDescent="0.35">
      <c r="A792" s="167"/>
      <c r="B792" s="166"/>
      <c r="C792" s="165"/>
      <c r="D792" s="163"/>
      <c r="E792" s="163"/>
      <c r="F792" s="162"/>
    </row>
    <row r="793" spans="1:6" x14ac:dyDescent="0.35">
      <c r="A793" s="167"/>
      <c r="B793" s="166"/>
      <c r="C793" s="165"/>
      <c r="D793" s="163"/>
      <c r="E793" s="163"/>
      <c r="F793" s="162"/>
    </row>
    <row r="794" spans="1:6" x14ac:dyDescent="0.35">
      <c r="A794" s="167"/>
      <c r="B794" s="166"/>
      <c r="C794" s="165"/>
      <c r="D794" s="163"/>
      <c r="E794" s="163"/>
      <c r="F794" s="162"/>
    </row>
    <row r="795" spans="1:6" x14ac:dyDescent="0.35">
      <c r="A795" s="167"/>
      <c r="B795" s="166"/>
      <c r="C795" s="165"/>
      <c r="D795" s="163"/>
      <c r="E795" s="163"/>
      <c r="F795" s="162"/>
    </row>
    <row r="796" spans="1:6" x14ac:dyDescent="0.35">
      <c r="A796" s="167"/>
      <c r="B796" s="166"/>
      <c r="C796" s="165"/>
      <c r="D796" s="163"/>
      <c r="E796" s="163"/>
      <c r="F796" s="162"/>
    </row>
    <row r="797" spans="1:6" x14ac:dyDescent="0.35">
      <c r="A797" s="167"/>
      <c r="B797" s="166"/>
      <c r="C797" s="165"/>
      <c r="D797" s="163"/>
      <c r="E797" s="163"/>
      <c r="F797" s="162"/>
    </row>
    <row r="798" spans="1:6" x14ac:dyDescent="0.35">
      <c r="A798" s="167"/>
      <c r="B798" s="166"/>
      <c r="C798" s="165"/>
      <c r="D798" s="163"/>
      <c r="E798" s="163"/>
      <c r="F798" s="162"/>
    </row>
    <row r="799" spans="1:6" x14ac:dyDescent="0.35">
      <c r="A799" s="167"/>
      <c r="B799" s="166"/>
      <c r="C799" s="165"/>
      <c r="D799" s="163"/>
      <c r="E799" s="163"/>
      <c r="F799" s="162"/>
    </row>
    <row r="800" spans="1:6" x14ac:dyDescent="0.35">
      <c r="A800" s="167"/>
      <c r="B800" s="166"/>
      <c r="C800" s="165"/>
      <c r="D800" s="163"/>
      <c r="E800" s="163"/>
      <c r="F800" s="162"/>
    </row>
    <row r="801" spans="1:6" x14ac:dyDescent="0.35">
      <c r="A801" s="167"/>
      <c r="B801" s="166"/>
      <c r="C801" s="165"/>
      <c r="D801" s="163"/>
      <c r="E801" s="163"/>
      <c r="F801" s="162"/>
    </row>
    <row r="802" spans="1:6" x14ac:dyDescent="0.35">
      <c r="A802" s="167"/>
      <c r="B802" s="166"/>
      <c r="C802" s="165"/>
      <c r="D802" s="163"/>
      <c r="E802" s="163"/>
      <c r="F802" s="162"/>
    </row>
    <row r="803" spans="1:6" x14ac:dyDescent="0.35">
      <c r="A803" s="167"/>
      <c r="B803" s="166"/>
      <c r="C803" s="165"/>
      <c r="D803" s="163"/>
      <c r="E803" s="163"/>
      <c r="F803" s="162"/>
    </row>
    <row r="804" spans="1:6" x14ac:dyDescent="0.35">
      <c r="A804" s="167"/>
      <c r="B804" s="166"/>
      <c r="C804" s="165"/>
      <c r="D804" s="163"/>
      <c r="E804" s="163"/>
      <c r="F804" s="162"/>
    </row>
    <row r="805" spans="1:6" x14ac:dyDescent="0.35">
      <c r="A805" s="167"/>
      <c r="B805" s="166"/>
      <c r="C805" s="165"/>
      <c r="D805" s="163"/>
      <c r="E805" s="163"/>
      <c r="F805" s="162"/>
    </row>
    <row r="806" spans="1:6" x14ac:dyDescent="0.35">
      <c r="A806" s="167"/>
      <c r="B806" s="166"/>
      <c r="C806" s="165"/>
      <c r="D806" s="163"/>
      <c r="E806" s="163"/>
      <c r="F806" s="162"/>
    </row>
    <row r="807" spans="1:6" x14ac:dyDescent="0.35">
      <c r="A807" s="167"/>
      <c r="B807" s="166"/>
      <c r="C807" s="165"/>
      <c r="D807" s="163"/>
      <c r="E807" s="163"/>
      <c r="F807" s="162"/>
    </row>
    <row r="808" spans="1:6" x14ac:dyDescent="0.35">
      <c r="A808" s="167"/>
      <c r="B808" s="166"/>
      <c r="C808" s="165"/>
      <c r="D808" s="163"/>
      <c r="E808" s="163"/>
      <c r="F808" s="162"/>
    </row>
    <row r="809" spans="1:6" x14ac:dyDescent="0.35">
      <c r="A809" s="167"/>
      <c r="B809" s="166"/>
      <c r="C809" s="165"/>
      <c r="D809" s="163"/>
      <c r="E809" s="163"/>
      <c r="F809" s="162"/>
    </row>
    <row r="810" spans="1:6" x14ac:dyDescent="0.35">
      <c r="A810" s="167"/>
      <c r="B810" s="166"/>
      <c r="C810" s="165"/>
      <c r="D810" s="163"/>
      <c r="E810" s="163"/>
      <c r="F810" s="162"/>
    </row>
    <row r="811" spans="1:6" x14ac:dyDescent="0.35">
      <c r="A811" s="167"/>
      <c r="B811" s="166"/>
      <c r="C811" s="165"/>
      <c r="D811" s="163"/>
      <c r="E811" s="163"/>
      <c r="F811" s="162"/>
    </row>
    <row r="812" spans="1:6" x14ac:dyDescent="0.35">
      <c r="A812" s="167"/>
      <c r="B812" s="166"/>
      <c r="C812" s="165"/>
      <c r="D812" s="163"/>
      <c r="E812" s="163"/>
      <c r="F812" s="162"/>
    </row>
    <row r="813" spans="1:6" x14ac:dyDescent="0.35">
      <c r="A813" s="167"/>
      <c r="B813" s="166"/>
      <c r="C813" s="165"/>
      <c r="D813" s="163"/>
      <c r="E813" s="163"/>
      <c r="F813" s="162"/>
    </row>
    <row r="814" spans="1:6" x14ac:dyDescent="0.35">
      <c r="A814" s="167"/>
      <c r="B814" s="166"/>
      <c r="C814" s="165"/>
      <c r="D814" s="163"/>
      <c r="E814" s="163"/>
      <c r="F814" s="162"/>
    </row>
    <row r="815" spans="1:6" x14ac:dyDescent="0.35">
      <c r="A815" s="167"/>
      <c r="B815" s="166"/>
      <c r="C815" s="165"/>
      <c r="D815" s="163"/>
      <c r="E815" s="163"/>
      <c r="F815" s="162"/>
    </row>
    <row r="816" spans="1:6" x14ac:dyDescent="0.35">
      <c r="A816" s="167"/>
      <c r="B816" s="166"/>
      <c r="C816" s="165"/>
      <c r="D816" s="163"/>
      <c r="E816" s="163"/>
      <c r="F816" s="162"/>
    </row>
    <row r="817" spans="1:6" x14ac:dyDescent="0.35">
      <c r="A817" s="167"/>
      <c r="B817" s="166"/>
      <c r="C817" s="165"/>
      <c r="D817" s="163"/>
      <c r="E817" s="163"/>
      <c r="F817" s="162"/>
    </row>
    <row r="818" spans="1:6" x14ac:dyDescent="0.35">
      <c r="A818" s="167"/>
      <c r="B818" s="166"/>
      <c r="C818" s="165"/>
      <c r="D818" s="163"/>
      <c r="E818" s="163"/>
      <c r="F818" s="162"/>
    </row>
    <row r="819" spans="1:6" x14ac:dyDescent="0.35">
      <c r="A819" s="167"/>
      <c r="B819" s="166"/>
      <c r="C819" s="165"/>
      <c r="D819" s="163"/>
      <c r="E819" s="163"/>
      <c r="F819" s="162"/>
    </row>
    <row r="820" spans="1:6" x14ac:dyDescent="0.35">
      <c r="A820" s="167"/>
      <c r="B820" s="166"/>
      <c r="C820" s="165"/>
      <c r="D820" s="163"/>
      <c r="E820" s="163"/>
      <c r="F820" s="162"/>
    </row>
    <row r="821" spans="1:6" x14ac:dyDescent="0.35">
      <c r="A821" s="167"/>
      <c r="B821" s="166"/>
      <c r="C821" s="165"/>
      <c r="D821" s="163"/>
      <c r="E821" s="163"/>
      <c r="F821" s="162"/>
    </row>
    <row r="822" spans="1:6" x14ac:dyDescent="0.35">
      <c r="A822" s="167"/>
      <c r="B822" s="166"/>
      <c r="C822" s="165"/>
      <c r="D822" s="163"/>
      <c r="E822" s="163"/>
      <c r="F822" s="162"/>
    </row>
    <row r="823" spans="1:6" x14ac:dyDescent="0.35">
      <c r="A823" s="167"/>
      <c r="B823" s="166"/>
      <c r="C823" s="165"/>
      <c r="D823" s="163"/>
      <c r="E823" s="163"/>
      <c r="F823" s="162"/>
    </row>
    <row r="824" spans="1:6" x14ac:dyDescent="0.35">
      <c r="A824" s="167"/>
      <c r="B824" s="166"/>
      <c r="C824" s="165"/>
      <c r="D824" s="163"/>
      <c r="E824" s="163"/>
      <c r="F824" s="162"/>
    </row>
    <row r="825" spans="1:6" x14ac:dyDescent="0.35">
      <c r="A825" s="167"/>
      <c r="B825" s="166"/>
      <c r="C825" s="165"/>
      <c r="D825" s="163"/>
      <c r="E825" s="163"/>
      <c r="F825" s="162"/>
    </row>
    <row r="826" spans="1:6" x14ac:dyDescent="0.35">
      <c r="A826" s="167"/>
      <c r="B826" s="166"/>
      <c r="C826" s="165"/>
      <c r="D826" s="163"/>
      <c r="E826" s="163"/>
      <c r="F826" s="162"/>
    </row>
    <row r="827" spans="1:6" x14ac:dyDescent="0.35">
      <c r="A827" s="167"/>
      <c r="B827" s="166"/>
      <c r="C827" s="165"/>
      <c r="D827" s="163"/>
      <c r="E827" s="163"/>
      <c r="F827" s="162"/>
    </row>
    <row r="828" spans="1:6" x14ac:dyDescent="0.35">
      <c r="A828" s="167"/>
      <c r="B828" s="166"/>
      <c r="C828" s="165"/>
      <c r="D828" s="163"/>
      <c r="E828" s="163"/>
      <c r="F828" s="162"/>
    </row>
    <row r="829" spans="1:6" x14ac:dyDescent="0.35">
      <c r="A829" s="167"/>
      <c r="B829" s="166"/>
      <c r="C829" s="165"/>
      <c r="D829" s="163"/>
      <c r="E829" s="163"/>
      <c r="F829" s="162"/>
    </row>
    <row r="830" spans="1:6" x14ac:dyDescent="0.35">
      <c r="A830" s="167"/>
      <c r="B830" s="166"/>
      <c r="C830" s="165"/>
      <c r="D830" s="163"/>
      <c r="E830" s="163"/>
      <c r="F830" s="162"/>
    </row>
    <row r="831" spans="1:6" x14ac:dyDescent="0.35">
      <c r="A831" s="167"/>
      <c r="B831" s="166"/>
      <c r="C831" s="165"/>
      <c r="D831" s="163"/>
      <c r="E831" s="163"/>
      <c r="F831" s="162"/>
    </row>
    <row r="832" spans="1:6" x14ac:dyDescent="0.35">
      <c r="A832" s="167"/>
      <c r="B832" s="166"/>
      <c r="C832" s="165"/>
      <c r="D832" s="163"/>
      <c r="E832" s="163"/>
      <c r="F832" s="162"/>
    </row>
    <row r="833" spans="1:6" x14ac:dyDescent="0.35">
      <c r="A833" s="167"/>
      <c r="B833" s="166"/>
      <c r="C833" s="165"/>
      <c r="D833" s="163"/>
      <c r="E833" s="163"/>
      <c r="F833" s="162"/>
    </row>
    <row r="834" spans="1:6" x14ac:dyDescent="0.35">
      <c r="A834" s="167"/>
      <c r="B834" s="166"/>
      <c r="C834" s="165"/>
      <c r="D834" s="163"/>
      <c r="E834" s="163"/>
      <c r="F834" s="162"/>
    </row>
    <row r="835" spans="1:6" x14ac:dyDescent="0.35">
      <c r="A835" s="167"/>
      <c r="B835" s="166"/>
      <c r="C835" s="165"/>
      <c r="D835" s="163"/>
      <c r="E835" s="163"/>
      <c r="F835" s="162"/>
    </row>
    <row r="836" spans="1:6" x14ac:dyDescent="0.35">
      <c r="A836" s="167"/>
      <c r="B836" s="166"/>
      <c r="C836" s="165"/>
      <c r="D836" s="163"/>
      <c r="E836" s="163"/>
      <c r="F836" s="162"/>
    </row>
    <row r="837" spans="1:6" x14ac:dyDescent="0.35">
      <c r="A837" s="167"/>
      <c r="B837" s="166"/>
      <c r="C837" s="165"/>
      <c r="D837" s="163"/>
      <c r="E837" s="163"/>
      <c r="F837" s="162"/>
    </row>
    <row r="838" spans="1:6" x14ac:dyDescent="0.35">
      <c r="A838" s="167"/>
      <c r="B838" s="166"/>
      <c r="C838" s="165"/>
      <c r="D838" s="163"/>
      <c r="E838" s="163"/>
      <c r="F838" s="162"/>
    </row>
    <row r="839" spans="1:6" x14ac:dyDescent="0.35">
      <c r="A839" s="167"/>
      <c r="B839" s="166"/>
      <c r="C839" s="165"/>
      <c r="D839" s="163"/>
      <c r="E839" s="163"/>
      <c r="F839" s="162"/>
    </row>
    <row r="840" spans="1:6" x14ac:dyDescent="0.35">
      <c r="A840" s="167"/>
      <c r="B840" s="166"/>
      <c r="C840" s="165"/>
      <c r="D840" s="163"/>
      <c r="E840" s="163"/>
      <c r="F840" s="162"/>
    </row>
    <row r="841" spans="1:6" x14ac:dyDescent="0.35">
      <c r="A841" s="167"/>
      <c r="B841" s="166"/>
      <c r="C841" s="165"/>
      <c r="D841" s="163"/>
      <c r="E841" s="163"/>
      <c r="F841" s="162"/>
    </row>
    <row r="842" spans="1:6" x14ac:dyDescent="0.35">
      <c r="A842" s="167"/>
      <c r="B842" s="166"/>
      <c r="C842" s="165"/>
      <c r="D842" s="163"/>
      <c r="E842" s="163"/>
      <c r="F842" s="162"/>
    </row>
    <row r="843" spans="1:6" x14ac:dyDescent="0.35">
      <c r="A843" s="167"/>
      <c r="B843" s="166"/>
      <c r="C843" s="165"/>
      <c r="D843" s="163"/>
      <c r="E843" s="163"/>
      <c r="F843" s="162"/>
    </row>
    <row r="844" spans="1:6" x14ac:dyDescent="0.35">
      <c r="A844" s="167"/>
      <c r="B844" s="166"/>
      <c r="C844" s="165"/>
      <c r="D844" s="163"/>
      <c r="E844" s="163"/>
      <c r="F844" s="162"/>
    </row>
    <row r="845" spans="1:6" x14ac:dyDescent="0.35">
      <c r="A845" s="167"/>
      <c r="B845" s="166"/>
      <c r="C845" s="165"/>
      <c r="D845" s="163"/>
      <c r="E845" s="163"/>
      <c r="F845" s="162"/>
    </row>
    <row r="846" spans="1:6" x14ac:dyDescent="0.35">
      <c r="A846" s="167"/>
      <c r="B846" s="166"/>
      <c r="C846" s="165"/>
      <c r="D846" s="163"/>
      <c r="E846" s="163"/>
      <c r="F846" s="162"/>
    </row>
    <row r="847" spans="1:6" x14ac:dyDescent="0.35">
      <c r="A847" s="167"/>
      <c r="B847" s="166"/>
      <c r="C847" s="165"/>
      <c r="D847" s="163"/>
      <c r="E847" s="163"/>
      <c r="F847" s="162"/>
    </row>
    <row r="848" spans="1:6" x14ac:dyDescent="0.35">
      <c r="A848" s="167"/>
      <c r="B848" s="166"/>
      <c r="C848" s="165"/>
      <c r="D848" s="163"/>
      <c r="E848" s="163"/>
      <c r="F848" s="162"/>
    </row>
    <row r="849" spans="1:6" x14ac:dyDescent="0.35">
      <c r="A849" s="167"/>
      <c r="B849" s="166"/>
      <c r="C849" s="165"/>
      <c r="D849" s="163"/>
      <c r="E849" s="163"/>
      <c r="F849" s="162"/>
    </row>
    <row r="850" spans="1:6" x14ac:dyDescent="0.35">
      <c r="A850" s="167"/>
      <c r="B850" s="166"/>
      <c r="C850" s="165"/>
      <c r="D850" s="163"/>
      <c r="E850" s="163"/>
      <c r="F850" s="162"/>
    </row>
    <row r="851" spans="1:6" x14ac:dyDescent="0.35">
      <c r="A851" s="167"/>
      <c r="B851" s="166"/>
      <c r="C851" s="165"/>
      <c r="D851" s="163"/>
      <c r="E851" s="163"/>
      <c r="F851" s="162"/>
    </row>
    <row r="852" spans="1:6" x14ac:dyDescent="0.35">
      <c r="A852" s="167"/>
      <c r="B852" s="166"/>
      <c r="C852" s="165"/>
      <c r="D852" s="163"/>
      <c r="E852" s="163"/>
      <c r="F852" s="162"/>
    </row>
    <row r="853" spans="1:6" x14ac:dyDescent="0.35">
      <c r="A853" s="167"/>
      <c r="B853" s="166"/>
      <c r="C853" s="165"/>
      <c r="D853" s="163"/>
      <c r="E853" s="163"/>
      <c r="F853" s="162"/>
    </row>
    <row r="854" spans="1:6" x14ac:dyDescent="0.35">
      <c r="A854" s="167"/>
      <c r="B854" s="166"/>
      <c r="C854" s="165"/>
      <c r="D854" s="163"/>
      <c r="E854" s="163"/>
      <c r="F854" s="162"/>
    </row>
    <row r="855" spans="1:6" x14ac:dyDescent="0.35">
      <c r="A855" s="167"/>
      <c r="B855" s="166"/>
      <c r="C855" s="165"/>
      <c r="D855" s="163"/>
      <c r="E855" s="163"/>
      <c r="F855" s="162"/>
    </row>
    <row r="856" spans="1:6" x14ac:dyDescent="0.35">
      <c r="A856" s="167"/>
      <c r="B856" s="166"/>
      <c r="C856" s="165"/>
      <c r="D856" s="163"/>
      <c r="E856" s="163"/>
      <c r="F856" s="162"/>
    </row>
    <row r="857" spans="1:6" x14ac:dyDescent="0.35">
      <c r="A857" s="167"/>
      <c r="B857" s="166"/>
      <c r="C857" s="165"/>
      <c r="D857" s="163"/>
      <c r="E857" s="163"/>
      <c r="F857" s="162"/>
    </row>
    <row r="858" spans="1:6" x14ac:dyDescent="0.35">
      <c r="A858" s="167"/>
      <c r="B858" s="166"/>
      <c r="C858" s="165"/>
      <c r="D858" s="163"/>
      <c r="E858" s="163"/>
      <c r="F858" s="162"/>
    </row>
    <row r="859" spans="1:6" x14ac:dyDescent="0.35">
      <c r="A859" s="167"/>
      <c r="B859" s="166"/>
      <c r="C859" s="165"/>
      <c r="D859" s="163"/>
      <c r="E859" s="163"/>
      <c r="F859" s="162"/>
    </row>
    <row r="860" spans="1:6" x14ac:dyDescent="0.35">
      <c r="A860" s="167"/>
      <c r="B860" s="166"/>
      <c r="C860" s="165"/>
      <c r="D860" s="163"/>
      <c r="E860" s="163"/>
      <c r="F860" s="162"/>
    </row>
    <row r="861" spans="1:6" x14ac:dyDescent="0.35">
      <c r="A861" s="167"/>
      <c r="B861" s="166"/>
      <c r="C861" s="165"/>
      <c r="D861" s="163"/>
      <c r="E861" s="163"/>
      <c r="F861" s="162"/>
    </row>
    <row r="862" spans="1:6" x14ac:dyDescent="0.35">
      <c r="A862" s="167"/>
      <c r="B862" s="166"/>
      <c r="C862" s="165"/>
      <c r="D862" s="163"/>
      <c r="E862" s="163"/>
      <c r="F862" s="162"/>
    </row>
    <row r="863" spans="1:6" x14ac:dyDescent="0.35">
      <c r="A863" s="167"/>
      <c r="B863" s="166"/>
      <c r="C863" s="165"/>
      <c r="D863" s="163"/>
      <c r="E863" s="163"/>
      <c r="F863" s="162"/>
    </row>
    <row r="864" spans="1:6" x14ac:dyDescent="0.35">
      <c r="A864" s="167"/>
      <c r="B864" s="166"/>
      <c r="C864" s="165"/>
      <c r="D864" s="163"/>
      <c r="E864" s="163"/>
      <c r="F864" s="162"/>
    </row>
    <row r="865" spans="1:6" x14ac:dyDescent="0.35">
      <c r="A865" s="167"/>
      <c r="B865" s="166"/>
      <c r="C865" s="165"/>
      <c r="D865" s="163"/>
      <c r="E865" s="163"/>
      <c r="F865" s="162"/>
    </row>
    <row r="866" spans="1:6" x14ac:dyDescent="0.35">
      <c r="A866" s="167"/>
      <c r="B866" s="166"/>
      <c r="C866" s="165"/>
      <c r="D866" s="163"/>
      <c r="E866" s="163"/>
      <c r="F866" s="162"/>
    </row>
    <row r="867" spans="1:6" x14ac:dyDescent="0.35">
      <c r="A867" s="167"/>
      <c r="B867" s="166"/>
      <c r="C867" s="165"/>
      <c r="D867" s="163"/>
      <c r="E867" s="163"/>
      <c r="F867" s="162"/>
    </row>
    <row r="868" spans="1:6" x14ac:dyDescent="0.35">
      <c r="A868" s="167"/>
      <c r="B868" s="166"/>
      <c r="C868" s="165"/>
      <c r="D868" s="163"/>
      <c r="E868" s="163"/>
      <c r="F868" s="162"/>
    </row>
    <row r="869" spans="1:6" x14ac:dyDescent="0.35">
      <c r="A869" s="167"/>
      <c r="B869" s="166"/>
      <c r="C869" s="165"/>
      <c r="D869" s="163"/>
      <c r="E869" s="163"/>
      <c r="F869" s="162"/>
    </row>
    <row r="870" spans="1:6" x14ac:dyDescent="0.35">
      <c r="A870" s="167"/>
      <c r="B870" s="166"/>
      <c r="C870" s="165"/>
      <c r="D870" s="163"/>
      <c r="E870" s="163"/>
      <c r="F870" s="162"/>
    </row>
    <row r="871" spans="1:6" x14ac:dyDescent="0.35">
      <c r="A871" s="167"/>
      <c r="B871" s="166"/>
      <c r="C871" s="165"/>
      <c r="D871" s="163"/>
      <c r="E871" s="163"/>
      <c r="F871" s="162"/>
    </row>
    <row r="872" spans="1:6" x14ac:dyDescent="0.35">
      <c r="A872" s="167"/>
      <c r="B872" s="166"/>
      <c r="C872" s="165"/>
      <c r="D872" s="163"/>
      <c r="E872" s="163"/>
      <c r="F872" s="162"/>
    </row>
    <row r="873" spans="1:6" x14ac:dyDescent="0.35">
      <c r="A873" s="167"/>
      <c r="B873" s="166"/>
      <c r="C873" s="165"/>
      <c r="D873" s="163"/>
      <c r="E873" s="163"/>
      <c r="F873" s="162"/>
    </row>
    <row r="874" spans="1:6" x14ac:dyDescent="0.35">
      <c r="A874" s="167"/>
      <c r="B874" s="166"/>
      <c r="C874" s="165"/>
      <c r="D874" s="163"/>
      <c r="E874" s="163"/>
      <c r="F874" s="162"/>
    </row>
    <row r="875" spans="1:6" x14ac:dyDescent="0.35">
      <c r="A875" s="167"/>
      <c r="B875" s="166"/>
      <c r="C875" s="165"/>
      <c r="D875" s="163"/>
      <c r="E875" s="163"/>
      <c r="F875" s="162"/>
    </row>
    <row r="876" spans="1:6" x14ac:dyDescent="0.35">
      <c r="A876" s="167"/>
      <c r="B876" s="166"/>
      <c r="C876" s="165"/>
      <c r="D876" s="163"/>
      <c r="E876" s="163"/>
      <c r="F876" s="162"/>
    </row>
    <row r="877" spans="1:6" x14ac:dyDescent="0.35">
      <c r="A877" s="167"/>
      <c r="B877" s="166"/>
      <c r="C877" s="165"/>
      <c r="D877" s="163"/>
      <c r="E877" s="163"/>
      <c r="F877" s="162"/>
    </row>
    <row r="878" spans="1:6" x14ac:dyDescent="0.35">
      <c r="A878" s="167"/>
      <c r="B878" s="166"/>
      <c r="C878" s="165"/>
      <c r="D878" s="163"/>
      <c r="E878" s="163"/>
      <c r="F878" s="162"/>
    </row>
    <row r="879" spans="1:6" x14ac:dyDescent="0.35">
      <c r="A879" s="167"/>
      <c r="B879" s="166"/>
      <c r="C879" s="165"/>
      <c r="D879" s="163"/>
      <c r="E879" s="163"/>
      <c r="F879" s="162"/>
    </row>
    <row r="880" spans="1:6" x14ac:dyDescent="0.35">
      <c r="A880" s="167"/>
      <c r="B880" s="166"/>
      <c r="C880" s="165"/>
      <c r="D880" s="163"/>
      <c r="E880" s="163"/>
      <c r="F880" s="162"/>
    </row>
    <row r="881" spans="1:6" x14ac:dyDescent="0.35">
      <c r="A881" s="167"/>
      <c r="B881" s="166"/>
      <c r="C881" s="165"/>
      <c r="D881" s="163"/>
      <c r="E881" s="163"/>
      <c r="F881" s="162"/>
    </row>
    <row r="882" spans="1:6" x14ac:dyDescent="0.35">
      <c r="A882" s="167"/>
      <c r="B882" s="166"/>
      <c r="C882" s="165"/>
      <c r="D882" s="163"/>
      <c r="E882" s="163"/>
      <c r="F882" s="162"/>
    </row>
    <row r="883" spans="1:6" x14ac:dyDescent="0.35">
      <c r="A883" s="167"/>
      <c r="B883" s="166"/>
      <c r="C883" s="165"/>
      <c r="D883" s="163"/>
      <c r="E883" s="163"/>
      <c r="F883" s="162"/>
    </row>
    <row r="884" spans="1:6" x14ac:dyDescent="0.35">
      <c r="A884" s="167"/>
      <c r="B884" s="166"/>
      <c r="C884" s="165"/>
      <c r="D884" s="163"/>
      <c r="E884" s="163"/>
      <c r="F884" s="162"/>
    </row>
    <row r="885" spans="1:6" x14ac:dyDescent="0.35">
      <c r="A885" s="167"/>
      <c r="B885" s="166"/>
      <c r="C885" s="165"/>
      <c r="D885" s="163"/>
      <c r="E885" s="163"/>
      <c r="F885" s="162"/>
    </row>
    <row r="886" spans="1:6" x14ac:dyDescent="0.35">
      <c r="A886" s="167"/>
      <c r="B886" s="166"/>
      <c r="C886" s="165"/>
      <c r="D886" s="163"/>
      <c r="E886" s="163"/>
      <c r="F886" s="162"/>
    </row>
    <row r="887" spans="1:6" x14ac:dyDescent="0.35">
      <c r="A887" s="167"/>
      <c r="B887" s="166"/>
      <c r="C887" s="165"/>
      <c r="D887" s="163"/>
      <c r="E887" s="163"/>
      <c r="F887" s="162"/>
    </row>
    <row r="888" spans="1:6" x14ac:dyDescent="0.35">
      <c r="A888" s="167"/>
      <c r="B888" s="166"/>
      <c r="C888" s="165"/>
      <c r="D888" s="163"/>
      <c r="E888" s="163"/>
      <c r="F888" s="162"/>
    </row>
    <row r="889" spans="1:6" x14ac:dyDescent="0.35">
      <c r="A889" s="167"/>
      <c r="B889" s="166"/>
      <c r="C889" s="165"/>
      <c r="D889" s="163"/>
      <c r="E889" s="163"/>
      <c r="F889" s="162"/>
    </row>
    <row r="890" spans="1:6" x14ac:dyDescent="0.35">
      <c r="A890" s="167"/>
      <c r="B890" s="166"/>
      <c r="C890" s="165"/>
      <c r="D890" s="163"/>
      <c r="E890" s="163"/>
      <c r="F890" s="162"/>
    </row>
    <row r="891" spans="1:6" x14ac:dyDescent="0.35">
      <c r="A891" s="167"/>
      <c r="B891" s="166"/>
      <c r="C891" s="165"/>
      <c r="D891" s="163"/>
      <c r="E891" s="163"/>
      <c r="F891" s="162"/>
    </row>
    <row r="892" spans="1:6" x14ac:dyDescent="0.35">
      <c r="A892" s="167"/>
      <c r="B892" s="166"/>
      <c r="C892" s="165"/>
      <c r="D892" s="163"/>
      <c r="E892" s="163"/>
      <c r="F892" s="162"/>
    </row>
    <row r="893" spans="1:6" x14ac:dyDescent="0.35">
      <c r="A893" s="167"/>
      <c r="B893" s="166"/>
      <c r="C893" s="165"/>
      <c r="D893" s="163"/>
      <c r="E893" s="163"/>
      <c r="F893" s="162"/>
    </row>
    <row r="894" spans="1:6" x14ac:dyDescent="0.35">
      <c r="A894" s="167"/>
      <c r="B894" s="166"/>
      <c r="C894" s="165"/>
      <c r="D894" s="163"/>
      <c r="E894" s="163"/>
      <c r="F894" s="162"/>
    </row>
    <row r="895" spans="1:6" x14ac:dyDescent="0.35">
      <c r="A895" s="167"/>
      <c r="B895" s="166"/>
      <c r="C895" s="165"/>
      <c r="D895" s="163"/>
      <c r="E895" s="163"/>
      <c r="F895" s="162"/>
    </row>
    <row r="896" spans="1:6" x14ac:dyDescent="0.35">
      <c r="A896" s="167"/>
      <c r="B896" s="166"/>
      <c r="C896" s="165"/>
      <c r="D896" s="163"/>
      <c r="E896" s="163"/>
      <c r="F896" s="162"/>
    </row>
    <row r="897" spans="1:6" x14ac:dyDescent="0.35">
      <c r="A897" s="167"/>
      <c r="B897" s="166"/>
      <c r="C897" s="165"/>
      <c r="D897" s="163"/>
      <c r="E897" s="163"/>
      <c r="F897" s="162"/>
    </row>
    <row r="898" spans="1:6" x14ac:dyDescent="0.35">
      <c r="A898" s="167"/>
      <c r="B898" s="166"/>
      <c r="C898" s="165"/>
      <c r="D898" s="163"/>
      <c r="E898" s="163"/>
      <c r="F898" s="162"/>
    </row>
    <row r="899" spans="1:6" x14ac:dyDescent="0.35">
      <c r="A899" s="167"/>
      <c r="B899" s="166"/>
      <c r="C899" s="165"/>
      <c r="D899" s="163"/>
      <c r="E899" s="163"/>
      <c r="F899" s="162"/>
    </row>
    <row r="900" spans="1:6" x14ac:dyDescent="0.35">
      <c r="A900" s="167"/>
      <c r="B900" s="166"/>
      <c r="C900" s="165"/>
      <c r="D900" s="163"/>
      <c r="E900" s="163"/>
      <c r="F900" s="162"/>
    </row>
    <row r="901" spans="1:6" x14ac:dyDescent="0.35">
      <c r="A901" s="167"/>
      <c r="B901" s="166"/>
      <c r="C901" s="165"/>
      <c r="D901" s="163"/>
      <c r="E901" s="163"/>
      <c r="F901" s="162"/>
    </row>
    <row r="902" spans="1:6" x14ac:dyDescent="0.35">
      <c r="A902" s="167"/>
      <c r="B902" s="166"/>
      <c r="C902" s="165"/>
      <c r="D902" s="163"/>
      <c r="E902" s="163"/>
      <c r="F902" s="162"/>
    </row>
    <row r="903" spans="1:6" x14ac:dyDescent="0.35">
      <c r="A903" s="167"/>
      <c r="B903" s="166"/>
      <c r="C903" s="165"/>
      <c r="D903" s="163"/>
      <c r="E903" s="163"/>
      <c r="F903" s="162"/>
    </row>
    <row r="904" spans="1:6" x14ac:dyDescent="0.35">
      <c r="A904" s="167"/>
      <c r="B904" s="166"/>
      <c r="C904" s="165"/>
      <c r="D904" s="163"/>
      <c r="E904" s="163"/>
      <c r="F904" s="162"/>
    </row>
    <row r="905" spans="1:6" x14ac:dyDescent="0.35">
      <c r="A905" s="167"/>
      <c r="B905" s="166"/>
      <c r="C905" s="165"/>
      <c r="D905" s="163"/>
      <c r="E905" s="163"/>
      <c r="F905" s="162"/>
    </row>
    <row r="906" spans="1:6" x14ac:dyDescent="0.35">
      <c r="A906" s="167"/>
      <c r="B906" s="166"/>
      <c r="C906" s="165"/>
      <c r="D906" s="163"/>
      <c r="E906" s="163"/>
      <c r="F906" s="162"/>
    </row>
    <row r="907" spans="1:6" x14ac:dyDescent="0.35">
      <c r="A907" s="167"/>
      <c r="B907" s="166"/>
      <c r="C907" s="165"/>
      <c r="D907" s="163"/>
      <c r="E907" s="163"/>
      <c r="F907" s="162"/>
    </row>
    <row r="908" spans="1:6" x14ac:dyDescent="0.35">
      <c r="A908" s="167"/>
      <c r="B908" s="166"/>
      <c r="C908" s="165"/>
      <c r="D908" s="163"/>
      <c r="E908" s="163"/>
      <c r="F908" s="162"/>
    </row>
    <row r="909" spans="1:6" x14ac:dyDescent="0.35">
      <c r="A909" s="167"/>
      <c r="B909" s="166"/>
      <c r="C909" s="165"/>
      <c r="D909" s="163"/>
      <c r="E909" s="163"/>
      <c r="F909" s="162"/>
    </row>
    <row r="910" spans="1:6" x14ac:dyDescent="0.35">
      <c r="A910" s="167"/>
      <c r="B910" s="166"/>
      <c r="C910" s="165"/>
      <c r="D910" s="163"/>
      <c r="E910" s="163"/>
      <c r="F910" s="162"/>
    </row>
    <row r="911" spans="1:6" x14ac:dyDescent="0.35">
      <c r="A911" s="167"/>
      <c r="B911" s="166"/>
      <c r="C911" s="165"/>
      <c r="D911" s="163"/>
      <c r="E911" s="163"/>
      <c r="F911" s="162"/>
    </row>
    <row r="912" spans="1:6" x14ac:dyDescent="0.35">
      <c r="A912" s="167"/>
      <c r="B912" s="166"/>
      <c r="C912" s="165"/>
      <c r="D912" s="163"/>
      <c r="E912" s="163"/>
      <c r="F912" s="162"/>
    </row>
    <row r="913" spans="1:6" x14ac:dyDescent="0.35">
      <c r="A913" s="167"/>
      <c r="B913" s="166"/>
      <c r="C913" s="165"/>
      <c r="D913" s="163"/>
      <c r="E913" s="163"/>
      <c r="F913" s="162"/>
    </row>
    <row r="914" spans="1:6" x14ac:dyDescent="0.35">
      <c r="A914" s="167"/>
      <c r="B914" s="166"/>
      <c r="C914" s="165"/>
      <c r="D914" s="163"/>
      <c r="E914" s="163"/>
      <c r="F914" s="162"/>
    </row>
    <row r="915" spans="1:6" x14ac:dyDescent="0.35">
      <c r="A915" s="167"/>
      <c r="B915" s="166"/>
      <c r="C915" s="165"/>
      <c r="D915" s="163"/>
      <c r="E915" s="163"/>
      <c r="F915" s="162"/>
    </row>
    <row r="916" spans="1:6" x14ac:dyDescent="0.35">
      <c r="A916" s="167"/>
      <c r="B916" s="166"/>
      <c r="C916" s="165"/>
      <c r="D916" s="163"/>
      <c r="E916" s="163"/>
      <c r="F916" s="162"/>
    </row>
    <row r="917" spans="1:6" x14ac:dyDescent="0.35">
      <c r="A917" s="167"/>
      <c r="B917" s="166"/>
      <c r="C917" s="165"/>
      <c r="D917" s="163"/>
      <c r="E917" s="163"/>
      <c r="F917" s="162"/>
    </row>
    <row r="918" spans="1:6" x14ac:dyDescent="0.35">
      <c r="A918" s="167"/>
      <c r="B918" s="166"/>
      <c r="C918" s="165"/>
      <c r="D918" s="163"/>
      <c r="E918" s="163"/>
      <c r="F918" s="162"/>
    </row>
    <row r="919" spans="1:6" x14ac:dyDescent="0.35">
      <c r="A919" s="167"/>
      <c r="B919" s="166"/>
      <c r="C919" s="165"/>
      <c r="D919" s="163"/>
      <c r="E919" s="163"/>
      <c r="F919" s="162"/>
    </row>
    <row r="920" spans="1:6" x14ac:dyDescent="0.35">
      <c r="A920" s="167"/>
      <c r="B920" s="166"/>
      <c r="C920" s="165"/>
      <c r="D920" s="163"/>
      <c r="E920" s="163"/>
      <c r="F920" s="162"/>
    </row>
    <row r="921" spans="1:6" x14ac:dyDescent="0.35">
      <c r="A921" s="167"/>
      <c r="B921" s="166"/>
      <c r="C921" s="165"/>
      <c r="D921" s="163"/>
      <c r="E921" s="163"/>
      <c r="F921" s="162"/>
    </row>
    <row r="922" spans="1:6" x14ac:dyDescent="0.35">
      <c r="A922" s="167"/>
      <c r="B922" s="166"/>
      <c r="C922" s="165"/>
      <c r="D922" s="163"/>
      <c r="E922" s="163"/>
      <c r="F922" s="162"/>
    </row>
    <row r="923" spans="1:6" x14ac:dyDescent="0.35">
      <c r="A923" s="167"/>
      <c r="B923" s="166"/>
      <c r="C923" s="165"/>
      <c r="D923" s="163"/>
      <c r="E923" s="163"/>
      <c r="F923" s="162"/>
    </row>
    <row r="924" spans="1:6" x14ac:dyDescent="0.35">
      <c r="A924" s="167"/>
      <c r="B924" s="166"/>
      <c r="C924" s="165"/>
      <c r="D924" s="163"/>
      <c r="E924" s="163"/>
      <c r="F924" s="162"/>
    </row>
    <row r="925" spans="1:6" x14ac:dyDescent="0.35">
      <c r="A925" s="167"/>
      <c r="B925" s="166"/>
      <c r="C925" s="165"/>
      <c r="D925" s="163"/>
      <c r="E925" s="163"/>
      <c r="F925" s="162"/>
    </row>
    <row r="926" spans="1:6" x14ac:dyDescent="0.35">
      <c r="A926" s="167"/>
      <c r="B926" s="166"/>
      <c r="C926" s="165"/>
      <c r="D926" s="163"/>
      <c r="E926" s="163"/>
      <c r="F926" s="162"/>
    </row>
    <row r="927" spans="1:6" x14ac:dyDescent="0.35">
      <c r="A927" s="167"/>
      <c r="B927" s="166"/>
      <c r="C927" s="165"/>
      <c r="D927" s="163"/>
      <c r="E927" s="163"/>
      <c r="F927" s="162"/>
    </row>
    <row r="928" spans="1:6" x14ac:dyDescent="0.35">
      <c r="A928" s="167"/>
      <c r="B928" s="166"/>
      <c r="C928" s="165"/>
      <c r="D928" s="163"/>
      <c r="E928" s="163"/>
      <c r="F928" s="162"/>
    </row>
    <row r="929" spans="1:6" x14ac:dyDescent="0.35">
      <c r="A929" s="167"/>
      <c r="B929" s="166"/>
      <c r="C929" s="165"/>
      <c r="D929" s="163"/>
      <c r="E929" s="163"/>
      <c r="F929" s="162"/>
    </row>
    <row r="930" spans="1:6" x14ac:dyDescent="0.35">
      <c r="A930" s="167"/>
      <c r="B930" s="166"/>
      <c r="C930" s="165"/>
      <c r="D930" s="163"/>
      <c r="E930" s="163"/>
      <c r="F930" s="162"/>
    </row>
    <row r="931" spans="1:6" x14ac:dyDescent="0.35">
      <c r="A931" s="167"/>
      <c r="B931" s="166"/>
      <c r="C931" s="165"/>
      <c r="D931" s="163"/>
      <c r="E931" s="163"/>
      <c r="F931" s="162"/>
    </row>
    <row r="932" spans="1:6" x14ac:dyDescent="0.35">
      <c r="A932" s="167"/>
      <c r="B932" s="166"/>
      <c r="C932" s="165"/>
      <c r="D932" s="163"/>
      <c r="E932" s="163"/>
      <c r="F932" s="162"/>
    </row>
    <row r="933" spans="1:6" x14ac:dyDescent="0.35">
      <c r="A933" s="167"/>
      <c r="B933" s="166"/>
      <c r="C933" s="165"/>
      <c r="D933" s="163"/>
      <c r="E933" s="163"/>
      <c r="F933" s="162"/>
    </row>
    <row r="934" spans="1:6" x14ac:dyDescent="0.35">
      <c r="A934" s="167"/>
      <c r="B934" s="166"/>
      <c r="C934" s="165"/>
      <c r="D934" s="163"/>
      <c r="E934" s="163"/>
      <c r="F934" s="162"/>
    </row>
    <row r="935" spans="1:6" x14ac:dyDescent="0.35">
      <c r="A935" s="167"/>
      <c r="B935" s="166"/>
      <c r="C935" s="165"/>
      <c r="D935" s="163"/>
      <c r="E935" s="163"/>
      <c r="F935" s="162"/>
    </row>
    <row r="936" spans="1:6" x14ac:dyDescent="0.35">
      <c r="A936" s="167"/>
      <c r="B936" s="166"/>
      <c r="C936" s="165"/>
      <c r="D936" s="163"/>
      <c r="E936" s="163"/>
      <c r="F936" s="162"/>
    </row>
    <row r="937" spans="1:6" x14ac:dyDescent="0.35">
      <c r="A937" s="167"/>
      <c r="B937" s="166"/>
      <c r="C937" s="165"/>
      <c r="D937" s="163"/>
      <c r="E937" s="163"/>
      <c r="F937" s="162"/>
    </row>
    <row r="938" spans="1:6" x14ac:dyDescent="0.35">
      <c r="A938" s="167"/>
      <c r="B938" s="166"/>
      <c r="C938" s="165"/>
      <c r="D938" s="163"/>
      <c r="E938" s="163"/>
      <c r="F938" s="162"/>
    </row>
    <row r="939" spans="1:6" x14ac:dyDescent="0.35">
      <c r="A939" s="167"/>
      <c r="B939" s="166"/>
      <c r="C939" s="165"/>
      <c r="D939" s="163"/>
      <c r="E939" s="163"/>
      <c r="F939" s="162"/>
    </row>
    <row r="940" spans="1:6" x14ac:dyDescent="0.35">
      <c r="A940" s="167"/>
      <c r="B940" s="166"/>
      <c r="C940" s="165"/>
      <c r="D940" s="163"/>
      <c r="E940" s="163"/>
      <c r="F940" s="162"/>
    </row>
    <row r="941" spans="1:6" x14ac:dyDescent="0.35">
      <c r="A941" s="167"/>
      <c r="B941" s="166"/>
      <c r="C941" s="165"/>
      <c r="D941" s="163"/>
      <c r="E941" s="163"/>
      <c r="F941" s="162"/>
    </row>
    <row r="942" spans="1:6" x14ac:dyDescent="0.35">
      <c r="A942" s="167"/>
      <c r="B942" s="166"/>
      <c r="C942" s="165"/>
      <c r="D942" s="163"/>
      <c r="E942" s="163"/>
      <c r="F942" s="162"/>
    </row>
    <row r="943" spans="1:6" x14ac:dyDescent="0.35">
      <c r="A943" s="167"/>
      <c r="B943" s="166"/>
      <c r="C943" s="165"/>
      <c r="D943" s="163"/>
      <c r="E943" s="163"/>
      <c r="F943" s="162"/>
    </row>
    <row r="944" spans="1:6" x14ac:dyDescent="0.35">
      <c r="A944" s="167"/>
      <c r="B944" s="166"/>
      <c r="C944" s="165"/>
      <c r="D944" s="163"/>
      <c r="E944" s="163"/>
      <c r="F944" s="162"/>
    </row>
    <row r="945" spans="1:6" x14ac:dyDescent="0.35">
      <c r="A945" s="167"/>
      <c r="B945" s="166"/>
      <c r="C945" s="165"/>
      <c r="D945" s="163"/>
      <c r="E945" s="163"/>
      <c r="F945" s="162"/>
    </row>
    <row r="946" spans="1:6" x14ac:dyDescent="0.35">
      <c r="A946" s="167"/>
      <c r="B946" s="166"/>
      <c r="C946" s="165"/>
      <c r="D946" s="163"/>
      <c r="E946" s="163"/>
      <c r="F946" s="162"/>
    </row>
    <row r="947" spans="1:6" x14ac:dyDescent="0.35">
      <c r="A947" s="167"/>
      <c r="B947" s="166"/>
      <c r="C947" s="165"/>
      <c r="D947" s="163"/>
      <c r="E947" s="163"/>
      <c r="F947" s="162"/>
    </row>
    <row r="948" spans="1:6" x14ac:dyDescent="0.35">
      <c r="A948" s="167"/>
      <c r="B948" s="166"/>
      <c r="C948" s="165"/>
      <c r="D948" s="163"/>
      <c r="E948" s="163"/>
      <c r="F948" s="162"/>
    </row>
    <row r="949" spans="1:6" x14ac:dyDescent="0.35">
      <c r="A949" s="167"/>
      <c r="B949" s="166"/>
      <c r="C949" s="165"/>
      <c r="D949" s="163"/>
      <c r="E949" s="163"/>
      <c r="F949" s="162"/>
    </row>
    <row r="950" spans="1:6" x14ac:dyDescent="0.35">
      <c r="A950" s="167"/>
      <c r="B950" s="166"/>
      <c r="C950" s="165"/>
      <c r="D950" s="163"/>
      <c r="E950" s="163"/>
      <c r="F950" s="162"/>
    </row>
    <row r="951" spans="1:6" x14ac:dyDescent="0.35">
      <c r="A951" s="167"/>
      <c r="B951" s="166"/>
      <c r="C951" s="165"/>
      <c r="D951" s="163"/>
      <c r="E951" s="163"/>
      <c r="F951" s="162"/>
    </row>
    <row r="952" spans="1:6" x14ac:dyDescent="0.35">
      <c r="A952" s="167"/>
      <c r="B952" s="166"/>
      <c r="C952" s="165"/>
      <c r="D952" s="163"/>
      <c r="E952" s="163"/>
      <c r="F952" s="162"/>
    </row>
    <row r="953" spans="1:6" x14ac:dyDescent="0.35">
      <c r="A953" s="167"/>
      <c r="B953" s="166"/>
      <c r="C953" s="165"/>
      <c r="D953" s="163"/>
      <c r="E953" s="163"/>
      <c r="F953" s="162"/>
    </row>
    <row r="954" spans="1:6" x14ac:dyDescent="0.35">
      <c r="A954" s="167"/>
      <c r="B954" s="166"/>
      <c r="C954" s="165"/>
      <c r="D954" s="163"/>
      <c r="E954" s="163"/>
      <c r="F954" s="162"/>
    </row>
    <row r="955" spans="1:6" x14ac:dyDescent="0.35">
      <c r="A955" s="167"/>
      <c r="B955" s="166"/>
      <c r="C955" s="165"/>
      <c r="D955" s="163"/>
      <c r="E955" s="163"/>
      <c r="F955" s="162"/>
    </row>
    <row r="956" spans="1:6" x14ac:dyDescent="0.35">
      <c r="A956" s="167"/>
      <c r="B956" s="166"/>
      <c r="C956" s="165"/>
      <c r="D956" s="163"/>
      <c r="E956" s="163"/>
      <c r="F956" s="162"/>
    </row>
    <row r="957" spans="1:6" x14ac:dyDescent="0.35">
      <c r="A957" s="167"/>
      <c r="B957" s="166"/>
      <c r="C957" s="165"/>
      <c r="D957" s="163"/>
      <c r="E957" s="163"/>
      <c r="F957" s="162"/>
    </row>
    <row r="958" spans="1:6" x14ac:dyDescent="0.35">
      <c r="A958" s="167"/>
      <c r="B958" s="166"/>
      <c r="C958" s="165"/>
      <c r="D958" s="163"/>
      <c r="E958" s="163"/>
      <c r="F958" s="162"/>
    </row>
    <row r="959" spans="1:6" x14ac:dyDescent="0.35">
      <c r="A959" s="167"/>
      <c r="B959" s="166"/>
      <c r="C959" s="165"/>
      <c r="D959" s="163"/>
      <c r="E959" s="163"/>
      <c r="F959" s="162"/>
    </row>
    <row r="960" spans="1:6" x14ac:dyDescent="0.35">
      <c r="A960" s="167"/>
      <c r="B960" s="166"/>
      <c r="C960" s="165"/>
      <c r="D960" s="163"/>
      <c r="E960" s="163"/>
      <c r="F960" s="162"/>
    </row>
    <row r="961" spans="1:6" x14ac:dyDescent="0.35">
      <c r="A961" s="167"/>
      <c r="B961" s="166"/>
      <c r="C961" s="165"/>
      <c r="D961" s="163"/>
      <c r="E961" s="163"/>
      <c r="F961" s="162"/>
    </row>
    <row r="962" spans="1:6" x14ac:dyDescent="0.35">
      <c r="A962" s="167"/>
      <c r="B962" s="166"/>
      <c r="C962" s="165"/>
      <c r="D962" s="163"/>
      <c r="E962" s="163"/>
      <c r="F962" s="162"/>
    </row>
    <row r="963" spans="1:6" x14ac:dyDescent="0.35">
      <c r="A963" s="167"/>
      <c r="B963" s="166"/>
      <c r="C963" s="165"/>
      <c r="D963" s="163"/>
      <c r="E963" s="163"/>
      <c r="F963" s="162"/>
    </row>
    <row r="964" spans="1:6" x14ac:dyDescent="0.35">
      <c r="A964" s="167"/>
      <c r="B964" s="166"/>
      <c r="C964" s="165"/>
      <c r="D964" s="163"/>
      <c r="E964" s="163"/>
      <c r="F964" s="162"/>
    </row>
    <row r="965" spans="1:6" x14ac:dyDescent="0.35">
      <c r="A965" s="167"/>
      <c r="B965" s="166"/>
      <c r="C965" s="165"/>
      <c r="D965" s="163"/>
      <c r="E965" s="163"/>
      <c r="F965" s="162"/>
    </row>
    <row r="966" spans="1:6" x14ac:dyDescent="0.35">
      <c r="A966" s="167"/>
      <c r="B966" s="166"/>
      <c r="C966" s="165"/>
      <c r="D966" s="163"/>
      <c r="E966" s="163"/>
      <c r="F966" s="162"/>
    </row>
    <row r="967" spans="1:6" x14ac:dyDescent="0.35">
      <c r="A967" s="167"/>
      <c r="B967" s="166"/>
      <c r="C967" s="165"/>
      <c r="D967" s="163"/>
      <c r="E967" s="163"/>
      <c r="F967" s="162"/>
    </row>
    <row r="968" spans="1:6" x14ac:dyDescent="0.35">
      <c r="A968" s="167"/>
      <c r="B968" s="166"/>
      <c r="C968" s="165"/>
      <c r="D968" s="163"/>
      <c r="E968" s="163"/>
      <c r="F968" s="162"/>
    </row>
    <row r="969" spans="1:6" x14ac:dyDescent="0.35">
      <c r="A969" s="167"/>
      <c r="B969" s="166"/>
      <c r="C969" s="165"/>
      <c r="D969" s="163"/>
      <c r="E969" s="163"/>
      <c r="F969" s="162"/>
    </row>
    <row r="970" spans="1:6" x14ac:dyDescent="0.35">
      <c r="A970" s="167"/>
      <c r="B970" s="166"/>
      <c r="C970" s="165"/>
      <c r="D970" s="163"/>
      <c r="E970" s="163"/>
      <c r="F970" s="162"/>
    </row>
    <row r="971" spans="1:6" x14ac:dyDescent="0.35">
      <c r="A971" s="167"/>
      <c r="B971" s="166"/>
      <c r="C971" s="165"/>
      <c r="D971" s="163"/>
      <c r="E971" s="163"/>
      <c r="F971" s="162"/>
    </row>
    <row r="972" spans="1:6" x14ac:dyDescent="0.35">
      <c r="A972" s="167"/>
      <c r="B972" s="166"/>
      <c r="C972" s="165"/>
      <c r="D972" s="163"/>
      <c r="E972" s="163"/>
      <c r="F972" s="162"/>
    </row>
    <row r="973" spans="1:6" x14ac:dyDescent="0.35">
      <c r="A973" s="167"/>
      <c r="B973" s="166"/>
      <c r="C973" s="165"/>
      <c r="D973" s="163"/>
      <c r="E973" s="163"/>
      <c r="F973" s="162"/>
    </row>
    <row r="974" spans="1:6" x14ac:dyDescent="0.35">
      <c r="A974" s="167"/>
      <c r="B974" s="166"/>
      <c r="C974" s="165"/>
      <c r="D974" s="163"/>
      <c r="E974" s="163"/>
      <c r="F974" s="162"/>
    </row>
    <row r="975" spans="1:6" x14ac:dyDescent="0.35">
      <c r="A975" s="167"/>
      <c r="B975" s="166"/>
      <c r="C975" s="165"/>
      <c r="D975" s="163"/>
      <c r="E975" s="163"/>
      <c r="F975" s="162"/>
    </row>
    <row r="976" spans="1:6" x14ac:dyDescent="0.35">
      <c r="A976" s="167"/>
      <c r="B976" s="166"/>
      <c r="C976" s="165"/>
      <c r="D976" s="163"/>
      <c r="E976" s="163"/>
      <c r="F976" s="162"/>
    </row>
    <row r="977" spans="1:6" x14ac:dyDescent="0.35">
      <c r="A977" s="167"/>
      <c r="B977" s="166"/>
      <c r="C977" s="165"/>
      <c r="D977" s="163"/>
      <c r="E977" s="163"/>
      <c r="F977" s="162"/>
    </row>
    <row r="978" spans="1:6" x14ac:dyDescent="0.35">
      <c r="A978" s="167"/>
      <c r="B978" s="166"/>
      <c r="C978" s="165"/>
      <c r="D978" s="163"/>
      <c r="E978" s="163"/>
      <c r="F978" s="162"/>
    </row>
    <row r="979" spans="1:6" x14ac:dyDescent="0.35">
      <c r="A979" s="167"/>
      <c r="B979" s="166"/>
      <c r="C979" s="165"/>
      <c r="D979" s="163"/>
      <c r="E979" s="163"/>
      <c r="F979" s="162"/>
    </row>
    <row r="980" spans="1:6" x14ac:dyDescent="0.35">
      <c r="A980" s="167"/>
      <c r="B980" s="166"/>
      <c r="C980" s="165"/>
      <c r="D980" s="163"/>
      <c r="E980" s="163"/>
      <c r="F980" s="162"/>
    </row>
    <row r="981" spans="1:6" x14ac:dyDescent="0.35">
      <c r="A981" s="167"/>
      <c r="B981" s="166"/>
      <c r="C981" s="165"/>
      <c r="D981" s="163"/>
      <c r="E981" s="163"/>
      <c r="F981" s="162"/>
    </row>
    <row r="982" spans="1:6" x14ac:dyDescent="0.35">
      <c r="A982" s="167"/>
      <c r="B982" s="166"/>
      <c r="C982" s="165"/>
      <c r="D982" s="163"/>
      <c r="E982" s="163"/>
      <c r="F982" s="162"/>
    </row>
    <row r="983" spans="1:6" x14ac:dyDescent="0.35">
      <c r="A983" s="167"/>
      <c r="B983" s="166"/>
      <c r="C983" s="165"/>
      <c r="D983" s="163"/>
      <c r="E983" s="163"/>
      <c r="F983" s="162"/>
    </row>
    <row r="984" spans="1:6" x14ac:dyDescent="0.35">
      <c r="A984" s="167"/>
      <c r="B984" s="166"/>
      <c r="C984" s="165"/>
      <c r="D984" s="163"/>
      <c r="E984" s="163"/>
      <c r="F984" s="162"/>
    </row>
    <row r="985" spans="1:6" x14ac:dyDescent="0.35">
      <c r="A985" s="167"/>
      <c r="B985" s="166"/>
      <c r="C985" s="165"/>
      <c r="D985" s="163"/>
      <c r="E985" s="163"/>
      <c r="F985" s="162"/>
    </row>
    <row r="986" spans="1:6" x14ac:dyDescent="0.35">
      <c r="A986" s="167"/>
      <c r="B986" s="166"/>
      <c r="C986" s="165"/>
      <c r="D986" s="163"/>
      <c r="E986" s="163"/>
      <c r="F986" s="162"/>
    </row>
    <row r="987" spans="1:6" x14ac:dyDescent="0.35">
      <c r="A987" s="167"/>
      <c r="B987" s="166"/>
      <c r="C987" s="165"/>
      <c r="D987" s="163"/>
      <c r="E987" s="163"/>
      <c r="F987" s="162"/>
    </row>
    <row r="988" spans="1:6" x14ac:dyDescent="0.35">
      <c r="A988" s="167"/>
      <c r="B988" s="166"/>
      <c r="C988" s="165"/>
      <c r="D988" s="163"/>
      <c r="E988" s="163"/>
      <c r="F988" s="162"/>
    </row>
    <row r="989" spans="1:6" x14ac:dyDescent="0.35">
      <c r="A989" s="167"/>
      <c r="B989" s="166"/>
      <c r="C989" s="165"/>
      <c r="D989" s="163"/>
      <c r="E989" s="163"/>
      <c r="F989" s="162"/>
    </row>
    <row r="990" spans="1:6" x14ac:dyDescent="0.35">
      <c r="A990" s="167"/>
      <c r="B990" s="166"/>
      <c r="C990" s="165"/>
      <c r="D990" s="163"/>
      <c r="E990" s="163"/>
      <c r="F990" s="162"/>
    </row>
    <row r="991" spans="1:6" x14ac:dyDescent="0.35">
      <c r="A991" s="167"/>
      <c r="B991" s="166"/>
      <c r="C991" s="165"/>
      <c r="D991" s="163"/>
      <c r="E991" s="163"/>
      <c r="F991" s="162"/>
    </row>
    <row r="992" spans="1:6" x14ac:dyDescent="0.35">
      <c r="A992" s="167"/>
      <c r="B992" s="166"/>
      <c r="C992" s="165"/>
      <c r="D992" s="163"/>
      <c r="E992" s="163"/>
      <c r="F992" s="162"/>
    </row>
    <row r="993" spans="1:6" x14ac:dyDescent="0.35">
      <c r="A993" s="167"/>
      <c r="B993" s="166"/>
      <c r="C993" s="165"/>
      <c r="D993" s="163"/>
      <c r="E993" s="163"/>
      <c r="F993" s="162"/>
    </row>
    <row r="994" spans="1:6" x14ac:dyDescent="0.35">
      <c r="A994" s="167"/>
      <c r="B994" s="166"/>
      <c r="C994" s="165"/>
      <c r="D994" s="163"/>
      <c r="E994" s="163"/>
      <c r="F994" s="162"/>
    </row>
    <row r="995" spans="1:6" x14ac:dyDescent="0.35">
      <c r="A995" s="167"/>
      <c r="B995" s="166"/>
      <c r="C995" s="165"/>
      <c r="D995" s="163"/>
      <c r="E995" s="163"/>
      <c r="F995" s="162"/>
    </row>
    <row r="996" spans="1:6" x14ac:dyDescent="0.35">
      <c r="A996" s="167"/>
      <c r="B996" s="166"/>
      <c r="C996" s="165"/>
      <c r="D996" s="163"/>
      <c r="E996" s="163"/>
      <c r="F996" s="162"/>
    </row>
    <row r="997" spans="1:6" x14ac:dyDescent="0.35">
      <c r="A997" s="167"/>
      <c r="B997" s="166"/>
      <c r="C997" s="165"/>
      <c r="D997" s="163"/>
      <c r="E997" s="163"/>
      <c r="F997" s="162"/>
    </row>
    <row r="998" spans="1:6" x14ac:dyDescent="0.35">
      <c r="A998" s="167"/>
      <c r="B998" s="166"/>
      <c r="C998" s="165"/>
      <c r="D998" s="163"/>
      <c r="E998" s="163"/>
      <c r="F998" s="162"/>
    </row>
    <row r="999" spans="1:6" x14ac:dyDescent="0.35">
      <c r="A999" s="167"/>
      <c r="B999" s="166"/>
      <c r="C999" s="165"/>
      <c r="D999" s="163"/>
      <c r="E999" s="163"/>
      <c r="F999" s="162"/>
    </row>
    <row r="1000" spans="1:6" x14ac:dyDescent="0.35">
      <c r="A1000" s="167"/>
      <c r="B1000" s="166"/>
      <c r="C1000" s="165"/>
      <c r="D1000" s="163"/>
      <c r="E1000" s="163"/>
      <c r="F1000" s="162"/>
    </row>
  </sheetData>
  <mergeCells count="17">
    <mergeCell ref="A1:A2"/>
    <mergeCell ref="B1:B2"/>
    <mergeCell ref="C1:C2"/>
    <mergeCell ref="D1:D2"/>
    <mergeCell ref="F1:F2"/>
    <mergeCell ref="E2:E4"/>
    <mergeCell ref="P3:P4"/>
    <mergeCell ref="Q3:Q4"/>
    <mergeCell ref="H1:Q1"/>
    <mergeCell ref="H3:H4"/>
    <mergeCell ref="I3:I4"/>
    <mergeCell ref="J3:J4"/>
    <mergeCell ref="L3:L4"/>
    <mergeCell ref="M3:M4"/>
    <mergeCell ref="K3:K4"/>
    <mergeCell ref="N3:N4"/>
    <mergeCell ref="O3:O4"/>
  </mergeCells>
  <conditionalFormatting sqref="F6:F1000">
    <cfRule type="expression" dxfId="4" priority="1">
      <formula>IF(OR(F6="no bug", F6="can't fix",F6="fixed"),FALSE,OR(NOT(ISBLANK(A6)),NOT(ISBLANK(B6)),NOT(ISBLANK(C6)),NOT(ISBLANK(D6)),NOT(ISBLANK(E6))))</formula>
    </cfRule>
  </conditionalFormatting>
  <dataValidations count="3">
    <dataValidation type="custom" allowBlank="1" showInputMessage="1" showErrorMessage="1" errorTitle="Wrong Format" error="Please use: Chapter_VideoNr (eg. 01_01) or Chapter_VideoNr_Update (eg. 01_01_u1) or Chapter_VideoNr_Part (eg. 01_01_p1)" sqref="A6:A1000" xr:uid="{0C2392FD-34B4-3D47-B8E9-69B8C75C5D5F}">
      <formula1>IF(LEN(A6)=5,AND(ISNUMBER(VALUE(MID(A6,1,2))),EXACT("_",MID(A6,3,1)),ISNUMBER(VALUE(MID(A6,4,2)))),IF(LEN(A6)=8,AND(EXACT("_",MID(A6,6,1)),OR(EXACT("u",MID(A6,7,1)),EXACT("p",MID(A6,7,1))),ISNUMBER(VALUE(MID(A6,8,1)))),FALSE))</formula1>
    </dataValidation>
    <dataValidation type="list" allowBlank="1" showErrorMessage="1" sqref="C6:C1000" xr:uid="{7859BE4F-6661-2D4F-85E2-5C16C527D187}">
      <formula1>"1,2,3"</formula1>
    </dataValidation>
    <dataValidation type="list" allowBlank="1" showInputMessage="1" showErrorMessage="1" sqref="F6:F1000" xr:uid="{496CC03A-6B99-40D9-AB6B-20BD5FFE903B}">
      <formula1>"fixed, can't fix, no bug"</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59367D80-0B15-48B2-A7F7-6CF27DB5D3C3}">
          <x14:formula1>
            <xm:f>Aux!$AV$5:$AV$43</xm:f>
          </x14:formula1>
          <xm:sqref>D978 D977 D979 D972 D982 D973:D976 D985 D986:D1000 D980:D981 D983:D984 D971 D967 D6:D966 D968:D969 D970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5">
    <tabColor rgb="FF000000"/>
  </sheetPr>
  <dimension ref="B1:BI85"/>
  <sheetViews>
    <sheetView zoomScale="96" zoomScaleNormal="96" workbookViewId="0">
      <selection activeCell="D12" sqref="D12"/>
    </sheetView>
  </sheetViews>
  <sheetFormatPr defaultColWidth="17.453125" defaultRowHeight="15" customHeight="1" x14ac:dyDescent="0.25"/>
  <cols>
    <col min="1" max="1" width="4.1796875" style="2" customWidth="1"/>
    <col min="2" max="6" width="17.453125" style="2"/>
    <col min="7" max="7" width="26.1796875" style="2" customWidth="1"/>
    <col min="8" max="8" width="17.453125" style="2"/>
    <col min="9" max="9" width="21.453125" style="2" bestFit="1" customWidth="1"/>
    <col min="10" max="10" width="21.453125" style="2" customWidth="1"/>
    <col min="11" max="11" width="17.453125" style="2"/>
    <col min="12" max="12" width="4.1796875" style="2" customWidth="1"/>
    <col min="13" max="14" width="17.453125" style="2"/>
    <col min="15" max="15" width="25.1796875" style="2" bestFit="1" customWidth="1"/>
    <col min="16" max="18" width="17.453125" style="2"/>
    <col min="19" max="19" width="4.1796875" style="2" customWidth="1"/>
    <col min="20" max="21" width="41" style="2" customWidth="1"/>
    <col min="22" max="22" width="4.1796875" style="2" customWidth="1"/>
    <col min="23" max="24" width="41" style="2" customWidth="1"/>
    <col min="25" max="25" width="4.1796875" style="2" customWidth="1"/>
    <col min="26" max="27" width="41" style="2" customWidth="1"/>
    <col min="28" max="28" width="4.1796875" style="2" customWidth="1"/>
    <col min="29" max="30" width="41" style="2" customWidth="1"/>
    <col min="31" max="31" width="4.1796875" style="2" customWidth="1"/>
    <col min="32" max="33" width="41" style="2" customWidth="1"/>
    <col min="34" max="34" width="4.1796875" style="2" customWidth="1"/>
    <col min="35" max="35" width="45.1796875" style="2" customWidth="1"/>
    <col min="36" max="36" width="41" style="2" customWidth="1"/>
    <col min="37" max="37" width="4.1796875" style="2" customWidth="1"/>
    <col min="38" max="39" width="41" style="2" customWidth="1"/>
    <col min="40" max="40" width="4.1796875" style="2" customWidth="1"/>
    <col min="41" max="41" width="12.81640625" style="2" bestFit="1" customWidth="1"/>
    <col min="42" max="42" width="12.453125" style="2" bestFit="1" customWidth="1"/>
    <col min="43" max="43" width="26.453125" style="2" customWidth="1"/>
    <col min="44" max="44" width="9.81640625" style="2" bestFit="1" customWidth="1"/>
    <col min="45" max="45" width="3.453125" style="2" bestFit="1" customWidth="1"/>
    <col min="46" max="46" width="7.453125" style="2" bestFit="1" customWidth="1"/>
    <col min="47" max="47" width="4.453125" style="2" bestFit="1" customWidth="1"/>
    <col min="48" max="48" width="42" style="2" customWidth="1"/>
    <col min="49" max="50" width="4.1796875" style="2" customWidth="1"/>
    <col min="51" max="55" width="17.453125" style="2"/>
    <col min="56" max="56" width="3.453125" style="2" customWidth="1"/>
    <col min="57" max="16384" width="17.453125" style="2"/>
  </cols>
  <sheetData>
    <row r="1" spans="2:61" ht="15" customHeight="1" x14ac:dyDescent="0.3">
      <c r="B1" s="312" t="s">
        <v>354</v>
      </c>
      <c r="C1" s="313"/>
      <c r="D1" s="313"/>
      <c r="E1" s="313"/>
      <c r="F1" s="313"/>
      <c r="G1" s="313"/>
      <c r="H1" s="313"/>
      <c r="I1" s="313"/>
      <c r="J1" s="313"/>
      <c r="K1" s="313"/>
      <c r="L1" s="50"/>
      <c r="M1" s="314" t="s">
        <v>355</v>
      </c>
      <c r="N1" s="313"/>
      <c r="O1" s="207"/>
      <c r="P1" s="207"/>
      <c r="Q1" s="207"/>
      <c r="R1" s="207"/>
      <c r="S1" s="50"/>
      <c r="T1" s="315" t="s">
        <v>356</v>
      </c>
      <c r="U1" s="316"/>
      <c r="V1" s="50"/>
      <c r="W1" s="317" t="s">
        <v>357</v>
      </c>
      <c r="X1" s="318"/>
      <c r="Y1" s="50"/>
      <c r="Z1" s="304" t="s">
        <v>358</v>
      </c>
      <c r="AA1" s="305"/>
      <c r="AB1" s="50"/>
      <c r="AC1" s="306" t="s">
        <v>359</v>
      </c>
      <c r="AD1" s="307"/>
      <c r="AE1" s="50"/>
      <c r="AF1" s="308" t="s">
        <v>360</v>
      </c>
      <c r="AG1" s="309"/>
      <c r="AH1" s="50"/>
      <c r="AI1" s="310" t="s">
        <v>361</v>
      </c>
      <c r="AJ1" s="311"/>
      <c r="AK1" s="50"/>
      <c r="AL1" s="302" t="s">
        <v>362</v>
      </c>
      <c r="AM1" s="303"/>
      <c r="AN1" s="50"/>
      <c r="AO1" s="299" t="s">
        <v>52</v>
      </c>
      <c r="AP1" s="299"/>
      <c r="AQ1" s="299"/>
      <c r="AR1" s="299"/>
      <c r="AS1" s="299"/>
      <c r="AT1" s="299"/>
      <c r="AU1" s="299"/>
      <c r="AV1" s="299"/>
      <c r="AW1" s="50"/>
      <c r="AX1" s="53"/>
      <c r="AY1" s="93" t="s">
        <v>363</v>
      </c>
      <c r="AZ1" s="93"/>
      <c r="BA1" s="93"/>
      <c r="BB1" s="93"/>
      <c r="BC1" s="93"/>
      <c r="BD1" s="93"/>
    </row>
    <row r="2" spans="2:61" ht="14.25" customHeight="1" x14ac:dyDescent="0.25">
      <c r="B2" s="51" t="s">
        <v>364</v>
      </c>
      <c r="C2" s="51" t="s">
        <v>365</v>
      </c>
      <c r="D2" s="51" t="s">
        <v>366</v>
      </c>
      <c r="E2" s="51" t="s">
        <v>367</v>
      </c>
      <c r="F2" s="51" t="s">
        <v>368</v>
      </c>
      <c r="G2" s="51" t="s">
        <v>369</v>
      </c>
      <c r="H2" s="51" t="s">
        <v>370</v>
      </c>
      <c r="I2" s="51" t="s">
        <v>371</v>
      </c>
      <c r="J2" s="51" t="s">
        <v>372</v>
      </c>
      <c r="K2" s="51" t="s">
        <v>373</v>
      </c>
      <c r="L2" s="50"/>
      <c r="M2" s="51" t="s">
        <v>374</v>
      </c>
      <c r="N2" s="51" t="s">
        <v>375</v>
      </c>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Z2" s="2" t="s">
        <v>16</v>
      </c>
      <c r="BA2" s="2" t="s">
        <v>376</v>
      </c>
      <c r="BB2" s="2" t="s">
        <v>377</v>
      </c>
      <c r="BC2" s="2" t="s">
        <v>378</v>
      </c>
    </row>
    <row r="3" spans="2:61" ht="15" customHeight="1" x14ac:dyDescent="0.35">
      <c r="B3" s="53" t="s">
        <v>8</v>
      </c>
      <c r="C3" s="53" t="s">
        <v>379</v>
      </c>
      <c r="D3" s="53" t="s">
        <v>380</v>
      </c>
      <c r="E3" s="113" t="s">
        <v>381</v>
      </c>
      <c r="F3" s="53" t="s">
        <v>5</v>
      </c>
      <c r="G3" s="53" t="s">
        <v>382</v>
      </c>
      <c r="H3" s="53" t="s">
        <v>383</v>
      </c>
      <c r="I3" s="53" t="s">
        <v>384</v>
      </c>
      <c r="J3" s="53">
        <v>1</v>
      </c>
      <c r="K3" s="53" t="s">
        <v>385</v>
      </c>
      <c r="L3" s="52"/>
      <c r="M3" s="54" t="s">
        <v>386</v>
      </c>
      <c r="N3" s="211" t="s">
        <v>387</v>
      </c>
      <c r="O3" s="56" t="s">
        <v>388</v>
      </c>
      <c r="P3" s="56" t="s">
        <v>389</v>
      </c>
      <c r="Q3" s="56" t="s">
        <v>390</v>
      </c>
      <c r="R3" s="54"/>
      <c r="S3" s="52"/>
      <c r="T3" s="2" t="s">
        <v>391</v>
      </c>
      <c r="U3" s="2" t="s">
        <v>392</v>
      </c>
      <c r="V3" s="52"/>
      <c r="W3" s="2" t="s">
        <v>393</v>
      </c>
      <c r="X3" s="2" t="s">
        <v>394</v>
      </c>
      <c r="Y3" s="50"/>
      <c r="Z3" s="2" t="s">
        <v>395</v>
      </c>
      <c r="AA3" s="2" t="s">
        <v>396</v>
      </c>
      <c r="AB3" s="50"/>
      <c r="AC3" s="2" t="s">
        <v>397</v>
      </c>
      <c r="AD3" s="2" t="s">
        <v>398</v>
      </c>
      <c r="AE3" s="50"/>
      <c r="AF3" s="2" t="s">
        <v>395</v>
      </c>
      <c r="AG3" s="2" t="s">
        <v>1</v>
      </c>
      <c r="AH3" s="50"/>
      <c r="AI3" s="2" t="s">
        <v>399</v>
      </c>
      <c r="AJ3" s="2" t="s">
        <v>400</v>
      </c>
      <c r="AK3" s="50"/>
      <c r="AL3" s="2" t="s">
        <v>401</v>
      </c>
      <c r="AM3" s="2" t="s">
        <v>402</v>
      </c>
      <c r="AN3" s="50"/>
      <c r="AO3" s="204" t="s">
        <v>367</v>
      </c>
      <c r="AP3" s="79" t="s">
        <v>403</v>
      </c>
      <c r="AQ3" s="79" t="s">
        <v>404</v>
      </c>
      <c r="AR3" s="206" t="s">
        <v>405</v>
      </c>
      <c r="AS3" s="298" t="s">
        <v>406</v>
      </c>
      <c r="AT3" s="298"/>
      <c r="AU3" s="298"/>
      <c r="AV3"/>
      <c r="AW3" s="50"/>
      <c r="AY3" s="106" t="s">
        <v>13</v>
      </c>
      <c r="AZ3" s="107" t="s">
        <v>407</v>
      </c>
      <c r="BA3" s="107" t="s">
        <v>407</v>
      </c>
      <c r="BB3" s="107" t="s">
        <v>407</v>
      </c>
      <c r="BC3" s="107" t="s">
        <v>408</v>
      </c>
      <c r="BD3" s="92">
        <v>2</v>
      </c>
    </row>
    <row r="4" spans="2:61" ht="15" customHeight="1" x14ac:dyDescent="0.35">
      <c r="B4" s="53" t="s">
        <v>409</v>
      </c>
      <c r="C4" s="53" t="s">
        <v>410</v>
      </c>
      <c r="D4" s="53" t="s">
        <v>411</v>
      </c>
      <c r="E4" s="113" t="s">
        <v>412</v>
      </c>
      <c r="F4" s="53" t="s">
        <v>413</v>
      </c>
      <c r="G4" s="53" t="s">
        <v>414</v>
      </c>
      <c r="H4" s="53" t="s">
        <v>392</v>
      </c>
      <c r="I4" s="53" t="s">
        <v>415</v>
      </c>
      <c r="J4" s="53">
        <v>2</v>
      </c>
      <c r="K4" s="53" t="s">
        <v>416</v>
      </c>
      <c r="L4" s="55"/>
      <c r="M4" s="53" t="s">
        <v>417</v>
      </c>
      <c r="N4" s="212" t="s">
        <v>418</v>
      </c>
      <c r="O4" s="2">
        <v>0</v>
      </c>
      <c r="P4" s="2">
        <v>4</v>
      </c>
      <c r="R4" s="54"/>
      <c r="S4" s="55"/>
      <c r="T4" s="2" t="s">
        <v>419</v>
      </c>
      <c r="U4" s="2" t="s">
        <v>420</v>
      </c>
      <c r="V4" s="55"/>
      <c r="W4" s="2" t="s">
        <v>419</v>
      </c>
      <c r="X4" s="2" t="s">
        <v>421</v>
      </c>
      <c r="Y4" s="52"/>
      <c r="Z4" s="2" t="s">
        <v>419</v>
      </c>
      <c r="AA4" s="2" t="s">
        <v>422</v>
      </c>
      <c r="AB4" s="52"/>
      <c r="AC4" s="2" t="s">
        <v>419</v>
      </c>
      <c r="AD4" s="2" t="s">
        <v>423</v>
      </c>
      <c r="AE4" s="52"/>
      <c r="AF4" s="2" t="s">
        <v>419</v>
      </c>
      <c r="AG4" s="2" t="s">
        <v>424</v>
      </c>
      <c r="AH4" s="52"/>
      <c r="AI4" s="2" t="s">
        <v>419</v>
      </c>
      <c r="AJ4" s="2" t="s">
        <v>425</v>
      </c>
      <c r="AK4" s="52"/>
      <c r="AL4" s="2" t="s">
        <v>419</v>
      </c>
      <c r="AM4" s="2" t="s">
        <v>426</v>
      </c>
      <c r="AN4" s="52"/>
      <c r="AO4" s="79"/>
      <c r="AP4" s="79"/>
      <c r="AQ4" s="79"/>
      <c r="AR4" s="206"/>
      <c r="AS4" s="206" t="s">
        <v>427</v>
      </c>
      <c r="AT4" s="206" t="s">
        <v>428</v>
      </c>
      <c r="AU4" s="206" t="s">
        <v>429</v>
      </c>
      <c r="AV4" t="s">
        <v>430</v>
      </c>
      <c r="AW4" s="52"/>
      <c r="AY4" s="92"/>
      <c r="AZ4" s="107" t="s">
        <v>431</v>
      </c>
      <c r="BA4" s="107" t="s">
        <v>407</v>
      </c>
      <c r="BB4" s="107" t="s">
        <v>431</v>
      </c>
      <c r="BC4" s="107" t="s">
        <v>431</v>
      </c>
      <c r="BD4" s="92">
        <v>3</v>
      </c>
    </row>
    <row r="5" spans="2:61" ht="15" customHeight="1" x14ac:dyDescent="0.35">
      <c r="B5" s="53" t="s">
        <v>432</v>
      </c>
      <c r="C5" s="53" t="s">
        <v>433</v>
      </c>
      <c r="D5" s="53" t="s">
        <v>434</v>
      </c>
      <c r="E5" s="113" t="s">
        <v>435</v>
      </c>
      <c r="F5" s="53" t="s">
        <v>436</v>
      </c>
      <c r="G5" s="53" t="s">
        <v>437</v>
      </c>
      <c r="H5" s="53" t="s">
        <v>394</v>
      </c>
      <c r="I5" s="53"/>
      <c r="J5" s="53">
        <v>3</v>
      </c>
      <c r="K5" s="53" t="s">
        <v>438</v>
      </c>
      <c r="L5" s="55"/>
      <c r="M5" s="53" t="s">
        <v>439</v>
      </c>
      <c r="N5" s="212" t="s">
        <v>440</v>
      </c>
      <c r="O5" s="2">
        <v>5</v>
      </c>
      <c r="P5" s="2">
        <v>8</v>
      </c>
      <c r="R5" s="54"/>
      <c r="S5" s="55"/>
      <c r="T5" s="2" t="s">
        <v>441</v>
      </c>
      <c r="V5" s="55"/>
      <c r="W5" s="74" t="s">
        <v>442</v>
      </c>
      <c r="Y5" s="55"/>
      <c r="Z5" s="2" t="s">
        <v>443</v>
      </c>
      <c r="AB5" s="55"/>
      <c r="AC5" s="74" t="s">
        <v>444</v>
      </c>
      <c r="AE5" s="55"/>
      <c r="AF5" s="74" t="s">
        <v>445</v>
      </c>
      <c r="AH5" s="55"/>
      <c r="AI5" s="2" t="s">
        <v>446</v>
      </c>
      <c r="AK5" s="55"/>
      <c r="AL5" s="2" t="s">
        <v>447</v>
      </c>
      <c r="AN5" s="55"/>
      <c r="AO5" s="2" t="s">
        <v>380</v>
      </c>
      <c r="AP5" s="2" t="s">
        <v>346</v>
      </c>
      <c r="AR5" s="113"/>
      <c r="AV5" t="s">
        <v>448</v>
      </c>
      <c r="AW5" s="55"/>
      <c r="AY5" s="92"/>
      <c r="AZ5" s="107" t="s">
        <v>449</v>
      </c>
      <c r="BA5" s="107" t="s">
        <v>431</v>
      </c>
      <c r="BB5" s="107" t="s">
        <v>449</v>
      </c>
      <c r="BC5" s="107" t="s">
        <v>449</v>
      </c>
      <c r="BD5" s="92">
        <v>4</v>
      </c>
    </row>
    <row r="6" spans="2:61" ht="15" customHeight="1" x14ac:dyDescent="0.35">
      <c r="B6" s="53" t="s">
        <v>450</v>
      </c>
      <c r="C6" s="53" t="s">
        <v>451</v>
      </c>
      <c r="D6" s="53" t="s">
        <v>6</v>
      </c>
      <c r="E6" s="114" t="s">
        <v>452</v>
      </c>
      <c r="F6" s="53"/>
      <c r="G6" s="53" t="s">
        <v>453</v>
      </c>
      <c r="H6" s="53" t="s">
        <v>396</v>
      </c>
      <c r="I6" s="53"/>
      <c r="J6" s="53">
        <v>4</v>
      </c>
      <c r="K6" s="53"/>
      <c r="L6" s="55"/>
      <c r="M6" s="53" t="s">
        <v>454</v>
      </c>
      <c r="N6" s="212" t="s">
        <v>455</v>
      </c>
      <c r="O6" s="2">
        <v>9</v>
      </c>
      <c r="P6" s="2">
        <v>15</v>
      </c>
      <c r="Q6" s="2">
        <v>1</v>
      </c>
      <c r="S6" s="55"/>
      <c r="T6" s="2" t="s">
        <v>456</v>
      </c>
      <c r="V6" s="55"/>
      <c r="W6" s="112" t="s">
        <v>457</v>
      </c>
      <c r="Y6" s="55"/>
      <c r="Z6" s="2" t="s">
        <v>458</v>
      </c>
      <c r="AB6" s="55"/>
      <c r="AC6" s="112" t="s">
        <v>459</v>
      </c>
      <c r="AE6" s="55"/>
      <c r="AF6" s="112" t="s">
        <v>460</v>
      </c>
      <c r="AH6" s="55"/>
      <c r="AI6" s="2" t="s">
        <v>461</v>
      </c>
      <c r="AK6" s="55"/>
      <c r="AL6" s="2" t="s">
        <v>462</v>
      </c>
      <c r="AN6" s="55"/>
      <c r="AO6" s="2" t="s">
        <v>380</v>
      </c>
      <c r="AP6" s="2" t="s">
        <v>346</v>
      </c>
      <c r="AQ6" s="2" t="s">
        <v>463</v>
      </c>
      <c r="AR6" s="113">
        <v>101</v>
      </c>
      <c r="AS6" s="2">
        <v>1</v>
      </c>
      <c r="AT6" s="2">
        <v>2</v>
      </c>
      <c r="AU6" s="2">
        <v>3</v>
      </c>
      <c r="AV6" t="s">
        <v>464</v>
      </c>
      <c r="AW6" s="55"/>
      <c r="AY6" s="92"/>
      <c r="AZ6" s="107" t="s">
        <v>449</v>
      </c>
      <c r="BA6" s="107" t="s">
        <v>431</v>
      </c>
      <c r="BB6" s="107" t="s">
        <v>449</v>
      </c>
      <c r="BC6" s="107" t="s">
        <v>449</v>
      </c>
      <c r="BD6" s="92">
        <v>5</v>
      </c>
    </row>
    <row r="7" spans="2:61" ht="15" customHeight="1" x14ac:dyDescent="0.35">
      <c r="B7" s="53" t="s">
        <v>465</v>
      </c>
      <c r="C7" s="53" t="s">
        <v>466</v>
      </c>
      <c r="D7" s="53" t="s">
        <v>467</v>
      </c>
      <c r="E7" s="114" t="s">
        <v>468</v>
      </c>
      <c r="F7" s="53"/>
      <c r="G7" s="53" t="s">
        <v>469</v>
      </c>
      <c r="H7" s="53" t="s">
        <v>398</v>
      </c>
      <c r="I7" s="53"/>
      <c r="J7" s="53"/>
      <c r="K7" s="53"/>
      <c r="L7" s="55"/>
      <c r="M7" s="53" t="s">
        <v>470</v>
      </c>
      <c r="N7" s="212" t="s">
        <v>471</v>
      </c>
      <c r="O7" s="2">
        <v>16</v>
      </c>
      <c r="P7" s="2">
        <v>25</v>
      </c>
      <c r="Q7" s="2">
        <v>2</v>
      </c>
      <c r="S7" s="55"/>
      <c r="T7" s="2" t="s">
        <v>472</v>
      </c>
      <c r="U7" s="2" t="s">
        <v>473</v>
      </c>
      <c r="V7" s="55"/>
      <c r="W7" s="2" t="s">
        <v>474</v>
      </c>
      <c r="X7" s="2" t="s">
        <v>475</v>
      </c>
      <c r="Y7" s="55"/>
      <c r="Z7" s="2" t="s">
        <v>476</v>
      </c>
      <c r="AA7" s="2" t="s">
        <v>477</v>
      </c>
      <c r="AB7" s="55"/>
      <c r="AC7" s="2" t="s">
        <v>478</v>
      </c>
      <c r="AD7" s="2" t="s">
        <v>479</v>
      </c>
      <c r="AE7" s="55"/>
      <c r="AF7" s="2" t="s">
        <v>480</v>
      </c>
      <c r="AG7" s="2" t="s">
        <v>481</v>
      </c>
      <c r="AH7" s="55"/>
      <c r="AI7" s="2" t="s">
        <v>482</v>
      </c>
      <c r="AJ7" s="2" t="s">
        <v>483</v>
      </c>
      <c r="AK7" s="55"/>
      <c r="AL7" s="2" t="s">
        <v>484</v>
      </c>
      <c r="AM7" s="2" t="s">
        <v>477</v>
      </c>
      <c r="AN7" s="55"/>
      <c r="AO7" s="2" t="s">
        <v>380</v>
      </c>
      <c r="AP7" s="2" t="s">
        <v>346</v>
      </c>
      <c r="AQ7" s="2" t="s">
        <v>485</v>
      </c>
      <c r="AR7" s="113">
        <v>102</v>
      </c>
      <c r="AS7" s="2">
        <v>1</v>
      </c>
      <c r="AT7" s="2">
        <v>2</v>
      </c>
      <c r="AU7" s="2">
        <v>3</v>
      </c>
      <c r="AV7" t="s">
        <v>486</v>
      </c>
      <c r="AW7" s="55"/>
      <c r="AY7" s="92"/>
      <c r="AZ7" s="109" t="s">
        <v>487</v>
      </c>
      <c r="BA7" s="109" t="s">
        <v>488</v>
      </c>
      <c r="BB7" s="109" t="s">
        <v>489</v>
      </c>
      <c r="BC7" s="109" t="s">
        <v>490</v>
      </c>
      <c r="BD7" s="92"/>
    </row>
    <row r="8" spans="2:61" ht="15" customHeight="1" x14ac:dyDescent="0.35">
      <c r="B8" s="53" t="s">
        <v>491</v>
      </c>
      <c r="C8" s="53" t="s">
        <v>492</v>
      </c>
      <c r="D8" s="53"/>
      <c r="E8" s="113" t="s">
        <v>493</v>
      </c>
      <c r="F8" s="53"/>
      <c r="G8" s="53" t="s">
        <v>494</v>
      </c>
      <c r="H8" s="53" t="s">
        <v>400</v>
      </c>
      <c r="I8" s="53"/>
      <c r="J8" s="53"/>
      <c r="K8" s="53"/>
      <c r="L8" s="55"/>
      <c r="M8" s="53" t="s">
        <v>495</v>
      </c>
      <c r="N8" s="212" t="s">
        <v>496</v>
      </c>
      <c r="O8" s="2">
        <v>26</v>
      </c>
      <c r="P8" s="2">
        <v>35</v>
      </c>
      <c r="Q8" s="2">
        <v>3</v>
      </c>
      <c r="S8" s="55"/>
      <c r="T8" s="2" t="s">
        <v>497</v>
      </c>
      <c r="U8" s="2" t="s">
        <v>498</v>
      </c>
      <c r="V8" s="55"/>
      <c r="W8" s="2" t="s">
        <v>499</v>
      </c>
      <c r="X8" s="2" t="s">
        <v>500</v>
      </c>
      <c r="Y8" s="55"/>
      <c r="Z8" s="2" t="s">
        <v>501</v>
      </c>
      <c r="AA8" s="2" t="s">
        <v>502</v>
      </c>
      <c r="AB8" s="55"/>
      <c r="AC8" s="2" t="s">
        <v>503</v>
      </c>
      <c r="AD8" s="2" t="s">
        <v>504</v>
      </c>
      <c r="AE8" s="55"/>
      <c r="AF8" s="2" t="s">
        <v>505</v>
      </c>
      <c r="AG8" s="2" t="s">
        <v>502</v>
      </c>
      <c r="AH8" s="55"/>
      <c r="AI8" s="2" t="s">
        <v>506</v>
      </c>
      <c r="AJ8" s="2" t="s">
        <v>507</v>
      </c>
      <c r="AK8" s="55"/>
      <c r="AL8" s="2" t="s">
        <v>366</v>
      </c>
      <c r="AM8" s="2" t="s">
        <v>370</v>
      </c>
      <c r="AN8" s="55"/>
      <c r="AO8" s="2" t="s">
        <v>380</v>
      </c>
      <c r="AP8" s="2" t="s">
        <v>346</v>
      </c>
      <c r="AQ8" s="2" t="s">
        <v>508</v>
      </c>
      <c r="AR8" s="113">
        <v>103</v>
      </c>
      <c r="AS8" s="2">
        <v>1</v>
      </c>
      <c r="AT8" s="2">
        <v>2</v>
      </c>
      <c r="AU8" s="2">
        <v>3</v>
      </c>
      <c r="AV8" t="s">
        <v>509</v>
      </c>
      <c r="AW8" s="55"/>
      <c r="AX8" s="53"/>
      <c r="AY8" s="92"/>
      <c r="AZ8" s="110" t="s">
        <v>510</v>
      </c>
      <c r="BA8" s="110" t="s">
        <v>511</v>
      </c>
      <c r="BB8" s="110" t="s">
        <v>512</v>
      </c>
      <c r="BC8" s="110" t="s">
        <v>513</v>
      </c>
      <c r="BD8" s="92"/>
    </row>
    <row r="9" spans="2:61" ht="15" customHeight="1" x14ac:dyDescent="0.35">
      <c r="B9" s="53" t="s">
        <v>514</v>
      </c>
      <c r="C9" s="53" t="s">
        <v>515</v>
      </c>
      <c r="D9" s="53"/>
      <c r="E9" s="113" t="s">
        <v>516</v>
      </c>
      <c r="F9" s="53"/>
      <c r="G9" s="53" t="s">
        <v>517</v>
      </c>
      <c r="H9" s="53" t="s">
        <v>1</v>
      </c>
      <c r="I9" s="53"/>
      <c r="J9" s="53"/>
      <c r="K9" s="53"/>
      <c r="L9" s="55"/>
      <c r="M9" s="53" t="s">
        <v>518</v>
      </c>
      <c r="N9" s="212" t="s">
        <v>519</v>
      </c>
      <c r="O9" s="2">
        <v>36</v>
      </c>
      <c r="P9" s="2">
        <v>45</v>
      </c>
      <c r="Q9" s="2">
        <v>4</v>
      </c>
      <c r="S9" s="55"/>
      <c r="V9" s="55"/>
      <c r="Y9" s="55"/>
      <c r="AB9" s="55"/>
      <c r="AE9" s="55"/>
      <c r="AH9" s="55"/>
      <c r="AK9" s="55"/>
      <c r="AN9" s="55"/>
      <c r="AO9" s="2" t="s">
        <v>380</v>
      </c>
      <c r="AP9" s="2" t="s">
        <v>346</v>
      </c>
      <c r="AQ9" s="2" t="s">
        <v>520</v>
      </c>
      <c r="AR9" s="113">
        <v>104</v>
      </c>
      <c r="AS9" s="2">
        <v>1</v>
      </c>
      <c r="AT9" s="2">
        <v>2</v>
      </c>
      <c r="AU9" s="2">
        <v>3</v>
      </c>
      <c r="AV9" t="s">
        <v>521</v>
      </c>
      <c r="AW9" s="55"/>
      <c r="AX9" s="53"/>
      <c r="AY9" s="92"/>
      <c r="AZ9" s="92"/>
      <c r="BA9" s="92"/>
      <c r="BB9" s="92"/>
      <c r="BC9" s="92"/>
      <c r="BD9" s="92"/>
    </row>
    <row r="10" spans="2:61" ht="15" customHeight="1" x14ac:dyDescent="0.35">
      <c r="B10" s="53" t="s">
        <v>522</v>
      </c>
      <c r="C10" s="53" t="s">
        <v>523</v>
      </c>
      <c r="D10" s="53"/>
      <c r="E10" s="113" t="s">
        <v>524</v>
      </c>
      <c r="F10" s="53"/>
      <c r="G10" s="53" t="s">
        <v>525</v>
      </c>
      <c r="H10" s="53"/>
      <c r="I10" s="53"/>
      <c r="J10" s="53"/>
      <c r="K10" s="53"/>
      <c r="L10" s="55"/>
      <c r="M10" s="53" t="s">
        <v>526</v>
      </c>
      <c r="N10" s="212" t="s">
        <v>527</v>
      </c>
      <c r="O10" s="2">
        <v>46</v>
      </c>
      <c r="P10" s="2">
        <v>56</v>
      </c>
      <c r="Q10" s="2">
        <v>5</v>
      </c>
      <c r="S10" s="55"/>
      <c r="T10" s="2" t="s">
        <v>528</v>
      </c>
      <c r="U10" s="2" t="s">
        <v>529</v>
      </c>
      <c r="V10" s="55"/>
      <c r="W10" s="2" t="s">
        <v>530</v>
      </c>
      <c r="X10" s="2" t="s">
        <v>531</v>
      </c>
      <c r="Y10" s="55"/>
      <c r="Z10" s="2" t="s">
        <v>532</v>
      </c>
      <c r="AA10" s="2" t="s">
        <v>533</v>
      </c>
      <c r="AB10" s="55"/>
      <c r="AC10" s="2" t="s">
        <v>534</v>
      </c>
      <c r="AD10" s="2" t="s">
        <v>535</v>
      </c>
      <c r="AE10" s="55"/>
      <c r="AF10" s="2" t="s">
        <v>536</v>
      </c>
      <c r="AG10" s="2" t="s">
        <v>537</v>
      </c>
      <c r="AH10" s="55"/>
      <c r="AI10" s="2" t="s">
        <v>538</v>
      </c>
      <c r="AJ10" s="2" t="s">
        <v>539</v>
      </c>
      <c r="AK10" s="55"/>
      <c r="AL10" s="2" t="s">
        <v>528</v>
      </c>
      <c r="AM10" s="2" t="s">
        <v>529</v>
      </c>
      <c r="AN10" s="55"/>
      <c r="AO10" s="2" t="s">
        <v>380</v>
      </c>
      <c r="AP10" s="2" t="s">
        <v>346</v>
      </c>
      <c r="AQ10" s="2" t="s">
        <v>540</v>
      </c>
      <c r="AR10" s="113">
        <v>105</v>
      </c>
      <c r="AS10" s="2">
        <v>1</v>
      </c>
      <c r="AT10" s="2">
        <v>2</v>
      </c>
      <c r="AU10" s="2">
        <v>3</v>
      </c>
      <c r="AV10" t="s">
        <v>541</v>
      </c>
      <c r="AW10" s="55"/>
      <c r="AX10" s="53"/>
      <c r="AY10" s="92"/>
      <c r="AZ10" s="92" t="s">
        <v>16</v>
      </c>
      <c r="BA10" s="92" t="s">
        <v>376</v>
      </c>
      <c r="BB10" s="92" t="s">
        <v>377</v>
      </c>
      <c r="BC10" s="92" t="s">
        <v>378</v>
      </c>
      <c r="BD10" s="92"/>
      <c r="BE10" s="2" t="s">
        <v>542</v>
      </c>
      <c r="BF10" s="2" t="s">
        <v>543</v>
      </c>
      <c r="BG10" s="2" t="s">
        <v>544</v>
      </c>
      <c r="BH10" s="2" t="s">
        <v>545</v>
      </c>
      <c r="BI10" s="2" t="s">
        <v>546</v>
      </c>
    </row>
    <row r="11" spans="2:61" ht="15" customHeight="1" x14ac:dyDescent="0.35">
      <c r="B11" s="53"/>
      <c r="C11" s="53" t="s">
        <v>547</v>
      </c>
      <c r="D11" s="53"/>
      <c r="E11" s="113" t="s">
        <v>548</v>
      </c>
      <c r="F11" s="53"/>
      <c r="G11" s="53" t="s">
        <v>549</v>
      </c>
      <c r="H11" s="53"/>
      <c r="I11" s="53"/>
      <c r="J11" s="53"/>
      <c r="K11" s="53"/>
      <c r="L11" s="55"/>
      <c r="M11" s="53" t="s">
        <v>550</v>
      </c>
      <c r="N11" s="213" t="s">
        <v>551</v>
      </c>
      <c r="O11" s="2">
        <v>57</v>
      </c>
      <c r="Q11" s="2">
        <v>6</v>
      </c>
      <c r="S11" s="55"/>
      <c r="T11" s="2" t="s">
        <v>552</v>
      </c>
      <c r="U11" s="2" t="s">
        <v>553</v>
      </c>
      <c r="V11" s="55"/>
      <c r="W11" s="2" t="s">
        <v>554</v>
      </c>
      <c r="X11" s="2" t="s">
        <v>555</v>
      </c>
      <c r="Y11" s="55"/>
      <c r="Z11" s="2" t="s">
        <v>556</v>
      </c>
      <c r="AA11" s="2" t="s">
        <v>557</v>
      </c>
      <c r="AB11" s="55"/>
      <c r="AC11" s="2" t="s">
        <v>558</v>
      </c>
      <c r="AD11" s="2" t="s">
        <v>559</v>
      </c>
      <c r="AE11" s="55"/>
      <c r="AF11" s="2" t="s">
        <v>560</v>
      </c>
      <c r="AG11" s="2" t="s">
        <v>561</v>
      </c>
      <c r="AH11" s="55"/>
      <c r="AI11" s="2" t="s">
        <v>562</v>
      </c>
      <c r="AJ11" s="2" t="s">
        <v>563</v>
      </c>
      <c r="AK11" s="55"/>
      <c r="AL11" s="2" t="s">
        <v>367</v>
      </c>
      <c r="AM11" s="2" t="s">
        <v>564</v>
      </c>
      <c r="AN11" s="55"/>
      <c r="AO11" s="2" t="s">
        <v>380</v>
      </c>
      <c r="AP11" s="2" t="s">
        <v>346</v>
      </c>
      <c r="AQ11" s="2" t="s">
        <v>565</v>
      </c>
      <c r="AR11" s="113">
        <v>106</v>
      </c>
      <c r="AS11" s="2">
        <v>1</v>
      </c>
      <c r="AT11" s="2">
        <v>2</v>
      </c>
      <c r="AU11" s="2">
        <v>3</v>
      </c>
      <c r="AV11" t="s">
        <v>566</v>
      </c>
      <c r="AW11" s="55"/>
      <c r="AX11" s="53"/>
      <c r="AY11" s="106" t="s">
        <v>14</v>
      </c>
      <c r="AZ11" s="108" t="s">
        <v>567</v>
      </c>
      <c r="BA11" s="108" t="s">
        <v>568</v>
      </c>
      <c r="BB11" s="108" t="s">
        <v>569</v>
      </c>
      <c r="BC11" s="108" t="s">
        <v>570</v>
      </c>
      <c r="BD11" s="92">
        <v>2</v>
      </c>
    </row>
    <row r="12" spans="2:61" ht="15" customHeight="1" x14ac:dyDescent="0.35">
      <c r="B12" s="53"/>
      <c r="C12" s="53" t="s">
        <v>571</v>
      </c>
      <c r="D12" s="53"/>
      <c r="E12" s="113" t="s">
        <v>572</v>
      </c>
      <c r="F12" s="53"/>
      <c r="G12" s="53" t="s">
        <v>573</v>
      </c>
      <c r="H12" s="53"/>
      <c r="I12" s="53"/>
      <c r="J12" s="53"/>
      <c r="K12" s="53"/>
      <c r="L12" s="55"/>
      <c r="M12" s="53" t="s">
        <v>574</v>
      </c>
      <c r="N12" s="213" t="s">
        <v>575</v>
      </c>
      <c r="O12" s="56" t="s">
        <v>576</v>
      </c>
      <c r="P12" s="56"/>
      <c r="Q12" s="56" t="s">
        <v>577</v>
      </c>
      <c r="R12" s="56"/>
      <c r="S12" s="55"/>
      <c r="T12" s="2" t="s">
        <v>578</v>
      </c>
      <c r="U12" s="2" t="s">
        <v>579</v>
      </c>
      <c r="V12" s="55"/>
      <c r="W12" s="2" t="s">
        <v>580</v>
      </c>
      <c r="X12" s="2" t="s">
        <v>581</v>
      </c>
      <c r="Y12" s="55"/>
      <c r="Z12" s="2" t="s">
        <v>582</v>
      </c>
      <c r="AA12" s="2" t="s">
        <v>583</v>
      </c>
      <c r="AB12" s="55"/>
      <c r="AC12" s="2" t="s">
        <v>584</v>
      </c>
      <c r="AD12" s="2" t="s">
        <v>585</v>
      </c>
      <c r="AE12" s="55"/>
      <c r="AF12" s="2" t="s">
        <v>586</v>
      </c>
      <c r="AG12" s="2" t="s">
        <v>587</v>
      </c>
      <c r="AH12" s="55"/>
      <c r="AI12" s="2" t="s">
        <v>588</v>
      </c>
      <c r="AJ12" s="2" t="s">
        <v>589</v>
      </c>
      <c r="AK12" s="55"/>
      <c r="AL12" s="2" t="s">
        <v>590</v>
      </c>
      <c r="AM12" s="2" t="s">
        <v>67</v>
      </c>
      <c r="AN12" s="55"/>
      <c r="AO12" s="2" t="s">
        <v>380</v>
      </c>
      <c r="AP12" s="2" t="s">
        <v>346</v>
      </c>
      <c r="AQ12" s="2" t="s">
        <v>591</v>
      </c>
      <c r="AR12" s="113">
        <v>107</v>
      </c>
      <c r="AS12" s="2">
        <v>1</v>
      </c>
      <c r="AT12" s="2">
        <v>2</v>
      </c>
      <c r="AU12" s="2">
        <v>3</v>
      </c>
      <c r="AV12" t="s">
        <v>592</v>
      </c>
      <c r="AW12" s="55"/>
      <c r="AX12" s="53"/>
      <c r="AY12" s="92"/>
      <c r="AZ12" s="108" t="s">
        <v>593</v>
      </c>
      <c r="BA12" s="108" t="s">
        <v>594</v>
      </c>
      <c r="BB12" s="108" t="s">
        <v>595</v>
      </c>
      <c r="BC12" s="108" t="s">
        <v>596</v>
      </c>
      <c r="BD12" s="92">
        <v>3</v>
      </c>
    </row>
    <row r="13" spans="2:61" ht="15" customHeight="1" x14ac:dyDescent="0.35">
      <c r="B13" s="53"/>
      <c r="C13" s="53" t="s">
        <v>597</v>
      </c>
      <c r="D13" s="53"/>
      <c r="E13" s="113" t="s">
        <v>7</v>
      </c>
      <c r="F13" s="53"/>
      <c r="G13" s="53" t="s">
        <v>598</v>
      </c>
      <c r="H13" s="53"/>
      <c r="I13" s="53"/>
      <c r="J13" s="53"/>
      <c r="K13" s="53"/>
      <c r="L13" s="55"/>
      <c r="M13" s="53" t="s">
        <v>599</v>
      </c>
      <c r="N13" s="212" t="s">
        <v>600</v>
      </c>
      <c r="O13" s="54">
        <v>150</v>
      </c>
      <c r="P13" s="54" t="s">
        <v>601</v>
      </c>
      <c r="Q13" s="54">
        <v>2</v>
      </c>
      <c r="R13" s="54" t="s">
        <v>601</v>
      </c>
      <c r="S13" s="55"/>
      <c r="T13" s="2" t="s">
        <v>602</v>
      </c>
      <c r="U13" s="2" t="s">
        <v>603</v>
      </c>
      <c r="V13" s="55"/>
      <c r="W13" s="2" t="s">
        <v>602</v>
      </c>
      <c r="X13" s="74" t="s">
        <v>604</v>
      </c>
      <c r="Y13" s="55"/>
      <c r="Z13" s="2" t="s">
        <v>602</v>
      </c>
      <c r="AA13" s="2" t="s">
        <v>605</v>
      </c>
      <c r="AB13" s="55"/>
      <c r="AC13" s="2" t="s">
        <v>606</v>
      </c>
      <c r="AD13" s="74" t="s">
        <v>604</v>
      </c>
      <c r="AE13" s="55"/>
      <c r="AF13" s="2" t="s">
        <v>602</v>
      </c>
      <c r="AG13" s="74" t="s">
        <v>604</v>
      </c>
      <c r="AH13" s="55"/>
      <c r="AI13" s="2" t="s">
        <v>607</v>
      </c>
      <c r="AJ13" s="2" t="s">
        <v>608</v>
      </c>
      <c r="AK13" s="55"/>
      <c r="AL13" s="2" t="s">
        <v>602</v>
      </c>
      <c r="AM13" s="2" t="s">
        <v>604</v>
      </c>
      <c r="AN13" s="55"/>
      <c r="AO13" s="2" t="s">
        <v>380</v>
      </c>
      <c r="AP13" s="2" t="s">
        <v>346</v>
      </c>
      <c r="AQ13" s="2" t="s">
        <v>609</v>
      </c>
      <c r="AR13" s="113">
        <v>108</v>
      </c>
      <c r="AS13" s="2">
        <v>1</v>
      </c>
      <c r="AT13" s="2">
        <v>2</v>
      </c>
      <c r="AU13" s="2">
        <v>3</v>
      </c>
      <c r="AV13" t="s">
        <v>610</v>
      </c>
      <c r="AW13" s="55"/>
      <c r="AX13" s="53"/>
      <c r="AY13" s="92"/>
      <c r="AZ13" s="108" t="s">
        <v>611</v>
      </c>
      <c r="BA13" s="108" t="s">
        <v>612</v>
      </c>
      <c r="BB13" s="108" t="s">
        <v>611</v>
      </c>
      <c r="BC13" s="108" t="s">
        <v>613</v>
      </c>
      <c r="BD13" s="92">
        <v>4</v>
      </c>
    </row>
    <row r="14" spans="2:61" ht="15" customHeight="1" x14ac:dyDescent="0.35">
      <c r="B14" s="53"/>
      <c r="C14" s="53" t="s">
        <v>614</v>
      </c>
      <c r="D14" s="53"/>
      <c r="E14" s="54"/>
      <c r="F14" s="53"/>
      <c r="G14" s="53" t="s">
        <v>615</v>
      </c>
      <c r="H14" s="53"/>
      <c r="I14" s="53"/>
      <c r="J14" s="53"/>
      <c r="K14" s="53"/>
      <c r="L14" s="55"/>
      <c r="M14" s="53" t="s">
        <v>616</v>
      </c>
      <c r="N14" s="212" t="s">
        <v>617</v>
      </c>
      <c r="O14" s="54">
        <v>500</v>
      </c>
      <c r="P14" s="54" t="s">
        <v>618</v>
      </c>
      <c r="Q14" s="54">
        <v>95</v>
      </c>
      <c r="R14" s="54" t="s">
        <v>618</v>
      </c>
      <c r="S14" s="55"/>
      <c r="T14" s="2" t="s">
        <v>619</v>
      </c>
      <c r="U14" s="2" t="s">
        <v>620</v>
      </c>
      <c r="V14" s="55"/>
      <c r="W14" s="2" t="s">
        <v>619</v>
      </c>
      <c r="X14" s="2" t="s">
        <v>621</v>
      </c>
      <c r="Y14" s="55"/>
      <c r="Z14" s="2" t="s">
        <v>619</v>
      </c>
      <c r="AA14" s="2" t="s">
        <v>622</v>
      </c>
      <c r="AB14" s="55"/>
      <c r="AC14" s="2" t="s">
        <v>623</v>
      </c>
      <c r="AD14" s="2" t="s">
        <v>624</v>
      </c>
      <c r="AE14" s="55"/>
      <c r="AF14" s="2" t="s">
        <v>619</v>
      </c>
      <c r="AG14" s="2" t="s">
        <v>625</v>
      </c>
      <c r="AH14" s="55"/>
      <c r="AI14" s="2" t="s">
        <v>626</v>
      </c>
      <c r="AJ14" s="2" t="s">
        <v>627</v>
      </c>
      <c r="AK14" s="55"/>
      <c r="AL14" s="2" t="s">
        <v>619</v>
      </c>
      <c r="AM14" s="2" t="s">
        <v>628</v>
      </c>
      <c r="AN14" s="55"/>
      <c r="AO14" s="2" t="s">
        <v>380</v>
      </c>
      <c r="AP14" s="2" t="s">
        <v>346</v>
      </c>
      <c r="AQ14" s="2" t="s">
        <v>629</v>
      </c>
      <c r="AR14" s="113">
        <v>109</v>
      </c>
      <c r="AS14" s="2">
        <v>1</v>
      </c>
      <c r="AT14" s="2">
        <v>2</v>
      </c>
      <c r="AU14" s="2">
        <v>3</v>
      </c>
      <c r="AV14" t="s">
        <v>630</v>
      </c>
      <c r="AW14" s="55"/>
      <c r="AX14" s="53"/>
      <c r="AY14" s="92"/>
      <c r="AZ14" s="108" t="s">
        <v>631</v>
      </c>
      <c r="BA14" s="108" t="s">
        <v>632</v>
      </c>
      <c r="BB14" s="108" t="s">
        <v>631</v>
      </c>
      <c r="BC14" s="108" t="s">
        <v>631</v>
      </c>
      <c r="BD14" s="92">
        <v>5</v>
      </c>
    </row>
    <row r="15" spans="2:61" ht="15" customHeight="1" x14ac:dyDescent="0.35">
      <c r="B15" s="53"/>
      <c r="C15" s="53"/>
      <c r="D15" s="53"/>
      <c r="E15" s="54"/>
      <c r="F15" s="53"/>
      <c r="G15" s="53" t="s">
        <v>633</v>
      </c>
      <c r="H15" s="53"/>
      <c r="I15" s="53"/>
      <c r="J15" s="53"/>
      <c r="K15" s="53"/>
      <c r="L15" s="55"/>
      <c r="M15" s="53" t="s">
        <v>634</v>
      </c>
      <c r="N15" s="212" t="s">
        <v>635</v>
      </c>
      <c r="O15" s="54">
        <f>IF(Index!F3="Text Counter OFF",0,1500)</f>
        <v>1500</v>
      </c>
      <c r="P15" s="54" t="s">
        <v>636</v>
      </c>
      <c r="S15" s="55"/>
      <c r="T15" s="2" t="s">
        <v>637</v>
      </c>
      <c r="V15" s="55"/>
      <c r="W15" s="2" t="s">
        <v>637</v>
      </c>
      <c r="Y15" s="55"/>
      <c r="Z15" s="2" t="s">
        <v>637</v>
      </c>
      <c r="AB15" s="55"/>
      <c r="AC15" s="2" t="s">
        <v>638</v>
      </c>
      <c r="AE15" s="55"/>
      <c r="AF15" s="2" t="s">
        <v>637</v>
      </c>
      <c r="AH15" s="55"/>
      <c r="AI15" s="2" t="s">
        <v>639</v>
      </c>
      <c r="AK15" s="55"/>
      <c r="AL15" s="2" t="s">
        <v>637</v>
      </c>
      <c r="AN15" s="55"/>
      <c r="AO15" s="2" t="s">
        <v>380</v>
      </c>
      <c r="AP15" s="2" t="s">
        <v>346</v>
      </c>
      <c r="AQ15" s="2" t="s">
        <v>640</v>
      </c>
      <c r="AR15" s="113">
        <v>110</v>
      </c>
      <c r="AS15" s="2">
        <v>1</v>
      </c>
      <c r="AT15" s="2">
        <v>2</v>
      </c>
      <c r="AU15" s="2">
        <v>3</v>
      </c>
      <c r="AV15" t="s">
        <v>641</v>
      </c>
      <c r="AW15" s="55"/>
      <c r="AX15" s="53"/>
      <c r="AY15" s="92"/>
      <c r="AZ15" s="92"/>
      <c r="BA15" s="92"/>
      <c r="BB15" s="92"/>
      <c r="BC15" s="92"/>
      <c r="BD15" s="92"/>
    </row>
    <row r="16" spans="2:61" ht="15" customHeight="1" x14ac:dyDescent="0.35">
      <c r="B16" s="53"/>
      <c r="C16" s="53"/>
      <c r="D16" s="53"/>
      <c r="E16" s="54"/>
      <c r="F16" s="53"/>
      <c r="G16" s="53" t="s">
        <v>642</v>
      </c>
      <c r="H16" s="53"/>
      <c r="I16" s="53"/>
      <c r="J16" s="53"/>
      <c r="K16" s="53"/>
      <c r="L16" s="55"/>
      <c r="M16" s="53" t="s">
        <v>643</v>
      </c>
      <c r="N16" s="213" t="s">
        <v>644</v>
      </c>
      <c r="Q16" s="54"/>
      <c r="R16" s="54"/>
      <c r="S16" s="55"/>
      <c r="T16" s="2" t="s">
        <v>645</v>
      </c>
      <c r="U16" s="2" t="s">
        <v>646</v>
      </c>
      <c r="V16" s="55"/>
      <c r="W16" s="2" t="s">
        <v>647</v>
      </c>
      <c r="X16" s="2" t="s">
        <v>648</v>
      </c>
      <c r="Y16" s="55"/>
      <c r="Z16" s="2" t="s">
        <v>649</v>
      </c>
      <c r="AA16" s="2" t="s">
        <v>650</v>
      </c>
      <c r="AB16" s="55"/>
      <c r="AC16" s="2" t="s">
        <v>651</v>
      </c>
      <c r="AD16" s="2" t="s">
        <v>652</v>
      </c>
      <c r="AE16" s="55"/>
      <c r="AF16" s="2" t="s">
        <v>653</v>
      </c>
      <c r="AG16" s="2" t="s">
        <v>654</v>
      </c>
      <c r="AH16" s="55"/>
      <c r="AI16" s="2" t="s">
        <v>655</v>
      </c>
      <c r="AJ16" s="2" t="s">
        <v>656</v>
      </c>
      <c r="AK16" s="55"/>
      <c r="AL16" s="2" t="s">
        <v>645</v>
      </c>
      <c r="AM16" s="2" t="s">
        <v>657</v>
      </c>
      <c r="AN16" s="55"/>
      <c r="AO16" s="2" t="s">
        <v>658</v>
      </c>
      <c r="AP16" s="2" t="s">
        <v>659</v>
      </c>
      <c r="AR16" s="113"/>
      <c r="AS16" s="2">
        <v>1</v>
      </c>
      <c r="AT16" s="2">
        <v>2</v>
      </c>
      <c r="AU16" s="2">
        <v>3</v>
      </c>
      <c r="AV16" t="s">
        <v>660</v>
      </c>
      <c r="AW16" s="55"/>
      <c r="AX16" s="53"/>
      <c r="AY16" s="92"/>
      <c r="AZ16" s="92" t="s">
        <v>16</v>
      </c>
      <c r="BA16" s="92" t="s">
        <v>376</v>
      </c>
      <c r="BB16" s="92" t="s">
        <v>377</v>
      </c>
      <c r="BC16" s="92" t="s">
        <v>378</v>
      </c>
      <c r="BD16" s="92"/>
    </row>
    <row r="17" spans="2:56" ht="15" customHeight="1" x14ac:dyDescent="0.35">
      <c r="B17" s="53"/>
      <c r="C17" s="53"/>
      <c r="D17" s="53"/>
      <c r="E17" s="54"/>
      <c r="F17" s="53"/>
      <c r="G17" s="53" t="s">
        <v>661</v>
      </c>
      <c r="H17" s="53"/>
      <c r="I17" s="53"/>
      <c r="J17" s="53"/>
      <c r="K17" s="53"/>
      <c r="L17" s="55"/>
      <c r="M17" s="53" t="s">
        <v>662</v>
      </c>
      <c r="N17" s="213" t="s">
        <v>663</v>
      </c>
      <c r="O17" s="56" t="s">
        <v>664</v>
      </c>
      <c r="P17" s="56"/>
      <c r="Q17" s="54"/>
      <c r="R17" s="54"/>
      <c r="S17" s="55"/>
      <c r="V17" s="55"/>
      <c r="Y17" s="55"/>
      <c r="AB17" s="55"/>
      <c r="AE17" s="55"/>
      <c r="AH17" s="55"/>
      <c r="AK17" s="55"/>
      <c r="AN17" s="55"/>
      <c r="AO17" s="2" t="s">
        <v>658</v>
      </c>
      <c r="AP17" s="2" t="s">
        <v>659</v>
      </c>
      <c r="AQ17" s="2" t="s">
        <v>665</v>
      </c>
      <c r="AR17" s="113">
        <v>201</v>
      </c>
      <c r="AS17" s="2">
        <v>1</v>
      </c>
      <c r="AT17" s="2">
        <v>2</v>
      </c>
      <c r="AU17" s="2">
        <v>3</v>
      </c>
      <c r="AV17" t="s">
        <v>666</v>
      </c>
      <c r="AW17" s="55"/>
      <c r="AX17" s="53"/>
      <c r="AY17" s="106" t="s">
        <v>15</v>
      </c>
      <c r="AZ17" s="108" t="s">
        <v>667</v>
      </c>
      <c r="BA17" s="108" t="s">
        <v>668</v>
      </c>
      <c r="BB17" s="108" t="s">
        <v>669</v>
      </c>
      <c r="BC17" s="108" t="s">
        <v>670</v>
      </c>
      <c r="BD17" s="92">
        <v>2</v>
      </c>
    </row>
    <row r="18" spans="2:56" ht="15" customHeight="1" x14ac:dyDescent="0.35">
      <c r="B18" s="53"/>
      <c r="C18" s="53"/>
      <c r="D18" s="53"/>
      <c r="E18" s="54"/>
      <c r="F18" s="53"/>
      <c r="G18" s="53" t="s">
        <v>671</v>
      </c>
      <c r="H18" s="53"/>
      <c r="I18" s="53"/>
      <c r="J18" s="53"/>
      <c r="K18" s="53"/>
      <c r="L18" s="55"/>
      <c r="M18" s="53" t="s">
        <v>672</v>
      </c>
      <c r="N18" s="213" t="s">
        <v>673</v>
      </c>
      <c r="O18" s="54">
        <f>IF(Project_information!E9="Screencast",1+1*P18,"")</f>
        <v>1.5</v>
      </c>
      <c r="P18" s="118">
        <v>0.5</v>
      </c>
      <c r="Q18" s="54"/>
      <c r="R18" s="54"/>
      <c r="S18" s="55"/>
      <c r="T18" s="2" t="s">
        <v>674</v>
      </c>
      <c r="U18" s="2" t="s">
        <v>675</v>
      </c>
      <c r="V18" s="55"/>
      <c r="W18" s="2" t="s">
        <v>676</v>
      </c>
      <c r="X18" s="2" t="s">
        <v>677</v>
      </c>
      <c r="Y18" s="55"/>
      <c r="Z18" s="2" t="s">
        <v>678</v>
      </c>
      <c r="AA18" s="2" t="s">
        <v>679</v>
      </c>
      <c r="AB18" s="55"/>
      <c r="AC18" s="2" t="s">
        <v>680</v>
      </c>
      <c r="AD18" s="2" t="s">
        <v>681</v>
      </c>
      <c r="AE18" s="55"/>
      <c r="AF18" s="2" t="s">
        <v>682</v>
      </c>
      <c r="AG18" s="2" t="s">
        <v>679</v>
      </c>
      <c r="AH18" s="55"/>
      <c r="AI18" s="2" t="s">
        <v>683</v>
      </c>
      <c r="AJ18" s="2" t="s">
        <v>684</v>
      </c>
      <c r="AK18" s="55"/>
      <c r="AL18" s="2" t="s">
        <v>365</v>
      </c>
      <c r="AM18" s="2" t="s">
        <v>685</v>
      </c>
      <c r="AN18" s="55"/>
      <c r="AO18" s="2" t="s">
        <v>658</v>
      </c>
      <c r="AP18" s="2" t="s">
        <v>659</v>
      </c>
      <c r="AQ18" s="2" t="s">
        <v>686</v>
      </c>
      <c r="AR18" s="113">
        <v>202</v>
      </c>
      <c r="AS18" s="2">
        <v>1</v>
      </c>
      <c r="AT18" s="2">
        <v>2</v>
      </c>
      <c r="AU18" s="2">
        <v>3</v>
      </c>
      <c r="AV18" t="s">
        <v>687</v>
      </c>
      <c r="AW18" s="55"/>
      <c r="AX18" s="53"/>
      <c r="AY18" s="92"/>
      <c r="AZ18" s="108" t="s">
        <v>688</v>
      </c>
      <c r="BA18" s="108" t="s">
        <v>689</v>
      </c>
      <c r="BB18" s="108" t="s">
        <v>690</v>
      </c>
      <c r="BC18" s="108" t="s">
        <v>691</v>
      </c>
      <c r="BD18" s="92">
        <v>3</v>
      </c>
    </row>
    <row r="19" spans="2:56" ht="15" customHeight="1" x14ac:dyDescent="0.35">
      <c r="B19" s="53"/>
      <c r="C19" s="53"/>
      <c r="D19" s="53"/>
      <c r="F19" s="53"/>
      <c r="G19" s="53" t="s">
        <v>692</v>
      </c>
      <c r="H19" s="53"/>
      <c r="I19" s="53"/>
      <c r="J19" s="53"/>
      <c r="K19" s="53"/>
      <c r="L19" s="55"/>
      <c r="M19" s="53" t="s">
        <v>693</v>
      </c>
      <c r="N19" s="213" t="s">
        <v>694</v>
      </c>
      <c r="O19" s="56" t="s">
        <v>695</v>
      </c>
      <c r="P19" s="54"/>
      <c r="Q19" s="54"/>
      <c r="R19" s="54"/>
      <c r="S19" s="55"/>
      <c r="U19" s="2" t="s">
        <v>696</v>
      </c>
      <c r="V19" s="55"/>
      <c r="X19" s="2" t="s">
        <v>696</v>
      </c>
      <c r="Y19" s="55"/>
      <c r="AA19" s="2" t="s">
        <v>696</v>
      </c>
      <c r="AB19" s="55"/>
      <c r="AD19" s="2" t="s">
        <v>697</v>
      </c>
      <c r="AE19" s="55"/>
      <c r="AG19" s="2" t="s">
        <v>696</v>
      </c>
      <c r="AH19" s="55"/>
      <c r="AJ19" s="2" t="s">
        <v>698</v>
      </c>
      <c r="AK19" s="55"/>
      <c r="AM19" s="2" t="s">
        <v>699</v>
      </c>
      <c r="AN19" s="55"/>
      <c r="AO19" s="2" t="s">
        <v>658</v>
      </c>
      <c r="AP19" s="2" t="s">
        <v>659</v>
      </c>
      <c r="AQ19" s="2" t="s">
        <v>700</v>
      </c>
      <c r="AR19" s="113">
        <v>203</v>
      </c>
      <c r="AS19" s="2">
        <v>1</v>
      </c>
      <c r="AT19" s="2">
        <v>2</v>
      </c>
      <c r="AU19" s="2">
        <v>3</v>
      </c>
      <c r="AV19" t="s">
        <v>701</v>
      </c>
      <c r="AW19" s="55"/>
      <c r="AX19" s="53"/>
      <c r="AY19" s="92"/>
      <c r="AZ19" s="108" t="s">
        <v>702</v>
      </c>
      <c r="BA19" s="108" t="s">
        <v>703</v>
      </c>
      <c r="BB19" s="108" t="s">
        <v>702</v>
      </c>
      <c r="BC19" s="108" t="s">
        <v>702</v>
      </c>
      <c r="BD19" s="92">
        <v>4</v>
      </c>
    </row>
    <row r="20" spans="2:56" ht="15" customHeight="1" x14ac:dyDescent="0.35">
      <c r="B20" s="53"/>
      <c r="C20" s="53"/>
      <c r="D20" s="53"/>
      <c r="E20" s="53"/>
      <c r="F20" s="53"/>
      <c r="G20" s="53" t="s">
        <v>704</v>
      </c>
      <c r="H20" s="53"/>
      <c r="I20" s="53"/>
      <c r="J20" s="53"/>
      <c r="K20" s="53"/>
      <c r="L20" s="55"/>
      <c r="M20" s="53" t="s">
        <v>705</v>
      </c>
      <c r="N20" s="212" t="s">
        <v>706</v>
      </c>
      <c r="O20" s="78">
        <f>IF(Project_information!E3&gt;0,Project_information!E11,Project_information!E10)</f>
        <v>0.23288194444444452</v>
      </c>
      <c r="P20" s="54"/>
      <c r="Q20" s="54"/>
      <c r="R20" s="54"/>
      <c r="S20" s="55"/>
      <c r="V20" s="55"/>
      <c r="Y20" s="55"/>
      <c r="AB20" s="55"/>
      <c r="AE20" s="55"/>
      <c r="AH20" s="55"/>
      <c r="AK20" s="55"/>
      <c r="AN20" s="55"/>
      <c r="AO20" s="2" t="s">
        <v>658</v>
      </c>
      <c r="AP20" s="2" t="s">
        <v>659</v>
      </c>
      <c r="AQ20" s="2" t="s">
        <v>707</v>
      </c>
      <c r="AR20" s="113">
        <v>204</v>
      </c>
      <c r="AS20" s="2">
        <v>1</v>
      </c>
      <c r="AT20" s="2">
        <v>2</v>
      </c>
      <c r="AU20" s="2">
        <v>3</v>
      </c>
      <c r="AV20" t="s">
        <v>708</v>
      </c>
      <c r="AW20" s="55"/>
      <c r="AX20" s="53"/>
      <c r="AY20" s="92"/>
      <c r="AZ20" s="108" t="s">
        <v>709</v>
      </c>
      <c r="BA20" s="108" t="s">
        <v>710</v>
      </c>
      <c r="BB20" s="108" t="s">
        <v>709</v>
      </c>
      <c r="BC20" s="108" t="s">
        <v>709</v>
      </c>
      <c r="BD20" s="92">
        <v>5</v>
      </c>
    </row>
    <row r="21" spans="2:56" ht="15" customHeight="1" x14ac:dyDescent="0.35">
      <c r="B21" s="53"/>
      <c r="C21" s="53"/>
      <c r="D21" s="54"/>
      <c r="E21" s="53"/>
      <c r="F21" s="53"/>
      <c r="G21" s="53" t="s">
        <v>711</v>
      </c>
      <c r="H21" s="53"/>
      <c r="I21" s="53"/>
      <c r="J21" s="53"/>
      <c r="K21" s="53"/>
      <c r="L21" s="55"/>
      <c r="M21" s="53" t="s">
        <v>712</v>
      </c>
      <c r="N21" s="213" t="s">
        <v>713</v>
      </c>
      <c r="O21" s="54"/>
      <c r="P21" s="54"/>
      <c r="Q21" s="54"/>
      <c r="R21" s="54"/>
      <c r="S21" s="55"/>
      <c r="T21" s="2" t="s">
        <v>714</v>
      </c>
      <c r="U21" s="2" t="s">
        <v>715</v>
      </c>
      <c r="V21" s="55"/>
      <c r="W21" s="2" t="s">
        <v>716</v>
      </c>
      <c r="X21" s="2" t="s">
        <v>717</v>
      </c>
      <c r="Y21" s="55"/>
      <c r="Z21" s="2" t="s">
        <v>718</v>
      </c>
      <c r="AA21" s="2" t="s">
        <v>719</v>
      </c>
      <c r="AB21" s="55"/>
      <c r="AC21" s="2" t="s">
        <v>720</v>
      </c>
      <c r="AD21" s="2" t="s">
        <v>721</v>
      </c>
      <c r="AE21" s="55"/>
      <c r="AF21" s="2" t="s">
        <v>716</v>
      </c>
      <c r="AG21" s="2" t="s">
        <v>722</v>
      </c>
      <c r="AH21" s="55"/>
      <c r="AI21" s="2" t="s">
        <v>723</v>
      </c>
      <c r="AJ21" s="2" t="s">
        <v>724</v>
      </c>
      <c r="AK21" s="55"/>
      <c r="AL21" s="2" t="s">
        <v>716</v>
      </c>
      <c r="AM21" s="2" t="s">
        <v>725</v>
      </c>
      <c r="AN21" s="55"/>
      <c r="AO21" s="2" t="s">
        <v>658</v>
      </c>
      <c r="AP21" s="2" t="s">
        <v>659</v>
      </c>
      <c r="AQ21" s="2" t="s">
        <v>726</v>
      </c>
      <c r="AR21" s="113">
        <v>205</v>
      </c>
      <c r="AS21" s="2">
        <v>1</v>
      </c>
      <c r="AT21" s="2">
        <v>2</v>
      </c>
      <c r="AU21" s="2">
        <v>3</v>
      </c>
      <c r="AV21" t="s">
        <v>727</v>
      </c>
      <c r="AW21" s="55"/>
      <c r="AX21" s="53"/>
    </row>
    <row r="22" spans="2:56" ht="15" customHeight="1" x14ac:dyDescent="0.35">
      <c r="B22" s="53"/>
      <c r="C22" s="53"/>
      <c r="D22" s="54"/>
      <c r="E22" s="53"/>
      <c r="F22" s="53"/>
      <c r="G22" s="53" t="s">
        <v>728</v>
      </c>
      <c r="H22" s="53"/>
      <c r="I22" s="53"/>
      <c r="J22" s="53"/>
      <c r="K22" s="53"/>
      <c r="L22" s="55"/>
      <c r="M22" s="53" t="s">
        <v>729</v>
      </c>
      <c r="N22" s="214" t="s">
        <v>730</v>
      </c>
      <c r="O22" s="56" t="s">
        <v>731</v>
      </c>
      <c r="P22" s="56"/>
      <c r="Q22" s="54"/>
      <c r="R22" s="54"/>
      <c r="S22" s="55"/>
      <c r="V22" s="55"/>
      <c r="Y22" s="55"/>
      <c r="AB22" s="55"/>
      <c r="AE22" s="55"/>
      <c r="AH22" s="55"/>
      <c r="AK22" s="55"/>
      <c r="AN22" s="55"/>
      <c r="AO22" s="2" t="s">
        <v>658</v>
      </c>
      <c r="AP22" s="2" t="s">
        <v>659</v>
      </c>
      <c r="AQ22" s="2" t="s">
        <v>732</v>
      </c>
      <c r="AR22" s="113">
        <v>206</v>
      </c>
      <c r="AS22" s="2">
        <v>1</v>
      </c>
      <c r="AT22" s="2">
        <v>2</v>
      </c>
      <c r="AU22" s="2">
        <v>3</v>
      </c>
      <c r="AV22" t="s">
        <v>733</v>
      </c>
      <c r="AW22" s="55"/>
      <c r="AX22" s="53"/>
    </row>
    <row r="23" spans="2:56" ht="15" customHeight="1" x14ac:dyDescent="0.35">
      <c r="B23" s="53"/>
      <c r="C23" s="53"/>
      <c r="D23" s="54"/>
      <c r="E23" s="53"/>
      <c r="F23" s="53"/>
      <c r="G23" s="53" t="s">
        <v>734</v>
      </c>
      <c r="H23" s="53"/>
      <c r="I23" s="53"/>
      <c r="J23" s="53"/>
      <c r="K23" s="53"/>
      <c r="L23" s="55"/>
      <c r="M23" s="54" t="s">
        <v>735</v>
      </c>
      <c r="N23" s="212" t="s">
        <v>736</v>
      </c>
      <c r="O23" s="78" t="s">
        <v>737</v>
      </c>
      <c r="P23" s="119">
        <v>3.472222222222222E-3</v>
      </c>
      <c r="Q23" s="116" t="s">
        <v>738</v>
      </c>
      <c r="R23" s="54"/>
      <c r="S23" s="55"/>
      <c r="T23" s="2" t="s">
        <v>739</v>
      </c>
      <c r="V23" s="55"/>
      <c r="W23" s="2" t="s">
        <v>621</v>
      </c>
      <c r="Y23" s="55"/>
      <c r="Z23" s="2" t="s">
        <v>740</v>
      </c>
      <c r="AB23" s="55"/>
      <c r="AC23" s="2" t="s">
        <v>741</v>
      </c>
      <c r="AE23" s="55"/>
      <c r="AF23" s="2" t="s">
        <v>742</v>
      </c>
      <c r="AH23" s="55"/>
      <c r="AI23" s="2" t="s">
        <v>743</v>
      </c>
      <c r="AK23" s="55"/>
      <c r="AL23" s="2" t="s">
        <v>371</v>
      </c>
      <c r="AN23" s="55"/>
      <c r="AO23" s="2" t="s">
        <v>658</v>
      </c>
      <c r="AP23" s="2" t="s">
        <v>659</v>
      </c>
      <c r="AQ23" s="2" t="s">
        <v>744</v>
      </c>
      <c r="AR23" s="113">
        <v>207</v>
      </c>
      <c r="AS23" s="2">
        <v>1</v>
      </c>
      <c r="AT23" s="2">
        <v>2</v>
      </c>
      <c r="AU23" s="2">
        <v>3</v>
      </c>
      <c r="AV23" t="s">
        <v>745</v>
      </c>
      <c r="AW23" s="55"/>
      <c r="AX23" s="53"/>
    </row>
    <row r="24" spans="2:56" ht="15" customHeight="1" x14ac:dyDescent="0.35">
      <c r="B24" s="53"/>
      <c r="C24" s="53"/>
      <c r="D24" s="54"/>
      <c r="E24" s="53"/>
      <c r="F24" s="53"/>
      <c r="G24" s="53" t="s">
        <v>746</v>
      </c>
      <c r="H24" s="53"/>
      <c r="I24" s="53"/>
      <c r="J24" s="53"/>
      <c r="K24" s="53"/>
      <c r="L24" s="55"/>
      <c r="M24" s="54" t="s">
        <v>747</v>
      </c>
      <c r="N24" s="212" t="s">
        <v>748</v>
      </c>
      <c r="O24" s="54" t="s">
        <v>737</v>
      </c>
      <c r="P24" s="119">
        <v>4.8611111111111112E-3</v>
      </c>
      <c r="Q24" s="117" t="s">
        <v>749</v>
      </c>
      <c r="R24" s="54"/>
      <c r="S24" s="55"/>
      <c r="V24" s="55"/>
      <c r="Y24" s="55"/>
      <c r="AB24" s="55"/>
      <c r="AE24" s="55"/>
      <c r="AH24" s="55"/>
      <c r="AK24" s="55"/>
      <c r="AN24" s="55"/>
      <c r="AO24" s="2" t="s">
        <v>750</v>
      </c>
      <c r="AP24" s="2" t="s">
        <v>751</v>
      </c>
      <c r="AR24" s="113"/>
      <c r="AV24" t="s">
        <v>752</v>
      </c>
      <c r="AW24" s="55"/>
      <c r="AX24" s="53"/>
    </row>
    <row r="25" spans="2:56" ht="15" customHeight="1" x14ac:dyDescent="0.35">
      <c r="B25" s="53"/>
      <c r="C25" s="53"/>
      <c r="D25" s="54"/>
      <c r="E25" s="53"/>
      <c r="F25" s="53"/>
      <c r="G25" s="53" t="s">
        <v>753</v>
      </c>
      <c r="H25" s="53"/>
      <c r="I25" s="53"/>
      <c r="J25" s="53"/>
      <c r="K25" s="53"/>
      <c r="L25" s="55"/>
      <c r="M25" s="54" t="s">
        <v>754</v>
      </c>
      <c r="N25" s="212" t="s">
        <v>755</v>
      </c>
      <c r="O25" s="54" t="s">
        <v>756</v>
      </c>
      <c r="P25" s="119">
        <v>3.4722222222222224E-4</v>
      </c>
      <c r="Q25" s="54"/>
      <c r="R25" s="54"/>
      <c r="S25" s="55"/>
      <c r="T25" s="2" t="s">
        <v>757</v>
      </c>
      <c r="V25" s="55"/>
      <c r="W25" s="2" t="s">
        <v>758</v>
      </c>
      <c r="Y25" s="55"/>
      <c r="Z25" s="2" t="s">
        <v>759</v>
      </c>
      <c r="AB25" s="55"/>
      <c r="AC25" s="58" t="s">
        <v>760</v>
      </c>
      <c r="AE25" s="55"/>
      <c r="AF25" s="2" t="s">
        <v>761</v>
      </c>
      <c r="AH25" s="55"/>
      <c r="AI25" s="2" t="s">
        <v>762</v>
      </c>
      <c r="AK25" s="55"/>
      <c r="AL25" s="2" t="s">
        <v>763</v>
      </c>
      <c r="AN25" s="55"/>
      <c r="AO25" s="2" t="s">
        <v>750</v>
      </c>
      <c r="AP25" s="2" t="s">
        <v>751</v>
      </c>
      <c r="AQ25" s="2" t="s">
        <v>764</v>
      </c>
      <c r="AR25" s="113">
        <v>301</v>
      </c>
      <c r="AS25" s="2">
        <v>1</v>
      </c>
      <c r="AT25" s="2">
        <v>2</v>
      </c>
      <c r="AU25" s="2">
        <v>3</v>
      </c>
      <c r="AV25" t="s">
        <v>765</v>
      </c>
      <c r="AW25" s="55"/>
      <c r="AX25" s="53"/>
    </row>
    <row r="26" spans="2:56" ht="15" customHeight="1" x14ac:dyDescent="0.3">
      <c r="B26" s="53"/>
      <c r="C26" s="53"/>
      <c r="D26" s="54"/>
      <c r="E26" s="53"/>
      <c r="F26" s="53"/>
      <c r="G26" s="53" t="s">
        <v>766</v>
      </c>
      <c r="H26" s="53"/>
      <c r="I26" s="53"/>
      <c r="J26" s="53"/>
      <c r="K26" s="53"/>
      <c r="L26" s="55"/>
      <c r="M26" s="54" t="s">
        <v>767</v>
      </c>
      <c r="N26" s="212" t="s">
        <v>768</v>
      </c>
      <c r="O26" s="54"/>
      <c r="P26" s="54"/>
      <c r="Q26" s="54"/>
      <c r="R26" s="54"/>
      <c r="S26" s="55"/>
      <c r="V26" s="55"/>
      <c r="Y26" s="55"/>
      <c r="AB26" s="55"/>
      <c r="AE26" s="55"/>
      <c r="AH26" s="55"/>
      <c r="AK26" s="55"/>
      <c r="AN26" s="55"/>
      <c r="AO26" s="2" t="s">
        <v>750</v>
      </c>
      <c r="AP26" s="2" t="s">
        <v>751</v>
      </c>
      <c r="AQ26" s="2" t="s">
        <v>769</v>
      </c>
      <c r="AR26" s="2">
        <v>302</v>
      </c>
      <c r="AS26" s="2">
        <v>1</v>
      </c>
      <c r="AT26" s="2">
        <v>2</v>
      </c>
      <c r="AU26" s="2">
        <v>3</v>
      </c>
      <c r="AV26" s="2" t="s">
        <v>770</v>
      </c>
      <c r="AW26" s="55"/>
      <c r="AX26" s="53"/>
    </row>
    <row r="27" spans="2:56" ht="15" customHeight="1" x14ac:dyDescent="0.3">
      <c r="B27" s="53"/>
      <c r="C27" s="53"/>
      <c r="D27" s="54"/>
      <c r="E27" s="53"/>
      <c r="F27" s="53"/>
      <c r="G27" s="53" t="s">
        <v>771</v>
      </c>
      <c r="H27" s="53"/>
      <c r="I27" s="53"/>
      <c r="J27" s="53"/>
      <c r="K27" s="53"/>
      <c r="L27" s="55"/>
      <c r="M27" s="54" t="s">
        <v>772</v>
      </c>
      <c r="N27" s="212" t="s">
        <v>773</v>
      </c>
      <c r="O27" s="54">
        <f>IF(Index!F2="Time Counter OFF",0,1500)</f>
        <v>1500</v>
      </c>
      <c r="P27" s="54" t="s">
        <v>774</v>
      </c>
      <c r="Q27" s="54"/>
      <c r="R27" s="54"/>
      <c r="S27" s="55"/>
      <c r="T27" s="300" t="s">
        <v>775</v>
      </c>
      <c r="V27" s="55"/>
      <c r="W27" s="300" t="s">
        <v>776</v>
      </c>
      <c r="Y27" s="55"/>
      <c r="Z27" s="300" t="s">
        <v>777</v>
      </c>
      <c r="AB27" s="55"/>
      <c r="AC27" s="300" t="s">
        <v>778</v>
      </c>
      <c r="AE27" s="55"/>
      <c r="AF27" s="300" t="s">
        <v>779</v>
      </c>
      <c r="AH27" s="55"/>
      <c r="AI27" s="300" t="s">
        <v>780</v>
      </c>
      <c r="AK27" s="55"/>
      <c r="AL27" s="300" t="s">
        <v>781</v>
      </c>
      <c r="AN27" s="55"/>
      <c r="AO27" s="2" t="s">
        <v>750</v>
      </c>
      <c r="AP27" s="2" t="s">
        <v>751</v>
      </c>
      <c r="AQ27" s="2" t="s">
        <v>782</v>
      </c>
      <c r="AR27" s="2">
        <v>303</v>
      </c>
      <c r="AS27" s="2">
        <v>1</v>
      </c>
      <c r="AT27" s="2">
        <v>2</v>
      </c>
      <c r="AU27" s="2">
        <v>3</v>
      </c>
      <c r="AV27" s="2" t="s">
        <v>783</v>
      </c>
      <c r="AW27" s="55"/>
      <c r="AX27" s="53"/>
    </row>
    <row r="28" spans="2:56" ht="15" customHeight="1" x14ac:dyDescent="0.3">
      <c r="B28" s="53"/>
      <c r="C28" s="53"/>
      <c r="D28" s="54"/>
      <c r="E28" s="53"/>
      <c r="F28" s="53"/>
      <c r="G28" s="53"/>
      <c r="H28" s="53"/>
      <c r="I28" s="53"/>
      <c r="J28" s="53"/>
      <c r="K28" s="53"/>
      <c r="L28" s="55"/>
      <c r="M28" s="54" t="s">
        <v>784</v>
      </c>
      <c r="N28" s="212" t="s">
        <v>785</v>
      </c>
      <c r="O28" s="54"/>
      <c r="P28" s="54"/>
      <c r="Q28" s="54"/>
      <c r="R28" s="54"/>
      <c r="S28" s="55"/>
      <c r="T28" s="301"/>
      <c r="V28" s="55"/>
      <c r="W28" s="301"/>
      <c r="Y28" s="55"/>
      <c r="Z28" s="301"/>
      <c r="AB28" s="55"/>
      <c r="AC28" s="301"/>
      <c r="AE28" s="55"/>
      <c r="AF28" s="301"/>
      <c r="AH28" s="55"/>
      <c r="AI28" s="301"/>
      <c r="AK28" s="55"/>
      <c r="AL28" s="301"/>
      <c r="AN28" s="55"/>
      <c r="AO28" s="2" t="s">
        <v>750</v>
      </c>
      <c r="AP28" s="2" t="s">
        <v>751</v>
      </c>
      <c r="AQ28" s="2" t="s">
        <v>786</v>
      </c>
      <c r="AR28" s="2">
        <v>304</v>
      </c>
      <c r="AS28" s="2">
        <v>1</v>
      </c>
      <c r="AT28" s="2">
        <v>2</v>
      </c>
      <c r="AU28" s="2">
        <v>3</v>
      </c>
      <c r="AV28" s="2" t="s">
        <v>787</v>
      </c>
      <c r="AW28" s="55"/>
      <c r="AX28" s="53"/>
    </row>
    <row r="29" spans="2:56" ht="15" customHeight="1" x14ac:dyDescent="0.3">
      <c r="B29" s="53"/>
      <c r="C29" s="53"/>
      <c r="D29" s="54"/>
      <c r="E29" s="53"/>
      <c r="F29" s="53"/>
      <c r="G29" s="53"/>
      <c r="H29" s="53"/>
      <c r="I29" s="53"/>
      <c r="J29" s="53"/>
      <c r="K29" s="53"/>
      <c r="L29" s="55"/>
      <c r="M29" s="54" t="s">
        <v>352</v>
      </c>
      <c r="N29" s="212" t="s">
        <v>788</v>
      </c>
      <c r="O29" s="54"/>
      <c r="P29" s="54"/>
      <c r="Q29" s="54"/>
      <c r="R29" s="54"/>
      <c r="S29" s="55"/>
      <c r="T29" s="301"/>
      <c r="V29" s="55"/>
      <c r="W29" s="301"/>
      <c r="Y29" s="55"/>
      <c r="Z29" s="301"/>
      <c r="AB29" s="55"/>
      <c r="AC29" s="301"/>
      <c r="AE29" s="55"/>
      <c r="AF29" s="301"/>
      <c r="AH29" s="55"/>
      <c r="AI29" s="301"/>
      <c r="AK29" s="55"/>
      <c r="AL29" s="301"/>
      <c r="AN29" s="55"/>
      <c r="AO29" s="2" t="s">
        <v>750</v>
      </c>
      <c r="AP29" s="2" t="s">
        <v>751</v>
      </c>
      <c r="AQ29" s="2" t="s">
        <v>789</v>
      </c>
      <c r="AR29" s="2">
        <v>305</v>
      </c>
      <c r="AS29" s="2">
        <v>1</v>
      </c>
      <c r="AT29" s="2">
        <v>2</v>
      </c>
      <c r="AU29" s="2">
        <v>3</v>
      </c>
      <c r="AV29" s="2" t="s">
        <v>790</v>
      </c>
      <c r="AW29" s="55"/>
      <c r="AX29" s="53"/>
    </row>
    <row r="30" spans="2:56" ht="15" customHeight="1" x14ac:dyDescent="0.35">
      <c r="B30" s="53"/>
      <c r="C30" s="53"/>
      <c r="D30" s="54"/>
      <c r="E30" s="53"/>
      <c r="F30" s="53"/>
      <c r="G30" s="53"/>
      <c r="H30" s="53"/>
      <c r="I30" s="53"/>
      <c r="J30" s="53"/>
      <c r="K30" s="53"/>
      <c r="L30" s="55"/>
      <c r="N30" s="212" t="s">
        <v>791</v>
      </c>
      <c r="O30" s="153" t="s">
        <v>35</v>
      </c>
      <c r="P30" s="154"/>
      <c r="Q30" s="54"/>
      <c r="R30" s="54"/>
      <c r="S30" s="55"/>
      <c r="T30" s="301"/>
      <c r="V30" s="55"/>
      <c r="W30" s="301"/>
      <c r="Y30" s="55"/>
      <c r="Z30" s="301"/>
      <c r="AB30" s="55"/>
      <c r="AC30" s="301"/>
      <c r="AE30" s="55"/>
      <c r="AF30" s="301"/>
      <c r="AH30" s="55"/>
      <c r="AI30" s="301"/>
      <c r="AK30" s="55"/>
      <c r="AL30" s="301"/>
      <c r="AN30" s="55"/>
      <c r="AO30" s="2" t="s">
        <v>792</v>
      </c>
      <c r="AP30" s="2" t="s">
        <v>793</v>
      </c>
      <c r="AV30" s="2" t="s">
        <v>794</v>
      </c>
      <c r="AW30" s="55"/>
      <c r="AX30" s="53"/>
    </row>
    <row r="31" spans="2:56" ht="13.5" customHeight="1" x14ac:dyDescent="0.3">
      <c r="B31" s="53"/>
      <c r="C31" s="53"/>
      <c r="D31" s="54"/>
      <c r="E31" s="53"/>
      <c r="F31" s="53"/>
      <c r="G31" s="53"/>
      <c r="H31" s="53"/>
      <c r="I31" s="53"/>
      <c r="J31" s="53"/>
      <c r="K31" s="53"/>
      <c r="L31" s="55"/>
      <c r="M31" s="54"/>
      <c r="N31" s="212" t="s">
        <v>795</v>
      </c>
      <c r="O31" s="155" t="s">
        <v>796</v>
      </c>
      <c r="P31" s="156">
        <v>1</v>
      </c>
      <c r="Q31" s="54"/>
      <c r="R31" s="54"/>
      <c r="S31" s="55"/>
      <c r="V31" s="55"/>
      <c r="Y31" s="55"/>
      <c r="AB31" s="55"/>
      <c r="AE31" s="55"/>
      <c r="AH31" s="55"/>
      <c r="AK31" s="55"/>
      <c r="AL31" s="59"/>
      <c r="AN31" s="55"/>
      <c r="AO31" s="2" t="s">
        <v>792</v>
      </c>
      <c r="AP31" s="2" t="s">
        <v>793</v>
      </c>
      <c r="AQ31" s="2" t="s">
        <v>797</v>
      </c>
      <c r="AR31" s="2">
        <v>401</v>
      </c>
      <c r="AS31" s="2">
        <v>1</v>
      </c>
      <c r="AT31" s="2">
        <v>2</v>
      </c>
      <c r="AU31" s="2">
        <v>3</v>
      </c>
      <c r="AV31" s="2" t="s">
        <v>798</v>
      </c>
      <c r="AW31" s="55"/>
      <c r="AX31" s="53"/>
    </row>
    <row r="32" spans="2:56" ht="13.5" customHeight="1" x14ac:dyDescent="0.3">
      <c r="B32" s="53"/>
      <c r="C32" s="53"/>
      <c r="D32" s="54"/>
      <c r="E32" s="53"/>
      <c r="F32" s="53"/>
      <c r="G32" s="53"/>
      <c r="H32" s="53"/>
      <c r="I32" s="53"/>
      <c r="J32" s="53"/>
      <c r="K32" s="53"/>
      <c r="L32" s="55"/>
      <c r="M32" s="54"/>
      <c r="N32" s="212" t="s">
        <v>799</v>
      </c>
      <c r="O32" s="157" t="s">
        <v>800</v>
      </c>
      <c r="P32" s="158">
        <v>7</v>
      </c>
      <c r="Q32" s="54"/>
      <c r="R32" s="54"/>
      <c r="S32" s="55"/>
      <c r="T32" s="300" t="s">
        <v>801</v>
      </c>
      <c r="V32" s="55"/>
      <c r="W32" s="300" t="s">
        <v>802</v>
      </c>
      <c r="Y32" s="55"/>
      <c r="Z32" s="300" t="s">
        <v>803</v>
      </c>
      <c r="AB32" s="55"/>
      <c r="AC32" s="300" t="s">
        <v>804</v>
      </c>
      <c r="AE32" s="55"/>
      <c r="AF32" s="300" t="s">
        <v>805</v>
      </c>
      <c r="AH32" s="55"/>
      <c r="AI32" s="300" t="s">
        <v>806</v>
      </c>
      <c r="AK32" s="55"/>
      <c r="AL32" s="300" t="s">
        <v>807</v>
      </c>
      <c r="AN32" s="55"/>
      <c r="AO32" s="2" t="s">
        <v>792</v>
      </c>
      <c r="AP32" s="2" t="s">
        <v>793</v>
      </c>
      <c r="AQ32" s="2" t="s">
        <v>726</v>
      </c>
      <c r="AR32" s="2">
        <v>402</v>
      </c>
      <c r="AS32" s="2">
        <v>1</v>
      </c>
      <c r="AT32" s="2">
        <v>2</v>
      </c>
      <c r="AU32" s="2">
        <v>3</v>
      </c>
      <c r="AV32" s="2" t="s">
        <v>808</v>
      </c>
      <c r="AW32" s="55"/>
      <c r="AX32" s="53"/>
    </row>
    <row r="33" spans="13:48" ht="14.25" customHeight="1" x14ac:dyDescent="0.3">
      <c r="M33" s="54"/>
      <c r="N33" s="212" t="s">
        <v>809</v>
      </c>
      <c r="O33" s="159" t="s">
        <v>810</v>
      </c>
      <c r="P33" s="160">
        <v>14</v>
      </c>
      <c r="Q33" s="54"/>
      <c r="R33" s="54"/>
      <c r="S33" s="55"/>
      <c r="T33" s="301"/>
      <c r="V33" s="55"/>
      <c r="W33" s="301"/>
      <c r="Y33" s="55"/>
      <c r="Z33" s="301"/>
      <c r="AB33" s="55"/>
      <c r="AC33" s="301"/>
      <c r="AE33" s="55"/>
      <c r="AF33" s="301"/>
      <c r="AH33" s="55"/>
      <c r="AI33" s="301"/>
      <c r="AK33" s="55"/>
      <c r="AL33" s="300"/>
      <c r="AN33" s="55"/>
      <c r="AO33" s="2" t="s">
        <v>811</v>
      </c>
      <c r="AP33" s="2" t="s">
        <v>350</v>
      </c>
      <c r="AV33" s="2" t="s">
        <v>812</v>
      </c>
    </row>
    <row r="34" spans="13:48" ht="13.5" customHeight="1" x14ac:dyDescent="0.3">
      <c r="M34" s="54"/>
      <c r="N34" s="212" t="s">
        <v>813</v>
      </c>
      <c r="O34" s="124" t="s">
        <v>814</v>
      </c>
      <c r="P34" s="125">
        <v>30</v>
      </c>
      <c r="Q34" s="54"/>
      <c r="R34" s="54"/>
      <c r="S34" s="55"/>
      <c r="T34" s="2" t="s">
        <v>815</v>
      </c>
      <c r="V34" s="55"/>
      <c r="W34" s="74" t="s">
        <v>816</v>
      </c>
      <c r="Y34" s="55"/>
      <c r="Z34" s="2" t="s">
        <v>817</v>
      </c>
      <c r="AB34" s="55"/>
      <c r="AC34" s="74" t="s">
        <v>816</v>
      </c>
      <c r="AE34" s="55"/>
      <c r="AF34" s="74" t="s">
        <v>816</v>
      </c>
      <c r="AH34" s="55"/>
      <c r="AI34" s="74" t="s">
        <v>816</v>
      </c>
      <c r="AK34" s="55"/>
      <c r="AL34" s="96" t="s">
        <v>818</v>
      </c>
      <c r="AN34" s="55"/>
      <c r="AO34" s="2" t="s">
        <v>811</v>
      </c>
      <c r="AP34" s="2" t="s">
        <v>350</v>
      </c>
      <c r="AQ34" s="2" t="s">
        <v>819</v>
      </c>
      <c r="AR34" s="2">
        <v>501</v>
      </c>
      <c r="AS34" s="2">
        <v>1</v>
      </c>
      <c r="AT34" s="2">
        <v>2</v>
      </c>
      <c r="AU34" s="2">
        <v>3</v>
      </c>
      <c r="AV34" s="2" t="s">
        <v>820</v>
      </c>
    </row>
    <row r="35" spans="13:48" ht="13.5" customHeight="1" x14ac:dyDescent="0.3">
      <c r="M35" s="54"/>
      <c r="N35" s="212" t="s">
        <v>821</v>
      </c>
      <c r="O35" s="54"/>
      <c r="P35" s="54"/>
      <c r="Q35" s="54"/>
      <c r="R35" s="54"/>
      <c r="S35" s="55"/>
      <c r="T35" s="300" t="s">
        <v>822</v>
      </c>
      <c r="V35" s="55"/>
      <c r="W35" s="300" t="s">
        <v>823</v>
      </c>
      <c r="Y35" s="55"/>
      <c r="Z35" s="300" t="s">
        <v>824</v>
      </c>
      <c r="AB35" s="55"/>
      <c r="AC35" s="300" t="s">
        <v>825</v>
      </c>
      <c r="AE35" s="55"/>
      <c r="AF35" s="300" t="s">
        <v>826</v>
      </c>
      <c r="AH35" s="55"/>
      <c r="AI35" s="300" t="s">
        <v>827</v>
      </c>
      <c r="AK35" s="55"/>
      <c r="AL35" s="300" t="s">
        <v>828</v>
      </c>
      <c r="AN35" s="55"/>
      <c r="AO35" s="2" t="s">
        <v>811</v>
      </c>
      <c r="AP35" s="2" t="s">
        <v>350</v>
      </c>
      <c r="AQ35" s="2" t="s">
        <v>829</v>
      </c>
      <c r="AR35" s="2">
        <v>502</v>
      </c>
      <c r="AS35" s="2">
        <v>1</v>
      </c>
      <c r="AT35" s="2">
        <v>2</v>
      </c>
      <c r="AU35" s="2">
        <v>3</v>
      </c>
      <c r="AV35" s="2" t="s">
        <v>830</v>
      </c>
    </row>
    <row r="36" spans="13:48" ht="14" x14ac:dyDescent="0.3">
      <c r="M36" s="54"/>
      <c r="N36" s="212" t="s">
        <v>831</v>
      </c>
      <c r="O36" s="54"/>
      <c r="P36" s="54"/>
      <c r="Q36" s="54"/>
      <c r="R36" s="54"/>
      <c r="S36" s="55"/>
      <c r="T36" s="301"/>
      <c r="V36" s="55"/>
      <c r="W36" s="301"/>
      <c r="Y36" s="55"/>
      <c r="Z36" s="300"/>
      <c r="AB36" s="55"/>
      <c r="AC36" s="300"/>
      <c r="AE36" s="55"/>
      <c r="AF36" s="300"/>
      <c r="AH36" s="55"/>
      <c r="AI36" s="300"/>
      <c r="AK36" s="55"/>
      <c r="AL36" s="300"/>
      <c r="AN36" s="55"/>
      <c r="AO36" s="2" t="s">
        <v>811</v>
      </c>
      <c r="AP36" s="2" t="s">
        <v>350</v>
      </c>
      <c r="AQ36" s="2" t="s">
        <v>832</v>
      </c>
      <c r="AR36" s="2">
        <v>503</v>
      </c>
      <c r="AS36" s="2">
        <v>1</v>
      </c>
      <c r="AT36" s="2">
        <v>2</v>
      </c>
      <c r="AU36" s="2">
        <v>3</v>
      </c>
      <c r="AV36" s="2" t="s">
        <v>833</v>
      </c>
    </row>
    <row r="37" spans="13:48" ht="14" x14ac:dyDescent="0.3">
      <c r="M37" s="54"/>
      <c r="N37" s="215" t="s">
        <v>834</v>
      </c>
      <c r="O37" s="54"/>
      <c r="P37" s="54"/>
      <c r="Q37" s="54"/>
      <c r="R37" s="54"/>
      <c r="S37" s="55"/>
      <c r="V37" s="55"/>
      <c r="Y37" s="55"/>
      <c r="AB37" s="55"/>
      <c r="AE37" s="55"/>
      <c r="AH37" s="55"/>
      <c r="AK37" s="55"/>
      <c r="AN37" s="55"/>
      <c r="AO37" s="2" t="s">
        <v>811</v>
      </c>
      <c r="AP37" s="2" t="s">
        <v>350</v>
      </c>
      <c r="AQ37" s="2" t="s">
        <v>835</v>
      </c>
      <c r="AR37" s="2">
        <v>504</v>
      </c>
      <c r="AS37" s="2">
        <v>1</v>
      </c>
      <c r="AT37" s="2">
        <v>2</v>
      </c>
      <c r="AU37" s="2">
        <v>3</v>
      </c>
      <c r="AV37" s="2" t="s">
        <v>836</v>
      </c>
    </row>
    <row r="38" spans="13:48" ht="14" x14ac:dyDescent="0.3">
      <c r="M38" s="54"/>
      <c r="N38" s="215" t="s">
        <v>837</v>
      </c>
      <c r="O38" s="54"/>
      <c r="P38" s="54"/>
      <c r="Q38" s="54"/>
      <c r="R38" s="54"/>
      <c r="S38" s="55"/>
      <c r="V38" s="55"/>
      <c r="Y38" s="55"/>
      <c r="AB38" s="55"/>
      <c r="AE38" s="55"/>
      <c r="AH38" s="55"/>
      <c r="AK38" s="55"/>
      <c r="AN38" s="55"/>
      <c r="AO38" s="2" t="s">
        <v>811</v>
      </c>
      <c r="AP38" s="2" t="s">
        <v>350</v>
      </c>
      <c r="AQ38" s="2" t="s">
        <v>838</v>
      </c>
      <c r="AR38" s="2">
        <v>505</v>
      </c>
      <c r="AS38" s="2">
        <v>1</v>
      </c>
      <c r="AT38" s="2">
        <v>2</v>
      </c>
      <c r="AU38" s="2">
        <v>3</v>
      </c>
      <c r="AV38" s="2" t="s">
        <v>839</v>
      </c>
    </row>
    <row r="39" spans="13:48" ht="13.5" customHeight="1" x14ac:dyDescent="0.3">
      <c r="M39" s="54"/>
      <c r="N39" s="215" t="s">
        <v>840</v>
      </c>
      <c r="O39" s="54"/>
      <c r="P39" s="54"/>
      <c r="Q39" s="54"/>
      <c r="R39" s="54"/>
      <c r="S39" s="55"/>
      <c r="V39" s="55"/>
      <c r="Y39" s="55"/>
      <c r="AB39" s="55"/>
      <c r="AE39" s="55"/>
      <c r="AH39" s="55"/>
      <c r="AK39" s="55"/>
      <c r="AN39" s="55"/>
      <c r="AO39" s="2" t="s">
        <v>811</v>
      </c>
      <c r="AP39" s="2" t="s">
        <v>350</v>
      </c>
      <c r="AQ39" s="2" t="s">
        <v>841</v>
      </c>
      <c r="AR39" s="2">
        <v>506</v>
      </c>
      <c r="AS39" s="2">
        <v>1</v>
      </c>
      <c r="AT39" s="2">
        <v>2</v>
      </c>
      <c r="AU39" s="2">
        <v>3</v>
      </c>
      <c r="AV39" s="2" t="s">
        <v>842</v>
      </c>
    </row>
    <row r="40" spans="13:48" ht="14" x14ac:dyDescent="0.3">
      <c r="M40" s="54"/>
      <c r="N40" s="215" t="s">
        <v>843</v>
      </c>
      <c r="O40" s="54"/>
      <c r="P40" s="54"/>
      <c r="Q40" s="54"/>
      <c r="R40" s="54"/>
      <c r="S40" s="55"/>
      <c r="V40" s="55"/>
      <c r="Y40" s="55"/>
      <c r="AB40" s="55"/>
      <c r="AE40" s="55"/>
      <c r="AH40" s="55"/>
      <c r="AK40" s="55"/>
      <c r="AN40" s="55"/>
      <c r="AO40" s="2" t="s">
        <v>844</v>
      </c>
      <c r="AP40" s="2" t="s">
        <v>845</v>
      </c>
      <c r="AV40" s="2" t="s">
        <v>846</v>
      </c>
    </row>
    <row r="41" spans="13:48" ht="14" x14ac:dyDescent="0.3">
      <c r="M41" s="54"/>
      <c r="N41" s="215" t="s">
        <v>847</v>
      </c>
      <c r="O41" s="54"/>
      <c r="P41" s="54"/>
      <c r="Q41" s="54"/>
      <c r="R41" s="54"/>
      <c r="S41" s="55"/>
      <c r="V41" s="55"/>
      <c r="Y41" s="55"/>
      <c r="AB41" s="55"/>
      <c r="AE41" s="55"/>
      <c r="AH41" s="55"/>
      <c r="AK41" s="55"/>
      <c r="AN41" s="55"/>
      <c r="AO41" s="2" t="s">
        <v>844</v>
      </c>
      <c r="AP41" s="2" t="s">
        <v>845</v>
      </c>
      <c r="AQ41" s="2" t="s">
        <v>848</v>
      </c>
      <c r="AR41" s="2">
        <v>601</v>
      </c>
      <c r="AS41" s="2">
        <v>1</v>
      </c>
      <c r="AT41" s="2">
        <v>2</v>
      </c>
      <c r="AU41" s="2">
        <v>3</v>
      </c>
      <c r="AV41" s="2" t="s">
        <v>849</v>
      </c>
    </row>
    <row r="42" spans="13:48" ht="14" x14ac:dyDescent="0.3">
      <c r="M42" s="54"/>
      <c r="N42" s="215" t="s">
        <v>850</v>
      </c>
      <c r="O42" s="54"/>
      <c r="P42" s="54"/>
      <c r="Q42" s="54"/>
      <c r="R42" s="54"/>
      <c r="S42" s="55"/>
      <c r="V42" s="55"/>
      <c r="Y42" s="55"/>
      <c r="AB42" s="55"/>
      <c r="AE42" s="55"/>
      <c r="AH42" s="55"/>
      <c r="AK42" s="55"/>
      <c r="AN42" s="55"/>
      <c r="AO42" s="2" t="s">
        <v>522</v>
      </c>
      <c r="AP42" s="2" t="s">
        <v>352</v>
      </c>
      <c r="AV42" s="2" t="s">
        <v>851</v>
      </c>
    </row>
    <row r="43" spans="13:48" ht="14" x14ac:dyDescent="0.3">
      <c r="M43" s="54"/>
      <c r="N43" s="215" t="s">
        <v>852</v>
      </c>
      <c r="O43" s="54"/>
      <c r="P43" s="54"/>
      <c r="Q43" s="54"/>
      <c r="R43" s="54"/>
      <c r="S43" s="55"/>
      <c r="V43" s="55"/>
      <c r="Y43" s="55"/>
      <c r="AB43" s="55"/>
      <c r="AE43" s="55"/>
      <c r="AH43" s="55"/>
      <c r="AK43" s="55"/>
      <c r="AN43" s="55"/>
      <c r="AO43" s="2" t="s">
        <v>522</v>
      </c>
      <c r="AP43" s="2" t="s">
        <v>352</v>
      </c>
      <c r="AQ43" s="2" t="s">
        <v>522</v>
      </c>
      <c r="AR43" s="2" t="s">
        <v>853</v>
      </c>
      <c r="AS43" s="2">
        <v>1</v>
      </c>
      <c r="AT43" s="2">
        <v>2</v>
      </c>
      <c r="AU43" s="2">
        <v>3</v>
      </c>
      <c r="AV43" s="2" t="s">
        <v>854</v>
      </c>
    </row>
    <row r="44" spans="13:48" ht="25.5" x14ac:dyDescent="0.3">
      <c r="M44" s="54"/>
      <c r="N44" s="215" t="s">
        <v>855</v>
      </c>
      <c r="O44" s="54"/>
      <c r="P44" s="54"/>
      <c r="Q44" s="54"/>
      <c r="R44" s="54"/>
      <c r="S44" s="55"/>
      <c r="T44" s="58" t="s">
        <v>856</v>
      </c>
      <c r="U44" s="2" t="s">
        <v>857</v>
      </c>
      <c r="V44" s="55"/>
      <c r="W44" s="58" t="s">
        <v>858</v>
      </c>
      <c r="X44" s="2" t="s">
        <v>859</v>
      </c>
      <c r="Y44" s="55"/>
      <c r="Z44" s="58" t="s">
        <v>860</v>
      </c>
      <c r="AA44" s="2" t="s">
        <v>861</v>
      </c>
      <c r="AB44" s="55"/>
      <c r="AC44" s="2" t="s">
        <v>862</v>
      </c>
      <c r="AD44" s="2" t="s">
        <v>863</v>
      </c>
      <c r="AE44" s="55"/>
      <c r="AF44" s="58" t="s">
        <v>864</v>
      </c>
      <c r="AG44" s="2" t="s">
        <v>865</v>
      </c>
      <c r="AH44" s="55"/>
      <c r="AI44" s="2" t="s">
        <v>866</v>
      </c>
      <c r="AJ44" s="2" t="s">
        <v>867</v>
      </c>
      <c r="AK44" s="55"/>
      <c r="AL44" s="58" t="s">
        <v>868</v>
      </c>
      <c r="AM44" s="2" t="s">
        <v>869</v>
      </c>
      <c r="AN44" s="55"/>
    </row>
    <row r="45" spans="13:48" ht="25.5" x14ac:dyDescent="0.3">
      <c r="M45" s="54"/>
      <c r="N45" s="215" t="s">
        <v>870</v>
      </c>
      <c r="O45" s="54"/>
      <c r="P45" s="54"/>
      <c r="Q45" s="54"/>
      <c r="R45" s="54"/>
      <c r="S45" s="55"/>
      <c r="T45" s="2" t="str">
        <f>"Video-Dateiname (YYYYYYY_"&amp;U3&amp;"_XX_XX)"</f>
        <v>Video-Dateiname (YYYYYYY_de_DE_XX_XX)</v>
      </c>
      <c r="U45" s="2" t="s">
        <v>871</v>
      </c>
      <c r="V45" s="55"/>
      <c r="W45" s="58" t="str">
        <f>"Nom du fichier
(YYYYYYY_"&amp;X3&amp;"_XX_XX)"</f>
        <v>Nom du fichier
(YYYYYYY_fr_FR_XX_XX)</v>
      </c>
      <c r="X45" s="2" t="s">
        <v>872</v>
      </c>
      <c r="Y45" s="55"/>
      <c r="Z45" s="58" t="str">
        <f>"Archivo de vídeo
(YYYYYYY_"&amp;AA3&amp;"_XX_XX)"</f>
        <v>Archivo de vídeo
(YYYYYYY_es_ES_XX_XX)</v>
      </c>
      <c r="AA45" s="2" t="s">
        <v>873</v>
      </c>
      <c r="AB45" s="55"/>
      <c r="AC45" s="58" t="s">
        <v>874</v>
      </c>
      <c r="AD45" s="2" t="s">
        <v>875</v>
      </c>
      <c r="AE45" s="55"/>
      <c r="AF45" s="2" t="str">
        <f>"Nome de arquivo do vídeo (YYYYYYY_"&amp;AG3&amp;"_XX_XX)"</f>
        <v>Nome de arquivo do vídeo (YYYYYYY_pt_BR_XX_XX)</v>
      </c>
      <c r="AG45" s="2" t="s">
        <v>876</v>
      </c>
      <c r="AH45" s="55"/>
      <c r="AI45" s="2" t="s">
        <v>877</v>
      </c>
      <c r="AJ45" s="2" t="s">
        <v>878</v>
      </c>
      <c r="AK45" s="55"/>
      <c r="AL45" s="2" t="str">
        <f>"Video Filename
(YYYYYYY_"&amp;AM3&amp;"_XX_XX)"</f>
        <v>Video Filename
(YYYYYYY_En_US_XX_XX)</v>
      </c>
      <c r="AM45" s="2" t="s">
        <v>24</v>
      </c>
      <c r="AN45" s="55"/>
    </row>
    <row r="46" spans="13:48" ht="14" x14ac:dyDescent="0.3">
      <c r="M46" s="54"/>
      <c r="N46" s="215" t="s">
        <v>879</v>
      </c>
      <c r="O46" s="54"/>
      <c r="P46" s="54"/>
      <c r="Q46" s="54"/>
      <c r="R46" s="54"/>
      <c r="S46" s="55"/>
      <c r="T46" s="2" t="s">
        <v>880</v>
      </c>
      <c r="V46" s="55"/>
      <c r="W46" s="2" t="s">
        <v>881</v>
      </c>
      <c r="Y46" s="55"/>
      <c r="Z46" s="2" t="s">
        <v>583</v>
      </c>
      <c r="AB46" s="55"/>
      <c r="AC46" s="2" t="s">
        <v>882</v>
      </c>
      <c r="AE46" s="55"/>
      <c r="AF46" s="2" t="s">
        <v>587</v>
      </c>
      <c r="AH46" s="55"/>
      <c r="AI46" s="2" t="s">
        <v>589</v>
      </c>
      <c r="AK46" s="55"/>
      <c r="AL46" s="2" t="s">
        <v>67</v>
      </c>
      <c r="AN46" s="55"/>
    </row>
    <row r="47" spans="13:48" ht="25.5" x14ac:dyDescent="0.3">
      <c r="M47" s="54"/>
      <c r="N47" s="215" t="s">
        <v>883</v>
      </c>
      <c r="O47" s="54"/>
      <c r="P47" s="54"/>
      <c r="Q47" s="54"/>
      <c r="R47" s="54"/>
      <c r="S47" s="55"/>
      <c r="T47" s="2" t="s">
        <v>884</v>
      </c>
      <c r="V47" s="55"/>
      <c r="W47" s="2" t="s">
        <v>885</v>
      </c>
      <c r="Y47" s="55"/>
      <c r="Z47" s="58" t="s">
        <v>886</v>
      </c>
      <c r="AB47" s="55"/>
      <c r="AC47" s="2" t="s">
        <v>887</v>
      </c>
      <c r="AE47" s="55"/>
      <c r="AF47" s="2" t="s">
        <v>888</v>
      </c>
      <c r="AH47" s="55"/>
      <c r="AI47" s="58" t="s">
        <v>889</v>
      </c>
      <c r="AK47" s="55"/>
      <c r="AL47" s="58" t="s">
        <v>890</v>
      </c>
      <c r="AN47" s="55"/>
    </row>
    <row r="48" spans="13:48" ht="14" x14ac:dyDescent="0.3">
      <c r="M48" s="54"/>
      <c r="N48" s="215" t="s">
        <v>891</v>
      </c>
      <c r="O48" s="54"/>
      <c r="P48" s="54"/>
      <c r="Q48" s="54"/>
      <c r="R48" s="54"/>
      <c r="S48" s="55"/>
      <c r="T48" s="2" t="s">
        <v>892</v>
      </c>
      <c r="V48" s="55"/>
      <c r="W48" s="2" t="s">
        <v>893</v>
      </c>
      <c r="Y48" s="55"/>
      <c r="Z48" s="2" t="s">
        <v>894</v>
      </c>
      <c r="AB48" s="55"/>
      <c r="AC48" s="2" t="s">
        <v>895</v>
      </c>
      <c r="AE48" s="55"/>
      <c r="AF48" s="2" t="s">
        <v>896</v>
      </c>
      <c r="AH48" s="55"/>
      <c r="AI48" s="2" t="s">
        <v>897</v>
      </c>
      <c r="AK48" s="55"/>
      <c r="AL48" s="2" t="s">
        <v>69</v>
      </c>
      <c r="AN48" s="55"/>
    </row>
    <row r="49" spans="13:18" ht="14" x14ac:dyDescent="0.3">
      <c r="M49" s="54"/>
      <c r="N49" s="215" t="s">
        <v>898</v>
      </c>
    </row>
    <row r="50" spans="13:18" ht="14" x14ac:dyDescent="0.3">
      <c r="M50" s="54"/>
      <c r="N50" s="215" t="s">
        <v>899</v>
      </c>
    </row>
    <row r="51" spans="13:18" ht="14" x14ac:dyDescent="0.3">
      <c r="M51" s="54"/>
      <c r="N51" s="215" t="s">
        <v>900</v>
      </c>
    </row>
    <row r="52" spans="13:18" ht="14" x14ac:dyDescent="0.3">
      <c r="M52" s="54"/>
      <c r="N52" s="215" t="s">
        <v>901</v>
      </c>
    </row>
    <row r="53" spans="13:18" ht="14" x14ac:dyDescent="0.3">
      <c r="M53" s="54"/>
      <c r="N53" s="215" t="s">
        <v>902</v>
      </c>
      <c r="O53" s="54"/>
      <c r="P53" s="54"/>
      <c r="Q53" s="54"/>
      <c r="R53" s="54"/>
    </row>
    <row r="54" spans="13:18" ht="14" x14ac:dyDescent="0.3">
      <c r="M54" s="54"/>
      <c r="N54" s="215" t="s">
        <v>903</v>
      </c>
      <c r="O54" s="54"/>
      <c r="P54" s="54"/>
      <c r="Q54" s="54"/>
      <c r="R54" s="54"/>
    </row>
    <row r="55" spans="13:18" ht="14" x14ac:dyDescent="0.3">
      <c r="M55" s="54"/>
      <c r="N55" s="215" t="s">
        <v>904</v>
      </c>
      <c r="O55" s="54"/>
      <c r="P55" s="54"/>
      <c r="Q55" s="54"/>
      <c r="R55" s="54"/>
    </row>
    <row r="56" spans="13:18" ht="14" x14ac:dyDescent="0.3">
      <c r="M56" s="54"/>
      <c r="N56" s="215" t="s">
        <v>905</v>
      </c>
      <c r="O56" s="54"/>
      <c r="P56" s="54"/>
      <c r="Q56" s="54"/>
      <c r="R56" s="54"/>
    </row>
    <row r="57" spans="13:18" ht="14" x14ac:dyDescent="0.3">
      <c r="M57" s="54"/>
      <c r="N57" s="215" t="s">
        <v>906</v>
      </c>
      <c r="O57" s="54"/>
      <c r="P57" s="54"/>
      <c r="Q57" s="54"/>
      <c r="R57" s="54"/>
    </row>
    <row r="58" spans="13:18" ht="14" x14ac:dyDescent="0.3">
      <c r="M58" s="54"/>
      <c r="N58" s="215" t="s">
        <v>907</v>
      </c>
      <c r="O58" s="54"/>
      <c r="P58" s="54"/>
      <c r="Q58" s="54"/>
      <c r="R58" s="54"/>
    </row>
    <row r="59" spans="13:18" ht="14" x14ac:dyDescent="0.3">
      <c r="M59" s="54"/>
      <c r="N59" s="216" t="s">
        <v>908</v>
      </c>
      <c r="O59" s="54"/>
      <c r="P59" s="54"/>
      <c r="Q59" s="54"/>
      <c r="R59" s="54"/>
    </row>
    <row r="85" spans="2:3" ht="13" x14ac:dyDescent="0.25">
      <c r="B85" s="94" t="s">
        <v>909</v>
      </c>
      <c r="C85" s="2" t="s">
        <v>910</v>
      </c>
    </row>
  </sheetData>
  <sheetProtection formatColumns="0" formatRows="0" selectLockedCells="1"/>
  <mergeCells count="32">
    <mergeCell ref="T35:T36"/>
    <mergeCell ref="Z32:Z33"/>
    <mergeCell ref="Z35:Z36"/>
    <mergeCell ref="AL27:AL30"/>
    <mergeCell ref="AL32:AL33"/>
    <mergeCell ref="AL35:AL36"/>
    <mergeCell ref="AI27:AI30"/>
    <mergeCell ref="AI32:AI33"/>
    <mergeCell ref="AI35:AI36"/>
    <mergeCell ref="AF35:AF36"/>
    <mergeCell ref="AF32:AF33"/>
    <mergeCell ref="AF27:AF30"/>
    <mergeCell ref="T27:T30"/>
    <mergeCell ref="Z27:Z30"/>
    <mergeCell ref="T32:T33"/>
    <mergeCell ref="W35:W36"/>
    <mergeCell ref="B1:K1"/>
    <mergeCell ref="M1:N1"/>
    <mergeCell ref="T1:U1"/>
    <mergeCell ref="W1:X1"/>
    <mergeCell ref="W27:W30"/>
    <mergeCell ref="AC35:AC36"/>
    <mergeCell ref="AL1:AM1"/>
    <mergeCell ref="Z1:AA1"/>
    <mergeCell ref="AC1:AD1"/>
    <mergeCell ref="AF1:AG1"/>
    <mergeCell ref="AI1:AJ1"/>
    <mergeCell ref="AS3:AU3"/>
    <mergeCell ref="AO1:AV1"/>
    <mergeCell ref="AC27:AC30"/>
    <mergeCell ref="AC32:AC33"/>
    <mergeCell ref="W32:W3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1AC88F64CF94D4CBB165437C4F0A6B4" ma:contentTypeVersion="19" ma:contentTypeDescription="Create a new document." ma:contentTypeScope="" ma:versionID="064702b5ca2ffe643ec579ebc97bf0ce">
  <xsd:schema xmlns:xsd="http://www.w3.org/2001/XMLSchema" xmlns:xs="http://www.w3.org/2001/XMLSchema" xmlns:p="http://schemas.microsoft.com/office/2006/metadata/properties" xmlns:ns1="http://schemas.microsoft.com/sharepoint/v3" xmlns:ns2="e0630c0f-f479-4225-83ad-62253eef14e7" xmlns:ns3="c786b024-7b4f-4932-8e70-6cc22355a52a" xmlns:ns4="230e9df3-be65-4c73-a93b-d1236ebd677e" targetNamespace="http://schemas.microsoft.com/office/2006/metadata/properties" ma:root="true" ma:fieldsID="380bd6b031558500a077be11fab0c841" ns1:_="" ns2:_="" ns3:_="" ns4:_="">
    <xsd:import namespace="http://schemas.microsoft.com/sharepoint/v3"/>
    <xsd:import namespace="e0630c0f-f479-4225-83ad-62253eef14e7"/>
    <xsd:import namespace="c786b024-7b4f-4932-8e70-6cc22355a52a"/>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4:TaxCatchAll" minOccurs="0"/>
                <xsd:element ref="ns1:_ip_UnifiedCompliancePolicyProperties" minOccurs="0"/>
                <xsd:element ref="ns1:_ip_UnifiedCompliancePolicyUIAc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0630c0f-f479-4225-83ad-62253eef14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786b024-7b4f-4932-8e70-6cc22355a52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122eb82-ee80-4252-8a20-916c68cbf5ef}" ma:internalName="TaxCatchAll" ma:showField="CatchAllData" ma:web="c786b024-7b4f-4932-8e70-6cc22355a52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30e9df3-be65-4c73-a93b-d1236ebd677e" xsi:nil="true"/>
    <SharedWithUsers xmlns="c786b024-7b4f-4932-8e70-6cc22355a52a">
      <UserInfo>
        <DisplayName>Antonia Adelmann</DisplayName>
        <AccountId>61</AccountId>
        <AccountType/>
      </UserInfo>
      <UserInfo>
        <DisplayName>Andrea Stanberg</DisplayName>
        <AccountId>62</AccountId>
        <AccountType/>
      </UserInfo>
    </SharedWithUsers>
    <lcf76f155ced4ddcb4097134ff3c332f xmlns="e0630c0f-f479-4225-83ad-62253eef14e7">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96B49FF-2D1B-4CF7-A71C-9FA410D967C9}">
  <ds:schemaRefs>
    <ds:schemaRef ds:uri="http://schemas.microsoft.com/sharepoint/v3/contenttype/forms"/>
  </ds:schemaRefs>
</ds:datastoreItem>
</file>

<file path=customXml/itemProps2.xml><?xml version="1.0" encoding="utf-8"?>
<ds:datastoreItem xmlns:ds="http://schemas.openxmlformats.org/officeDocument/2006/customXml" ds:itemID="{DEA2F717-9A65-4D1D-AA2B-9928CFC993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0630c0f-f479-4225-83ad-62253eef14e7"/>
    <ds:schemaRef ds:uri="c786b024-7b4f-4932-8e70-6cc22355a52a"/>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F2FDE83-F364-4B48-97DA-B8FDE636CCE5}">
  <ds:schemaRefs>
    <ds:schemaRef ds:uri="http://schemas.microsoft.com/office/2006/metadata/properties"/>
    <ds:schemaRef ds:uri="http://schemas.microsoft.com/office/infopath/2007/PartnerControls"/>
    <ds:schemaRef ds:uri="230e9df3-be65-4c73-a93b-d1236ebd677e"/>
    <ds:schemaRef ds:uri="c786b024-7b4f-4932-8e70-6cc22355a52a"/>
    <ds:schemaRef ds:uri="e0630c0f-f479-4225-83ad-62253eef14e7"/>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Project_information</vt:lpstr>
      <vt:lpstr>Index</vt:lpstr>
      <vt:lpstr>Planilha1</vt:lpstr>
      <vt:lpstr>Course Tracker</vt:lpstr>
      <vt:lpstr>QA</vt:lpstr>
      <vt:lpstr>Aux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Nathália Demetrio</cp:lastModifiedBy>
  <cp:revision/>
  <dcterms:created xsi:type="dcterms:W3CDTF">2018-01-26T08:39:35Z</dcterms:created>
  <dcterms:modified xsi:type="dcterms:W3CDTF">2023-04-28T10:51:03Z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0x01010041AC88F64CF94D4CBB165437C4F0A6B4</vt:lpwstr>
  </property>
  <property fmtid="{D5CDD505-2E9C-101B-9397-08002B2CF9AE}" pid="3" name="Order">
    <vt:r8>200</vt:r8>
  </property>
  <property fmtid="{D5CDD505-2E9C-101B-9397-08002B2CF9AE}" pid="4" name="xd_Signature">
    <vt:bool>false</vt:bool>
  </property>
  <property fmtid="{D5CDD505-2E9C-101B-9397-08002B2CF9AE}" pid="5" name="xd_ProgID">
    <vt:lpwstr/>
  </property>
  <property fmtid="{D5CDD505-2E9C-101B-9397-08002B2CF9AE}" pid="6" name="TemplateUrl">
    <vt:lpwstr/>
  </property>
  <property fmtid="{D5CDD505-2E9C-101B-9397-08002B2CF9AE}" pid="7" name="ComplianceAssetId">
    <vt:lpwstr/>
  </property>
  <property fmtid="{D5CDD505-2E9C-101B-9397-08002B2CF9AE}" pid="8" name="AuthorIds_UIVersion_13824">
    <vt:lpwstr>22</vt:lpwstr>
  </property>
  <property fmtid="{D5CDD505-2E9C-101B-9397-08002B2CF9AE}" pid="9" name="MediaServiceImageTags">
    <vt:lpwstr/>
  </property>
</Properties>
</file>