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 David\Google Drive\BD2\Proyecto1\BD\"/>
    </mc:Choice>
  </mc:AlternateContent>
  <bookViews>
    <workbookView xWindow="0" yWindow="0" windowWidth="19065" windowHeight="5985" firstSheet="1" activeTab="8"/>
  </bookViews>
  <sheets>
    <sheet name="Celular" sheetId="1" r:id="rId1"/>
    <sheet name="Cliente" sheetId="2" r:id="rId2"/>
    <sheet name="Proveedor" sheetId="3" r:id="rId3"/>
    <sheet name="Rol" sheetId="4" r:id="rId4"/>
    <sheet name="Usuario" sheetId="5" r:id="rId5"/>
    <sheet name="FacturaCompra" sheetId="6" r:id="rId6"/>
    <sheet name="Compra" sheetId="7" r:id="rId7"/>
    <sheet name="FacturaVenta" sheetId="8" r:id="rId8"/>
    <sheet name="Venta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B3" i="8"/>
  <c r="B4" i="8"/>
  <c r="B5" i="8"/>
  <c r="B6" i="8"/>
  <c r="B2" i="8"/>
  <c r="E3" i="9"/>
  <c r="E4" i="9"/>
  <c r="E5" i="9"/>
  <c r="E6" i="9"/>
  <c r="E7" i="9"/>
  <c r="E8" i="9"/>
  <c r="E9" i="9"/>
  <c r="E10" i="9"/>
  <c r="D3" i="9"/>
  <c r="D4" i="9"/>
  <c r="D5" i="9"/>
  <c r="D6" i="9"/>
  <c r="D7" i="9"/>
  <c r="D8" i="9"/>
  <c r="D9" i="9"/>
  <c r="D10" i="9"/>
  <c r="E2" i="9"/>
  <c r="D2" i="9"/>
  <c r="D3" i="7"/>
  <c r="D4" i="7"/>
  <c r="D5" i="7"/>
  <c r="D6" i="7"/>
  <c r="D7" i="7"/>
  <c r="D8" i="7"/>
  <c r="D9" i="7"/>
  <c r="D10" i="7"/>
  <c r="D2" i="7"/>
  <c r="F11" i="2"/>
  <c r="F10" i="2"/>
  <c r="F9" i="2"/>
  <c r="F8" i="2"/>
  <c r="F7" i="2"/>
  <c r="F6" i="2"/>
  <c r="F5" i="2"/>
  <c r="F4" i="2"/>
  <c r="F3" i="2"/>
  <c r="F2" i="2"/>
  <c r="F11" i="3"/>
  <c r="F10" i="3"/>
  <c r="F9" i="3"/>
  <c r="F8" i="3"/>
  <c r="F7" i="3"/>
  <c r="F6" i="3"/>
  <c r="F5" i="3"/>
  <c r="F4" i="3"/>
  <c r="F3" i="3"/>
  <c r="F2" i="3"/>
  <c r="H11" i="5"/>
  <c r="H3" i="5"/>
  <c r="H4" i="5"/>
  <c r="H5" i="5"/>
  <c r="H6" i="5"/>
  <c r="H7" i="5"/>
  <c r="H8" i="5"/>
  <c r="H9" i="5"/>
  <c r="H10" i="5"/>
  <c r="H2" i="5"/>
  <c r="N3" i="1" l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<sst xmlns="http://schemas.openxmlformats.org/spreadsheetml/2006/main" count="245" uniqueCount="156">
  <si>
    <t>codigocelular</t>
  </si>
  <si>
    <t>marca</t>
  </si>
  <si>
    <t>referencia</t>
  </si>
  <si>
    <t>cantidad</t>
  </si>
  <si>
    <t>procesadorGHz</t>
  </si>
  <si>
    <t>almexternoGB</t>
  </si>
  <si>
    <t>alminternoGB</t>
  </si>
  <si>
    <t>memoriaGB</t>
  </si>
  <si>
    <t>camaraMPx</t>
  </si>
  <si>
    <t>pantallaPx</t>
  </si>
  <si>
    <t>sistoperativo</t>
  </si>
  <si>
    <t>operador</t>
  </si>
  <si>
    <t>costo</t>
  </si>
  <si>
    <t>precio</t>
  </si>
  <si>
    <t>imagen</t>
  </si>
  <si>
    <t>activo</t>
  </si>
  <si>
    <t>Samsung</t>
  </si>
  <si>
    <t>OnePlus</t>
  </si>
  <si>
    <t>Apple</t>
  </si>
  <si>
    <t>HTC</t>
  </si>
  <si>
    <t>Sony</t>
  </si>
  <si>
    <t>LG</t>
  </si>
  <si>
    <t>G5</t>
  </si>
  <si>
    <t>Motorola</t>
  </si>
  <si>
    <t>Asus</t>
  </si>
  <si>
    <t>Huawei</t>
  </si>
  <si>
    <t>P9</t>
  </si>
  <si>
    <t>Zenfone 3</t>
  </si>
  <si>
    <t>Xperia X</t>
  </si>
  <si>
    <t>iPhone 7</t>
  </si>
  <si>
    <t>iPhone 6S</t>
  </si>
  <si>
    <t>Galaxy S7 Edge</t>
  </si>
  <si>
    <t>libre</t>
  </si>
  <si>
    <t>Android</t>
  </si>
  <si>
    <t>ios</t>
  </si>
  <si>
    <t>dimensionesMm</t>
  </si>
  <si>
    <t>true</t>
  </si>
  <si>
    <t>150.9 x 72.6 x 7.7 mm</t>
  </si>
  <si>
    <t>152.7 x 74.7 x 7.4 mm</t>
  </si>
  <si>
    <t>138.3 x 67.1 x 7.1 mm</t>
  </si>
  <si>
    <t>145.9 x 71.9 x 9 mm</t>
  </si>
  <si>
    <t>142.7 x 69.4 x 7.9 mm</t>
  </si>
  <si>
    <t>149.4 x 73.9 x 7.7 mm</t>
  </si>
  <si>
    <t>Moto Z</t>
  </si>
  <si>
    <t>153.3 x 75.3 x 5.2 mm</t>
  </si>
  <si>
    <t>152.6 x 77.4 x 7.7 mm</t>
  </si>
  <si>
    <t>145 x 70.9 x 6.95 mm</t>
  </si>
  <si>
    <t>cedula</t>
  </si>
  <si>
    <t>nombre</t>
  </si>
  <si>
    <t>apellido</t>
  </si>
  <si>
    <t>direccion</t>
  </si>
  <si>
    <t>telefono</t>
  </si>
  <si>
    <t>correo</t>
  </si>
  <si>
    <t>nit</t>
  </si>
  <si>
    <t>idpermiso</t>
  </si>
  <si>
    <t>tipopermiso</t>
  </si>
  <si>
    <t>idusuario</t>
  </si>
  <si>
    <t>contrasena</t>
  </si>
  <si>
    <t>rol</t>
  </si>
  <si>
    <t>idfaccompra</t>
  </si>
  <si>
    <t>total</t>
  </si>
  <si>
    <t>fechacompra</t>
  </si>
  <si>
    <t>subtotal</t>
  </si>
  <si>
    <t>idfacventa</t>
  </si>
  <si>
    <t>fechaventa</t>
  </si>
  <si>
    <t>subcosto</t>
  </si>
  <si>
    <t>juan felipe</t>
  </si>
  <si>
    <t>agudelo tabares</t>
  </si>
  <si>
    <t>maily tatiana</t>
  </si>
  <si>
    <t>bedoya ceballos</t>
  </si>
  <si>
    <t>jhon larry</t>
  </si>
  <si>
    <t>cardona rios</t>
  </si>
  <si>
    <t>laura sofia</t>
  </si>
  <si>
    <t>carmona martinez</t>
  </si>
  <si>
    <t>juan jose</t>
  </si>
  <si>
    <t>jean paul</t>
  </si>
  <si>
    <t>ceballos granada</t>
  </si>
  <si>
    <t>yuri alejandra</t>
  </si>
  <si>
    <t>ciro giraldo</t>
  </si>
  <si>
    <t xml:space="preserve">madelein </t>
  </si>
  <si>
    <t>cuervo murillo</t>
  </si>
  <si>
    <t>juan david</t>
  </si>
  <si>
    <t>diaz valencia</t>
  </si>
  <si>
    <t>escobar hernandez</t>
  </si>
  <si>
    <t>gallego lopez</t>
  </si>
  <si>
    <t>jeison esmith</t>
  </si>
  <si>
    <t>gomez velasquez</t>
  </si>
  <si>
    <t xml:space="preserve">simon </t>
  </si>
  <si>
    <t>grajales restrepo</t>
  </si>
  <si>
    <t>juan camilo</t>
  </si>
  <si>
    <t>herrera hernandez</t>
  </si>
  <si>
    <t>juan esteban</t>
  </si>
  <si>
    <t>juana valentina</t>
  </si>
  <si>
    <t>lopez franco</t>
  </si>
  <si>
    <t>arles stiven</t>
  </si>
  <si>
    <t>lopez herrera</t>
  </si>
  <si>
    <t>sandra milena</t>
  </si>
  <si>
    <t>machado cardenas</t>
  </si>
  <si>
    <t xml:space="preserve">esneider </t>
  </si>
  <si>
    <t>montoya cano</t>
  </si>
  <si>
    <t>miguel angel</t>
  </si>
  <si>
    <t>montoya pulido</t>
  </si>
  <si>
    <t>sara maria</t>
  </si>
  <si>
    <t>mora marin</t>
  </si>
  <si>
    <t xml:space="preserve">sarita </t>
  </si>
  <si>
    <t>osorio vergara</t>
  </si>
  <si>
    <t>ospina davila</t>
  </si>
  <si>
    <t xml:space="preserve">sammyr </t>
  </si>
  <si>
    <t>ospina urrea</t>
  </si>
  <si>
    <t>alison valeria</t>
  </si>
  <si>
    <t>oyola carvajal</t>
  </si>
  <si>
    <t>jhon deiby</t>
  </si>
  <si>
    <t>perez chaura</t>
  </si>
  <si>
    <t>gerson alexis</t>
  </si>
  <si>
    <t>kevin david</t>
  </si>
  <si>
    <t>rojas ramirez</t>
  </si>
  <si>
    <t>anderson jacobo</t>
  </si>
  <si>
    <t>tabares lopez</t>
  </si>
  <si>
    <t>daniel felipe</t>
  </si>
  <si>
    <t>tabares ramirez</t>
  </si>
  <si>
    <t>Cr 13 N° 8-13</t>
  </si>
  <si>
    <t>Cll 5 N° 1-40</t>
  </si>
  <si>
    <t>Cr 77 N° 47-87</t>
  </si>
  <si>
    <t>Cll 22 N° 85-48</t>
  </si>
  <si>
    <t>Cr 84 N° 96-31</t>
  </si>
  <si>
    <t>Cll 4 N° 32-18</t>
  </si>
  <si>
    <t>Cr 97 N° 83-66</t>
  </si>
  <si>
    <t>Cll 21 N° 54-51</t>
  </si>
  <si>
    <t>Cr 65 N° 99-75</t>
  </si>
  <si>
    <t>Cll 92 N° 83-49</t>
  </si>
  <si>
    <t>Cr 88 N° 50-55</t>
  </si>
  <si>
    <t>Cll 19 N° 38-53</t>
  </si>
  <si>
    <t>Cr 52 N° 8-17</t>
  </si>
  <si>
    <t>Cll 25 N° 52-27</t>
  </si>
  <si>
    <t>Cr 11 N° 24-26</t>
  </si>
  <si>
    <t>Cll 21 N° 30-83</t>
  </si>
  <si>
    <t>Cr 47 N° 52-11</t>
  </si>
  <si>
    <t>Cll 70 N° 45-22</t>
  </si>
  <si>
    <t>Cr 44 N° 16-10</t>
  </si>
  <si>
    <t>Cll 90 N° 91-18</t>
  </si>
  <si>
    <t>Cr 10 N° 10-12</t>
  </si>
  <si>
    <t>Cll 15 N° 89-97</t>
  </si>
  <si>
    <t>Cr 31 N° 83-13</t>
  </si>
  <si>
    <t>Cll 18 N° 99-16</t>
  </si>
  <si>
    <t>Cr 47 N° 54-77</t>
  </si>
  <si>
    <t>Cll 22 N° 33-83</t>
  </si>
  <si>
    <t>Cr 48 N° 19-22</t>
  </si>
  <si>
    <t>Cll 85 N° 15-40</t>
  </si>
  <si>
    <t>Cr 68 N° 63-83</t>
  </si>
  <si>
    <t>Cll 17 N° 66-60</t>
  </si>
  <si>
    <t>administrador</t>
  </si>
  <si>
    <t>ventas</t>
  </si>
  <si>
    <t>bodega</t>
  </si>
  <si>
    <t>castano castano</t>
  </si>
  <si>
    <t>largo munoz</t>
  </si>
  <si>
    <t>ramirez patino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</si>
</sst>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K15" sqref="K15"/>
    </sheetView>
  </sheetViews>
  <sheetFormatPr baseColWidth="10" defaultRowHeight="15" x14ac:dyDescent="0.25"/>
  <cols>
    <col min="1" max="1" width="10.75" bestFit="1" customWidth="1"/>
    <col min="2" max="2" width="10.125" bestFit="1" customWidth="1"/>
    <col min="3" max="3" width="12" bestFit="1" customWidth="1"/>
    <col min="4" max="4" width="7.375" bestFit="1" customWidth="1"/>
    <col min="5" max="5" width="12.375" bestFit="1" customWidth="1"/>
    <col min="6" max="6" width="11.5" bestFit="1" customWidth="1"/>
    <col min="7" max="7" width="11.25" bestFit="1" customWidth="1"/>
    <col min="8" max="9" width="9.75" bestFit="1" customWidth="1"/>
    <col min="10" max="10" width="8.625" bestFit="1" customWidth="1"/>
    <col min="11" max="11" width="10.625" bestFit="1" customWidth="1"/>
    <col min="12" max="12" width="17.875" bestFit="1" customWidth="1"/>
    <col min="13" max="15" width="7.875" bestFit="1" customWidth="1"/>
    <col min="16" max="16" width="6.375" bestFit="1" customWidth="1"/>
    <col min="17" max="17" width="5.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100</v>
      </c>
      <c r="B2" s="1" t="s">
        <v>16</v>
      </c>
      <c r="C2" t="s">
        <v>31</v>
      </c>
      <c r="D2">
        <v>43</v>
      </c>
      <c r="E2">
        <v>2.2999999999999998</v>
      </c>
      <c r="F2">
        <v>200</v>
      </c>
      <c r="G2">
        <v>32</v>
      </c>
      <c r="H2">
        <v>4</v>
      </c>
      <c r="I2">
        <v>12</v>
      </c>
      <c r="J2">
        <v>5.5</v>
      </c>
      <c r="K2" t="s">
        <v>33</v>
      </c>
      <c r="L2" t="s">
        <v>37</v>
      </c>
      <c r="M2" t="s">
        <v>32</v>
      </c>
      <c r="N2">
        <f>O2*0.7</f>
        <v>1540000</v>
      </c>
      <c r="O2">
        <v>2200000</v>
      </c>
      <c r="Q2" t="s">
        <v>36</v>
      </c>
    </row>
    <row r="3" spans="1:17" x14ac:dyDescent="0.25">
      <c r="A3">
        <v>101</v>
      </c>
      <c r="B3" s="1" t="s">
        <v>17</v>
      </c>
      <c r="C3" s="2">
        <v>3</v>
      </c>
      <c r="D3">
        <v>23</v>
      </c>
      <c r="E3">
        <v>2.15</v>
      </c>
      <c r="F3">
        <v>0</v>
      </c>
      <c r="G3">
        <v>66</v>
      </c>
      <c r="H3">
        <v>6</v>
      </c>
      <c r="I3">
        <v>16</v>
      </c>
      <c r="J3">
        <v>5.5</v>
      </c>
      <c r="K3" t="s">
        <v>33</v>
      </c>
      <c r="L3" t="s">
        <v>38</v>
      </c>
      <c r="M3" t="s">
        <v>32</v>
      </c>
      <c r="N3">
        <f t="shared" ref="N3:N11" si="0">O3*0.7</f>
        <v>1330000</v>
      </c>
      <c r="O3">
        <v>1900000</v>
      </c>
      <c r="Q3" t="s">
        <v>36</v>
      </c>
    </row>
    <row r="4" spans="1:17" x14ac:dyDescent="0.25">
      <c r="A4">
        <v>102</v>
      </c>
      <c r="B4" s="1" t="s">
        <v>18</v>
      </c>
      <c r="C4" t="s">
        <v>30</v>
      </c>
      <c r="D4">
        <v>76</v>
      </c>
      <c r="E4">
        <v>1.85</v>
      </c>
      <c r="F4">
        <v>0</v>
      </c>
      <c r="G4">
        <v>128</v>
      </c>
      <c r="H4">
        <v>2</v>
      </c>
      <c r="I4">
        <v>12</v>
      </c>
      <c r="J4">
        <v>4.7</v>
      </c>
      <c r="K4" t="s">
        <v>34</v>
      </c>
      <c r="L4" t="s">
        <v>39</v>
      </c>
      <c r="M4" t="s">
        <v>32</v>
      </c>
      <c r="N4">
        <f t="shared" si="0"/>
        <v>1750000</v>
      </c>
      <c r="O4">
        <v>2500000</v>
      </c>
      <c r="Q4" t="s">
        <v>36</v>
      </c>
    </row>
    <row r="5" spans="1:17" x14ac:dyDescent="0.25">
      <c r="A5">
        <v>103</v>
      </c>
      <c r="B5" s="1" t="s">
        <v>19</v>
      </c>
      <c r="C5" s="2">
        <v>10</v>
      </c>
      <c r="D5">
        <v>32</v>
      </c>
      <c r="E5">
        <v>2.2000000000000002</v>
      </c>
      <c r="F5">
        <v>2000</v>
      </c>
      <c r="G5">
        <v>64</v>
      </c>
      <c r="H5">
        <v>4</v>
      </c>
      <c r="I5">
        <v>12</v>
      </c>
      <c r="J5">
        <v>5.2</v>
      </c>
      <c r="K5" t="s">
        <v>33</v>
      </c>
      <c r="L5" t="s">
        <v>40</v>
      </c>
      <c r="M5" t="s">
        <v>32</v>
      </c>
      <c r="N5">
        <f t="shared" si="0"/>
        <v>1400000</v>
      </c>
      <c r="O5">
        <v>2000000</v>
      </c>
      <c r="Q5" t="s">
        <v>36</v>
      </c>
    </row>
    <row r="6" spans="1:17" x14ac:dyDescent="0.25">
      <c r="A6">
        <v>104</v>
      </c>
      <c r="B6" s="1" t="s">
        <v>18</v>
      </c>
      <c r="C6" t="s">
        <v>29</v>
      </c>
      <c r="D6">
        <v>12</v>
      </c>
      <c r="E6">
        <v>1.85</v>
      </c>
      <c r="F6">
        <v>0</v>
      </c>
      <c r="G6">
        <v>256</v>
      </c>
      <c r="H6">
        <v>2</v>
      </c>
      <c r="I6">
        <v>12</v>
      </c>
      <c r="J6">
        <v>4.7</v>
      </c>
      <c r="K6" t="s">
        <v>34</v>
      </c>
      <c r="L6" t="s">
        <v>39</v>
      </c>
      <c r="M6" t="s">
        <v>32</v>
      </c>
      <c r="N6">
        <f t="shared" si="0"/>
        <v>2590000</v>
      </c>
      <c r="O6">
        <v>3700000</v>
      </c>
      <c r="Q6" t="s">
        <v>36</v>
      </c>
    </row>
    <row r="7" spans="1:17" x14ac:dyDescent="0.25">
      <c r="A7">
        <v>105</v>
      </c>
      <c r="B7" s="1" t="s">
        <v>20</v>
      </c>
      <c r="C7" t="s">
        <v>28</v>
      </c>
      <c r="D7">
        <v>82</v>
      </c>
      <c r="E7">
        <v>1.8</v>
      </c>
      <c r="F7">
        <v>200</v>
      </c>
      <c r="G7">
        <v>64</v>
      </c>
      <c r="H7">
        <v>3</v>
      </c>
      <c r="I7">
        <v>23</v>
      </c>
      <c r="J7">
        <v>5</v>
      </c>
      <c r="K7" t="s">
        <v>33</v>
      </c>
      <c r="L7" t="s">
        <v>41</v>
      </c>
      <c r="M7" t="s">
        <v>32</v>
      </c>
      <c r="N7">
        <f t="shared" si="0"/>
        <v>1470000</v>
      </c>
      <c r="O7">
        <v>2100000</v>
      </c>
      <c r="Q7" t="s">
        <v>36</v>
      </c>
    </row>
    <row r="8" spans="1:17" x14ac:dyDescent="0.25">
      <c r="A8">
        <v>106</v>
      </c>
      <c r="B8" s="1" t="s">
        <v>21</v>
      </c>
      <c r="C8" t="s">
        <v>22</v>
      </c>
      <c r="D8">
        <v>7</v>
      </c>
      <c r="E8">
        <v>2.2000000000000002</v>
      </c>
      <c r="F8">
        <v>200</v>
      </c>
      <c r="G8">
        <v>32</v>
      </c>
      <c r="H8">
        <v>4</v>
      </c>
      <c r="I8">
        <v>16</v>
      </c>
      <c r="J8">
        <v>5.3</v>
      </c>
      <c r="K8" t="s">
        <v>33</v>
      </c>
      <c r="L8" t="s">
        <v>42</v>
      </c>
      <c r="M8" t="s">
        <v>32</v>
      </c>
      <c r="N8">
        <f t="shared" si="0"/>
        <v>1190000</v>
      </c>
      <c r="O8">
        <v>1700000</v>
      </c>
      <c r="Q8" t="s">
        <v>36</v>
      </c>
    </row>
    <row r="9" spans="1:17" x14ac:dyDescent="0.25">
      <c r="A9">
        <v>107</v>
      </c>
      <c r="B9" s="1" t="s">
        <v>23</v>
      </c>
      <c r="C9" t="s">
        <v>43</v>
      </c>
      <c r="D9">
        <v>72</v>
      </c>
      <c r="E9">
        <v>2.2000000000000002</v>
      </c>
      <c r="F9">
        <v>256</v>
      </c>
      <c r="G9">
        <v>64</v>
      </c>
      <c r="H9">
        <v>4</v>
      </c>
      <c r="I9">
        <v>13</v>
      </c>
      <c r="J9">
        <v>5.5</v>
      </c>
      <c r="K9" t="s">
        <v>33</v>
      </c>
      <c r="L9" t="s">
        <v>44</v>
      </c>
      <c r="M9" t="s">
        <v>32</v>
      </c>
      <c r="N9">
        <f t="shared" si="0"/>
        <v>1400000</v>
      </c>
      <c r="O9">
        <v>2000000</v>
      </c>
      <c r="Q9" t="s">
        <v>36</v>
      </c>
    </row>
    <row r="10" spans="1:17" x14ac:dyDescent="0.25">
      <c r="A10">
        <v>108</v>
      </c>
      <c r="B10" s="1" t="s">
        <v>24</v>
      </c>
      <c r="C10" t="s">
        <v>27</v>
      </c>
      <c r="D10">
        <v>36</v>
      </c>
      <c r="E10">
        <v>2</v>
      </c>
      <c r="F10">
        <v>128</v>
      </c>
      <c r="G10">
        <v>64</v>
      </c>
      <c r="H10">
        <v>4</v>
      </c>
      <c r="I10">
        <v>16</v>
      </c>
      <c r="J10">
        <v>5.5</v>
      </c>
      <c r="K10" t="s">
        <v>33</v>
      </c>
      <c r="L10" t="s">
        <v>45</v>
      </c>
      <c r="M10" t="s">
        <v>32</v>
      </c>
      <c r="N10">
        <f t="shared" si="0"/>
        <v>979999.99999999988</v>
      </c>
      <c r="O10">
        <v>1400000</v>
      </c>
      <c r="Q10" t="s">
        <v>36</v>
      </c>
    </row>
    <row r="11" spans="1:17" x14ac:dyDescent="0.25">
      <c r="A11">
        <v>109</v>
      </c>
      <c r="B11" s="1" t="s">
        <v>25</v>
      </c>
      <c r="C11" t="s">
        <v>26</v>
      </c>
      <c r="D11">
        <v>46</v>
      </c>
      <c r="E11">
        <v>2.5</v>
      </c>
      <c r="F11">
        <v>128</v>
      </c>
      <c r="G11">
        <v>64</v>
      </c>
      <c r="H11">
        <v>4</v>
      </c>
      <c r="I11">
        <v>12</v>
      </c>
      <c r="J11">
        <v>5.2</v>
      </c>
      <c r="K11" t="s">
        <v>33</v>
      </c>
      <c r="L11" t="s">
        <v>46</v>
      </c>
      <c r="M11" t="s">
        <v>32</v>
      </c>
      <c r="N11">
        <f t="shared" si="0"/>
        <v>1260000</v>
      </c>
      <c r="O11">
        <v>1800000</v>
      </c>
      <c r="Q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:A11"/>
    </sheetView>
  </sheetViews>
  <sheetFormatPr baseColWidth="10" defaultRowHeight="15" x14ac:dyDescent="0.25"/>
  <cols>
    <col min="1" max="1" width="12.375" style="3" bestFit="1" customWidth="1"/>
    <col min="2" max="2" width="11.125" style="3" bestFit="1" customWidth="1"/>
    <col min="3" max="3" width="15.125" style="3" bestFit="1" customWidth="1"/>
    <col min="4" max="4" width="12.25" style="3" bestFit="1" customWidth="1"/>
    <col min="5" max="5" width="10.875" style="3" bestFit="1" customWidth="1"/>
    <col min="6" max="6" width="33.875" style="3" bestFit="1" customWidth="1"/>
    <col min="7" max="7" width="5.375" style="3" bestFit="1" customWidth="1"/>
    <col min="8" max="16384" width="11" style="3"/>
  </cols>
  <sheetData>
    <row r="1" spans="1:7" x14ac:dyDescent="0.25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15</v>
      </c>
    </row>
    <row r="2" spans="1:7" x14ac:dyDescent="0.25">
      <c r="A2" s="6">
        <v>897483594</v>
      </c>
      <c r="B2" s="3" t="s">
        <v>66</v>
      </c>
      <c r="C2" s="3" t="s">
        <v>67</v>
      </c>
      <c r="D2" s="3" t="s">
        <v>120</v>
      </c>
      <c r="E2" s="3">
        <v>3158243203</v>
      </c>
      <c r="F2" s="3" t="str">
        <f>SUBSTITUTE(LOWER(B2&amp;C2)," ","")&amp;"@gmail.com.co"</f>
        <v>juanfelipeagudelotabares@gmail.com.co</v>
      </c>
      <c r="G2" s="3" t="s">
        <v>36</v>
      </c>
    </row>
    <row r="3" spans="1:7" x14ac:dyDescent="0.25">
      <c r="A3" s="6">
        <v>3676697938</v>
      </c>
      <c r="B3" s="3" t="s">
        <v>68</v>
      </c>
      <c r="C3" s="3" t="s">
        <v>69</v>
      </c>
      <c r="D3" s="3" t="s">
        <v>121</v>
      </c>
      <c r="E3" s="3">
        <v>3214450566</v>
      </c>
      <c r="F3" s="3" t="str">
        <f t="shared" ref="F3:F11" si="0">SUBSTITUTE(LOWER(B3&amp;C3)," ","")&amp;"@gmail.com.co"</f>
        <v>mailytatianabedoyaceballos@gmail.com.co</v>
      </c>
      <c r="G3" s="3" t="s">
        <v>36</v>
      </c>
    </row>
    <row r="4" spans="1:7" x14ac:dyDescent="0.25">
      <c r="A4" s="6">
        <v>1593476738</v>
      </c>
      <c r="B4" s="3" t="s">
        <v>70</v>
      </c>
      <c r="C4" s="3" t="s">
        <v>71</v>
      </c>
      <c r="D4" s="3" t="s">
        <v>122</v>
      </c>
      <c r="E4" s="3">
        <v>3061425311</v>
      </c>
      <c r="F4" s="3" t="str">
        <f t="shared" si="0"/>
        <v>jhonlarrycardonarios@gmail.com.co</v>
      </c>
      <c r="G4" s="3" t="s">
        <v>36</v>
      </c>
    </row>
    <row r="5" spans="1:7" x14ac:dyDescent="0.25">
      <c r="A5" s="6">
        <v>5096537086</v>
      </c>
      <c r="B5" s="3" t="s">
        <v>72</v>
      </c>
      <c r="C5" s="3" t="s">
        <v>73</v>
      </c>
      <c r="D5" s="3" t="s">
        <v>123</v>
      </c>
      <c r="E5" s="3">
        <v>3056340661</v>
      </c>
      <c r="F5" s="3" t="str">
        <f t="shared" si="0"/>
        <v>laurasofiacarmonamartinez@gmail.com.co</v>
      </c>
      <c r="G5" s="3" t="s">
        <v>36</v>
      </c>
    </row>
    <row r="6" spans="1:7" x14ac:dyDescent="0.25">
      <c r="A6" s="6">
        <v>466790604</v>
      </c>
      <c r="B6" s="3" t="s">
        <v>74</v>
      </c>
      <c r="C6" s="3" t="s">
        <v>153</v>
      </c>
      <c r="D6" s="3" t="s">
        <v>124</v>
      </c>
      <c r="E6" s="3">
        <v>3043712285</v>
      </c>
      <c r="F6" s="3" t="str">
        <f t="shared" si="0"/>
        <v>juanjosecastanocastano@gmail.com.co</v>
      </c>
      <c r="G6" s="3" t="s">
        <v>36</v>
      </c>
    </row>
    <row r="7" spans="1:7" x14ac:dyDescent="0.25">
      <c r="A7" s="6">
        <v>7687511752</v>
      </c>
      <c r="B7" s="3" t="s">
        <v>75</v>
      </c>
      <c r="C7" s="3" t="s">
        <v>76</v>
      </c>
      <c r="D7" s="3" t="s">
        <v>125</v>
      </c>
      <c r="E7" s="3">
        <v>3064985487</v>
      </c>
      <c r="F7" s="3" t="str">
        <f t="shared" si="0"/>
        <v>jeanpaulceballosgranada@gmail.com.co</v>
      </c>
      <c r="G7" s="3" t="s">
        <v>36</v>
      </c>
    </row>
    <row r="8" spans="1:7" x14ac:dyDescent="0.25">
      <c r="A8" s="6">
        <v>5623844187</v>
      </c>
      <c r="B8" s="3" t="s">
        <v>77</v>
      </c>
      <c r="C8" s="3" t="s">
        <v>78</v>
      </c>
      <c r="D8" s="3" t="s">
        <v>126</v>
      </c>
      <c r="E8" s="3">
        <v>3113585057</v>
      </c>
      <c r="F8" s="3" t="str">
        <f t="shared" si="0"/>
        <v>yurialejandracirogiraldo@gmail.com.co</v>
      </c>
      <c r="G8" s="3" t="s">
        <v>36</v>
      </c>
    </row>
    <row r="9" spans="1:7" x14ac:dyDescent="0.25">
      <c r="A9" s="6">
        <v>2596955641</v>
      </c>
      <c r="B9" s="3" t="s">
        <v>79</v>
      </c>
      <c r="C9" s="3" t="s">
        <v>80</v>
      </c>
      <c r="D9" s="3" t="s">
        <v>127</v>
      </c>
      <c r="E9" s="3">
        <v>3083052409</v>
      </c>
      <c r="F9" s="3" t="str">
        <f t="shared" si="0"/>
        <v>madeleincuervomurillo@gmail.com.co</v>
      </c>
      <c r="G9" s="3" t="s">
        <v>36</v>
      </c>
    </row>
    <row r="10" spans="1:7" x14ac:dyDescent="0.25">
      <c r="A10" s="6">
        <v>7488978917</v>
      </c>
      <c r="B10" s="3" t="s">
        <v>81</v>
      </c>
      <c r="C10" s="3" t="s">
        <v>82</v>
      </c>
      <c r="D10" s="3" t="s">
        <v>128</v>
      </c>
      <c r="E10" s="3">
        <v>3088101937</v>
      </c>
      <c r="F10" s="3" t="str">
        <f t="shared" si="0"/>
        <v>juandaviddiazvalencia@gmail.com.co</v>
      </c>
      <c r="G10" s="3" t="s">
        <v>36</v>
      </c>
    </row>
    <row r="11" spans="1:7" x14ac:dyDescent="0.25">
      <c r="A11" s="6">
        <v>2569236641</v>
      </c>
      <c r="B11" s="3" t="s">
        <v>74</v>
      </c>
      <c r="C11" s="3" t="s">
        <v>83</v>
      </c>
      <c r="D11" s="3" t="s">
        <v>129</v>
      </c>
      <c r="E11" s="3">
        <v>3122755375</v>
      </c>
      <c r="F11" s="3" t="str">
        <f t="shared" si="0"/>
        <v>juanjoseescobarhernandez@gmail.com.co</v>
      </c>
      <c r="G11" s="3" t="s">
        <v>36</v>
      </c>
    </row>
    <row r="13" spans="1:7" x14ac:dyDescent="0.25">
      <c r="F13" s="4"/>
    </row>
    <row r="14" spans="1:7" x14ac:dyDescent="0.25">
      <c r="F14" s="4"/>
    </row>
    <row r="15" spans="1:7" x14ac:dyDescent="0.25">
      <c r="F15" s="4"/>
    </row>
    <row r="16" spans="1:7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11"/>
    </sheetView>
  </sheetViews>
  <sheetFormatPr baseColWidth="10" defaultRowHeight="15" x14ac:dyDescent="0.25"/>
  <cols>
    <col min="1" max="2" width="12.375" bestFit="1" customWidth="1"/>
    <col min="3" max="3" width="15" bestFit="1" customWidth="1"/>
    <col min="4" max="4" width="12.25" bestFit="1" customWidth="1"/>
    <col min="5" max="5" width="10.875" bestFit="1" customWidth="1"/>
    <col min="6" max="6" width="37" bestFit="1" customWidth="1"/>
    <col min="7" max="7" width="5.375" bestFit="1" customWidth="1"/>
  </cols>
  <sheetData>
    <row r="1" spans="1:7" x14ac:dyDescent="0.25">
      <c r="A1" t="s">
        <v>53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15</v>
      </c>
    </row>
    <row r="2" spans="1:7" x14ac:dyDescent="0.25">
      <c r="A2" s="6">
        <v>1081941379</v>
      </c>
      <c r="B2" t="s">
        <v>72</v>
      </c>
      <c r="C2" t="s">
        <v>84</v>
      </c>
      <c r="D2" t="s">
        <v>130</v>
      </c>
      <c r="E2">
        <v>3097051176</v>
      </c>
      <c r="F2" t="str">
        <f>SUBSTITUTE(LOWER(B2&amp;C2)," ","")&amp;"@gmail.com.co"</f>
        <v>laurasofiagallegolopez@gmail.com.co</v>
      </c>
      <c r="G2" t="s">
        <v>36</v>
      </c>
    </row>
    <row r="3" spans="1:7" x14ac:dyDescent="0.25">
      <c r="A3" s="6">
        <v>5750025747</v>
      </c>
      <c r="B3" t="s">
        <v>85</v>
      </c>
      <c r="C3" t="s">
        <v>86</v>
      </c>
      <c r="D3" t="s">
        <v>131</v>
      </c>
      <c r="E3">
        <v>3055371433</v>
      </c>
      <c r="F3" t="str">
        <f t="shared" ref="F3:F11" si="0">SUBSTITUTE(LOWER(B3&amp;C3)," ","")&amp;"@gmail.com.co"</f>
        <v>jeisonesmithgomezvelasquez@gmail.com.co</v>
      </c>
      <c r="G3" t="s">
        <v>36</v>
      </c>
    </row>
    <row r="4" spans="1:7" x14ac:dyDescent="0.25">
      <c r="A4" s="6">
        <v>6112436511</v>
      </c>
      <c r="B4" t="s">
        <v>87</v>
      </c>
      <c r="C4" t="s">
        <v>88</v>
      </c>
      <c r="D4" t="s">
        <v>132</v>
      </c>
      <c r="E4">
        <v>3077001410</v>
      </c>
      <c r="F4" t="str">
        <f t="shared" si="0"/>
        <v>simongrajalesrestrepo@gmail.com.co</v>
      </c>
      <c r="G4" t="s">
        <v>36</v>
      </c>
    </row>
    <row r="5" spans="1:7" x14ac:dyDescent="0.25">
      <c r="A5" s="6">
        <v>1677565999</v>
      </c>
      <c r="B5" t="s">
        <v>89</v>
      </c>
      <c r="C5" t="s">
        <v>90</v>
      </c>
      <c r="D5" t="s">
        <v>133</v>
      </c>
      <c r="E5">
        <v>3104448731</v>
      </c>
      <c r="F5" t="str">
        <f t="shared" si="0"/>
        <v>juancamiloherrerahernandez@gmail.com.co</v>
      </c>
      <c r="G5" t="s">
        <v>36</v>
      </c>
    </row>
    <row r="6" spans="1:7" x14ac:dyDescent="0.25">
      <c r="A6" s="6">
        <v>6023585274</v>
      </c>
      <c r="B6" t="s">
        <v>91</v>
      </c>
      <c r="C6" t="s">
        <v>154</v>
      </c>
      <c r="D6" t="s">
        <v>134</v>
      </c>
      <c r="E6">
        <v>3061660722</v>
      </c>
      <c r="F6" t="str">
        <f t="shared" si="0"/>
        <v>juanestebanlargomunoz@gmail.com.co</v>
      </c>
      <c r="G6" t="s">
        <v>36</v>
      </c>
    </row>
    <row r="7" spans="1:7" x14ac:dyDescent="0.25">
      <c r="A7" s="6">
        <v>8374181011</v>
      </c>
      <c r="B7" t="s">
        <v>92</v>
      </c>
      <c r="C7" t="s">
        <v>93</v>
      </c>
      <c r="D7" t="s">
        <v>135</v>
      </c>
      <c r="E7">
        <v>3116532555</v>
      </c>
      <c r="F7" t="str">
        <f t="shared" si="0"/>
        <v>juanavalentinalopezfranco@gmail.com.co</v>
      </c>
      <c r="G7" t="s">
        <v>36</v>
      </c>
    </row>
    <row r="8" spans="1:7" x14ac:dyDescent="0.25">
      <c r="A8" s="6">
        <v>2443065146</v>
      </c>
      <c r="B8" t="s">
        <v>94</v>
      </c>
      <c r="C8" t="s">
        <v>95</v>
      </c>
      <c r="D8" t="s">
        <v>136</v>
      </c>
      <c r="E8">
        <v>3063337746</v>
      </c>
      <c r="F8" t="str">
        <f t="shared" si="0"/>
        <v>arlesstivenlopezherrera@gmail.com.co</v>
      </c>
      <c r="G8" t="s">
        <v>36</v>
      </c>
    </row>
    <row r="9" spans="1:7" x14ac:dyDescent="0.25">
      <c r="A9" s="6">
        <v>2460565792</v>
      </c>
      <c r="B9" t="s">
        <v>96</v>
      </c>
      <c r="C9" t="s">
        <v>97</v>
      </c>
      <c r="D9" t="s">
        <v>137</v>
      </c>
      <c r="E9">
        <v>3001274712</v>
      </c>
      <c r="F9" t="str">
        <f t="shared" si="0"/>
        <v>sandramilenamachadocardenas@gmail.com.co</v>
      </c>
      <c r="G9" t="s">
        <v>36</v>
      </c>
    </row>
    <row r="10" spans="1:7" x14ac:dyDescent="0.25">
      <c r="A10" s="6">
        <v>3561993511</v>
      </c>
      <c r="B10" t="s">
        <v>98</v>
      </c>
      <c r="C10" t="s">
        <v>99</v>
      </c>
      <c r="D10" t="s">
        <v>138</v>
      </c>
      <c r="E10">
        <v>3150436861</v>
      </c>
      <c r="F10" t="str">
        <f t="shared" si="0"/>
        <v>esneidermontoyacano@gmail.com.co</v>
      </c>
      <c r="G10" t="s">
        <v>36</v>
      </c>
    </row>
    <row r="11" spans="1:7" x14ac:dyDescent="0.25">
      <c r="A11" s="6">
        <v>3059451317</v>
      </c>
      <c r="B11" t="s">
        <v>100</v>
      </c>
      <c r="C11" t="s">
        <v>101</v>
      </c>
      <c r="D11" t="s">
        <v>139</v>
      </c>
      <c r="E11">
        <v>3012925390</v>
      </c>
      <c r="F11" t="str">
        <f t="shared" si="0"/>
        <v>miguelangelmontoyapulido@gmail.com.co</v>
      </c>
      <c r="G11" t="s">
        <v>36</v>
      </c>
    </row>
    <row r="14" spans="1:7" x14ac:dyDescent="0.25">
      <c r="B14" s="3"/>
      <c r="C14" s="3"/>
    </row>
    <row r="15" spans="1:7" x14ac:dyDescent="0.25">
      <c r="B15" s="3"/>
      <c r="C15" s="3"/>
    </row>
    <row r="16" spans="1:7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baseColWidth="10" defaultRowHeight="15" x14ac:dyDescent="0.25"/>
  <cols>
    <col min="1" max="1" width="8.375" bestFit="1" customWidth="1"/>
    <col min="2" max="2" width="11.5" bestFit="1" customWidth="1"/>
    <col min="3" max="3" width="5.375" bestFit="1" customWidth="1"/>
  </cols>
  <sheetData>
    <row r="1" spans="1:3" x14ac:dyDescent="0.25">
      <c r="A1" t="s">
        <v>54</v>
      </c>
      <c r="B1" t="s">
        <v>55</v>
      </c>
      <c r="C1" t="s">
        <v>15</v>
      </c>
    </row>
    <row r="2" spans="1:3" x14ac:dyDescent="0.25">
      <c r="A2">
        <v>1</v>
      </c>
      <c r="B2" t="s">
        <v>150</v>
      </c>
      <c r="C2" t="s">
        <v>36</v>
      </c>
    </row>
    <row r="3" spans="1:3" x14ac:dyDescent="0.25">
      <c r="A3">
        <v>2</v>
      </c>
      <c r="B3" t="s">
        <v>151</v>
      </c>
      <c r="C3" t="s">
        <v>36</v>
      </c>
    </row>
    <row r="4" spans="1:3" x14ac:dyDescent="0.25">
      <c r="A4">
        <v>3</v>
      </c>
      <c r="B4" t="s">
        <v>152</v>
      </c>
      <c r="C4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7" sqref="E7"/>
    </sheetView>
  </sheetViews>
  <sheetFormatPr baseColWidth="10" defaultRowHeight="15" x14ac:dyDescent="0.25"/>
  <cols>
    <col min="1" max="1" width="7.875" bestFit="1" customWidth="1"/>
    <col min="2" max="2" width="9.25" bestFit="1" customWidth="1"/>
    <col min="3" max="3" width="2.875" bestFit="1" customWidth="1"/>
    <col min="4" max="4" width="13.5" bestFit="1" customWidth="1"/>
    <col min="5" max="5" width="12.5" bestFit="1" customWidth="1"/>
    <col min="6" max="6" width="12.25" bestFit="1" customWidth="1"/>
    <col min="7" max="7" width="10.875" bestFit="1" customWidth="1"/>
    <col min="8" max="8" width="34.875" bestFit="1" customWidth="1"/>
    <col min="9" max="9" width="5.375" bestFit="1" customWidth="1"/>
  </cols>
  <sheetData>
    <row r="1" spans="1:9" x14ac:dyDescent="0.25">
      <c r="A1" t="s">
        <v>56</v>
      </c>
      <c r="B1" t="s">
        <v>57</v>
      </c>
      <c r="C1" t="s">
        <v>58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15</v>
      </c>
    </row>
    <row r="2" spans="1:9" x14ac:dyDescent="0.25">
      <c r="A2">
        <v>10</v>
      </c>
      <c r="B2">
        <v>1656</v>
      </c>
      <c r="C2">
        <v>1</v>
      </c>
      <c r="D2" t="s">
        <v>102</v>
      </c>
      <c r="E2" t="s">
        <v>103</v>
      </c>
      <c r="F2" t="s">
        <v>140</v>
      </c>
      <c r="G2">
        <v>3014628525</v>
      </c>
      <c r="H2" t="str">
        <f t="shared" ref="H2:H11" si="0">SUBSTITUTE(LOWER(D2&amp;E2)," ","")&amp;"@gmail.com.co"</f>
        <v>saramariamoramarin@gmail.com.co</v>
      </c>
      <c r="I2" t="s">
        <v>36</v>
      </c>
    </row>
    <row r="3" spans="1:9" x14ac:dyDescent="0.25">
      <c r="A3">
        <v>11</v>
      </c>
      <c r="B3">
        <v>6223</v>
      </c>
      <c r="C3">
        <v>1</v>
      </c>
      <c r="D3" t="s">
        <v>74</v>
      </c>
      <c r="E3" t="s">
        <v>106</v>
      </c>
      <c r="F3" t="s">
        <v>141</v>
      </c>
      <c r="G3">
        <v>3015082556</v>
      </c>
      <c r="H3" t="str">
        <f t="shared" si="0"/>
        <v>juanjoseospinadavila@gmail.com.co</v>
      </c>
      <c r="I3" t="s">
        <v>36</v>
      </c>
    </row>
    <row r="4" spans="1:9" x14ac:dyDescent="0.25">
      <c r="A4">
        <v>12</v>
      </c>
      <c r="B4">
        <v>8600</v>
      </c>
      <c r="C4">
        <v>2</v>
      </c>
      <c r="D4" t="s">
        <v>107</v>
      </c>
      <c r="E4" t="s">
        <v>108</v>
      </c>
      <c r="F4" t="s">
        <v>142</v>
      </c>
      <c r="G4">
        <v>3189839298</v>
      </c>
      <c r="H4" t="str">
        <f t="shared" si="0"/>
        <v>sammyrospinaurrea@gmail.com.co</v>
      </c>
      <c r="I4" t="s">
        <v>36</v>
      </c>
    </row>
    <row r="5" spans="1:9" x14ac:dyDescent="0.25">
      <c r="A5">
        <v>13</v>
      </c>
      <c r="B5">
        <v>2055</v>
      </c>
      <c r="C5">
        <v>2</v>
      </c>
      <c r="D5" t="s">
        <v>109</v>
      </c>
      <c r="E5" t="s">
        <v>110</v>
      </c>
      <c r="F5" t="s">
        <v>143</v>
      </c>
      <c r="G5">
        <v>3012635919</v>
      </c>
      <c r="H5" t="str">
        <f t="shared" si="0"/>
        <v>alisonvaleriaoyolacarvajal@gmail.com.co</v>
      </c>
      <c r="I5" t="s">
        <v>36</v>
      </c>
    </row>
    <row r="6" spans="1:9" x14ac:dyDescent="0.25">
      <c r="A6">
        <v>14</v>
      </c>
      <c r="B6">
        <v>9514</v>
      </c>
      <c r="C6">
        <v>2</v>
      </c>
      <c r="D6" t="s">
        <v>111</v>
      </c>
      <c r="E6" t="s">
        <v>112</v>
      </c>
      <c r="F6" t="s">
        <v>144</v>
      </c>
      <c r="G6">
        <v>3027489351</v>
      </c>
      <c r="H6" t="str">
        <f t="shared" si="0"/>
        <v>jhondeibyperezchaura@gmail.com.co</v>
      </c>
      <c r="I6" t="s">
        <v>36</v>
      </c>
    </row>
    <row r="7" spans="1:9" x14ac:dyDescent="0.25">
      <c r="A7">
        <v>15</v>
      </c>
      <c r="B7">
        <v>9215</v>
      </c>
      <c r="C7">
        <v>2</v>
      </c>
      <c r="D7" t="s">
        <v>113</v>
      </c>
      <c r="E7" t="s">
        <v>155</v>
      </c>
      <c r="F7" t="s">
        <v>145</v>
      </c>
      <c r="G7">
        <v>3047911400</v>
      </c>
      <c r="H7" t="str">
        <f t="shared" si="0"/>
        <v>gersonalexisramirezpatino@gmail.com.co</v>
      </c>
      <c r="I7" t="s">
        <v>36</v>
      </c>
    </row>
    <row r="8" spans="1:9" x14ac:dyDescent="0.25">
      <c r="A8">
        <v>16</v>
      </c>
      <c r="B8">
        <v>4942</v>
      </c>
      <c r="C8">
        <v>2</v>
      </c>
      <c r="D8" t="s">
        <v>114</v>
      </c>
      <c r="E8" t="s">
        <v>115</v>
      </c>
      <c r="F8" t="s">
        <v>146</v>
      </c>
      <c r="G8">
        <v>3084937817</v>
      </c>
      <c r="H8" t="str">
        <f t="shared" si="0"/>
        <v>kevindavidrojasramirez@gmail.com.co</v>
      </c>
      <c r="I8" t="s">
        <v>36</v>
      </c>
    </row>
    <row r="9" spans="1:9" x14ac:dyDescent="0.25">
      <c r="A9">
        <v>17</v>
      </c>
      <c r="B9">
        <v>1888</v>
      </c>
      <c r="C9">
        <v>3</v>
      </c>
      <c r="D9" t="s">
        <v>116</v>
      </c>
      <c r="E9" t="s">
        <v>117</v>
      </c>
      <c r="F9" t="s">
        <v>147</v>
      </c>
      <c r="G9">
        <v>3205380188</v>
      </c>
      <c r="H9" t="str">
        <f t="shared" si="0"/>
        <v>andersonjacobotabareslopez@gmail.com.co</v>
      </c>
      <c r="I9" t="s">
        <v>36</v>
      </c>
    </row>
    <row r="10" spans="1:9" x14ac:dyDescent="0.25">
      <c r="A10">
        <v>18</v>
      </c>
      <c r="B10">
        <v>9184</v>
      </c>
      <c r="C10">
        <v>3</v>
      </c>
      <c r="D10" t="s">
        <v>118</v>
      </c>
      <c r="E10" t="s">
        <v>119</v>
      </c>
      <c r="F10" t="s">
        <v>148</v>
      </c>
      <c r="G10">
        <v>3098594067</v>
      </c>
      <c r="H10" t="str">
        <f t="shared" si="0"/>
        <v>danielfelipetabaresramirez@gmail.com.co</v>
      </c>
      <c r="I10" t="s">
        <v>36</v>
      </c>
    </row>
    <row r="11" spans="1:9" x14ac:dyDescent="0.25">
      <c r="A11">
        <v>19</v>
      </c>
      <c r="B11">
        <v>2328</v>
      </c>
      <c r="C11">
        <v>3</v>
      </c>
      <c r="D11" t="s">
        <v>104</v>
      </c>
      <c r="E11" t="s">
        <v>105</v>
      </c>
      <c r="F11" t="s">
        <v>149</v>
      </c>
      <c r="G11">
        <v>3008203429</v>
      </c>
      <c r="H11" t="str">
        <f t="shared" si="0"/>
        <v>saritaosoriovergara@gmail.com.co</v>
      </c>
      <c r="I11" t="s">
        <v>36</v>
      </c>
    </row>
    <row r="14" spans="1:9" x14ac:dyDescent="0.25">
      <c r="D14" s="3"/>
      <c r="E14" s="3"/>
    </row>
    <row r="15" spans="1:9" x14ac:dyDescent="0.25">
      <c r="D15" s="3"/>
      <c r="E15" s="3"/>
    </row>
    <row r="16" spans="1:9" x14ac:dyDescent="0.25">
      <c r="D16" s="3"/>
      <c r="E16" s="3"/>
    </row>
    <row r="17" spans="4:5" x14ac:dyDescent="0.25">
      <c r="D17" s="3"/>
      <c r="E17" s="3"/>
    </row>
    <row r="18" spans="4:5" x14ac:dyDescent="0.25">
      <c r="D18" s="3"/>
      <c r="E18" s="3"/>
    </row>
    <row r="19" spans="4:5" x14ac:dyDescent="0.25">
      <c r="D19" s="3"/>
      <c r="E19" s="3"/>
    </row>
    <row r="20" spans="4:5" x14ac:dyDescent="0.25">
      <c r="D20" s="3"/>
      <c r="E20" s="3"/>
    </row>
    <row r="21" spans="4:5" x14ac:dyDescent="0.25">
      <c r="D21" s="3"/>
      <c r="E21" s="3"/>
    </row>
    <row r="22" spans="4:5" x14ac:dyDescent="0.25">
      <c r="D22" s="3"/>
      <c r="E22" s="3"/>
    </row>
    <row r="23" spans="4:5" x14ac:dyDescent="0.25">
      <c r="D23" s="3"/>
      <c r="E2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:B6"/>
    </sheetView>
  </sheetViews>
  <sheetFormatPr baseColWidth="10" defaultRowHeight="15" x14ac:dyDescent="0.25"/>
  <cols>
    <col min="1" max="1" width="10.25" bestFit="1" customWidth="1"/>
    <col min="2" max="2" width="12.125" bestFit="1" customWidth="1"/>
    <col min="3" max="3" width="10.75" bestFit="1" customWidth="1"/>
    <col min="4" max="4" width="12.375" bestFit="1" customWidth="1"/>
  </cols>
  <sheetData>
    <row r="1" spans="1:4" x14ac:dyDescent="0.25">
      <c r="A1" t="s">
        <v>59</v>
      </c>
      <c r="B1" t="s">
        <v>60</v>
      </c>
      <c r="C1" t="s">
        <v>61</v>
      </c>
      <c r="D1" t="s">
        <v>53</v>
      </c>
    </row>
    <row r="2" spans="1:4" x14ac:dyDescent="0.25">
      <c r="A2">
        <v>1</v>
      </c>
      <c r="B2" s="6">
        <f>SUMIF(Compra!$A$2:$A$10,A2,Compra!$D$2:$D$10)</f>
        <v>15610000</v>
      </c>
      <c r="C2" s="5">
        <v>42403</v>
      </c>
      <c r="D2" s="6">
        <v>1081941379</v>
      </c>
    </row>
    <row r="3" spans="1:4" x14ac:dyDescent="0.25">
      <c r="A3">
        <v>2</v>
      </c>
      <c r="B3" s="6">
        <f>SUMIF(Compra!$A$2:$A$10,A3,Compra!$D$2:$D$10)</f>
        <v>24850000</v>
      </c>
      <c r="C3" s="5">
        <v>42436</v>
      </c>
      <c r="D3" s="6">
        <v>5750025747</v>
      </c>
    </row>
    <row r="4" spans="1:4" x14ac:dyDescent="0.25">
      <c r="A4">
        <v>3</v>
      </c>
      <c r="B4" s="6">
        <f>SUMIF(Compra!$A$2:$A$10,A4,Compra!$D$2:$D$10)</f>
        <v>19880000</v>
      </c>
      <c r="C4" s="5">
        <v>42547</v>
      </c>
      <c r="D4" s="6">
        <v>6112436511</v>
      </c>
    </row>
    <row r="5" spans="1:4" x14ac:dyDescent="0.25">
      <c r="A5">
        <v>4</v>
      </c>
      <c r="B5" s="6">
        <f>SUMIF(Compra!$A$2:$A$10,A5,Compra!$D$2:$D$10)</f>
        <v>13230000</v>
      </c>
      <c r="C5" s="5">
        <v>42597</v>
      </c>
      <c r="D5" s="6">
        <v>1677565999</v>
      </c>
    </row>
    <row r="6" spans="1:4" x14ac:dyDescent="0.25">
      <c r="A6">
        <v>5</v>
      </c>
      <c r="B6" s="6">
        <f>SUMIF(Compra!$A$2:$A$10,A6,Compra!$D$2:$D$10)</f>
        <v>7839999.9999999991</v>
      </c>
      <c r="C6" s="5">
        <v>42651</v>
      </c>
      <c r="D6" s="6">
        <v>6023585274</v>
      </c>
    </row>
    <row r="13" spans="1:4" x14ac:dyDescent="0.25">
      <c r="C13" s="5"/>
    </row>
    <row r="14" spans="1:4" x14ac:dyDescent="0.25">
      <c r="C14" s="5"/>
    </row>
    <row r="15" spans="1:4" x14ac:dyDescent="0.25">
      <c r="C15" s="5"/>
    </row>
    <row r="16" spans="1:4" x14ac:dyDescent="0.25">
      <c r="C16" s="5"/>
    </row>
    <row r="17" spans="3:3" x14ac:dyDescent="0.25">
      <c r="C17" s="5"/>
    </row>
    <row r="18" spans="3:3" x14ac:dyDescent="0.25">
      <c r="C18" s="5"/>
    </row>
  </sheetData>
  <sortState ref="C2:C6">
    <sortCondition ref="C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10"/>
    </sheetView>
  </sheetViews>
  <sheetFormatPr baseColWidth="10" defaultRowHeight="15" x14ac:dyDescent="0.25"/>
  <cols>
    <col min="1" max="1" width="10.25" bestFit="1" customWidth="1"/>
    <col min="2" max="2" width="10.75" bestFit="1" customWidth="1"/>
    <col min="3" max="3" width="7.375" bestFit="1" customWidth="1"/>
    <col min="4" max="4" width="12.125" bestFit="1" customWidth="1"/>
  </cols>
  <sheetData>
    <row r="1" spans="1:4" x14ac:dyDescent="0.25">
      <c r="A1" t="s">
        <v>59</v>
      </c>
      <c r="B1" t="s">
        <v>0</v>
      </c>
      <c r="C1" t="s">
        <v>3</v>
      </c>
      <c r="D1" t="s">
        <v>62</v>
      </c>
    </row>
    <row r="2" spans="1:4" x14ac:dyDescent="0.25">
      <c r="A2">
        <v>1</v>
      </c>
      <c r="B2">
        <v>108</v>
      </c>
      <c r="C2">
        <v>1</v>
      </c>
      <c r="D2" s="6">
        <f>VLOOKUP(B2,Celular!$A$2:$Q$11,14)*C2</f>
        <v>979999.99999999988</v>
      </c>
    </row>
    <row r="3" spans="1:4" x14ac:dyDescent="0.25">
      <c r="A3">
        <v>1</v>
      </c>
      <c r="B3">
        <v>105</v>
      </c>
      <c r="C3">
        <v>4</v>
      </c>
      <c r="D3" s="6">
        <f>VLOOKUP(B3,Celular!$A$2:$Q$11,14)*C3</f>
        <v>5880000</v>
      </c>
    </row>
    <row r="4" spans="1:4" x14ac:dyDescent="0.25">
      <c r="A4">
        <v>1</v>
      </c>
      <c r="B4">
        <v>102</v>
      </c>
      <c r="C4">
        <v>5</v>
      </c>
      <c r="D4" s="6">
        <f>VLOOKUP(B4,Celular!$A$2:$Q$11,14)*C4</f>
        <v>8750000</v>
      </c>
    </row>
    <row r="5" spans="1:4" x14ac:dyDescent="0.25">
      <c r="A5">
        <v>2</v>
      </c>
      <c r="B5">
        <v>102</v>
      </c>
      <c r="C5">
        <v>10</v>
      </c>
      <c r="D5" s="6">
        <f>VLOOKUP(B5,Celular!$A$2:$Q$11,14)*C5</f>
        <v>17500000</v>
      </c>
    </row>
    <row r="6" spans="1:4" x14ac:dyDescent="0.25">
      <c r="A6">
        <v>2</v>
      </c>
      <c r="B6">
        <v>105</v>
      </c>
      <c r="C6">
        <v>5</v>
      </c>
      <c r="D6" s="6">
        <f>VLOOKUP(B6,Celular!$A$2:$Q$11,14)*C6</f>
        <v>7350000</v>
      </c>
    </row>
    <row r="7" spans="1:4" x14ac:dyDescent="0.25">
      <c r="A7">
        <v>3</v>
      </c>
      <c r="B7">
        <v>102</v>
      </c>
      <c r="C7">
        <v>8</v>
      </c>
      <c r="D7" s="6">
        <f>VLOOKUP(B7,Celular!$A$2:$Q$11,14)*C7</f>
        <v>14000000</v>
      </c>
    </row>
    <row r="8" spans="1:4" x14ac:dyDescent="0.25">
      <c r="A8">
        <v>3</v>
      </c>
      <c r="B8">
        <v>108</v>
      </c>
      <c r="C8">
        <v>6</v>
      </c>
      <c r="D8" s="6">
        <f>VLOOKUP(B8,Celular!$A$2:$Q$11,14)*C8</f>
        <v>5879999.9999999991</v>
      </c>
    </row>
    <row r="9" spans="1:4" x14ac:dyDescent="0.25">
      <c r="A9">
        <v>4</v>
      </c>
      <c r="B9">
        <v>105</v>
      </c>
      <c r="C9">
        <v>9</v>
      </c>
      <c r="D9" s="6">
        <f>VLOOKUP(B9,Celular!$A$2:$Q$11,14)*C9</f>
        <v>13230000</v>
      </c>
    </row>
    <row r="10" spans="1:4" x14ac:dyDescent="0.25">
      <c r="A10">
        <v>5</v>
      </c>
      <c r="B10">
        <v>108</v>
      </c>
      <c r="C10">
        <v>8</v>
      </c>
      <c r="D10" s="6">
        <f>VLOOKUP(B10,Celular!$A$2:$Q$11,14)*C10</f>
        <v>7839999.9999999991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:D6"/>
    </sheetView>
  </sheetViews>
  <sheetFormatPr baseColWidth="10" defaultRowHeight="15" x14ac:dyDescent="0.25"/>
  <cols>
    <col min="1" max="1" width="8.75" bestFit="1" customWidth="1"/>
    <col min="2" max="2" width="12.125" bestFit="1" customWidth="1"/>
    <col min="3" max="3" width="10.375" bestFit="1" customWidth="1"/>
    <col min="4" max="4" width="12.375" bestFit="1" customWidth="1"/>
    <col min="5" max="5" width="7.875" bestFit="1" customWidth="1"/>
  </cols>
  <sheetData>
    <row r="1" spans="1:5" x14ac:dyDescent="0.25">
      <c r="A1" t="s">
        <v>63</v>
      </c>
      <c r="B1" t="s">
        <v>60</v>
      </c>
      <c r="C1" t="s">
        <v>64</v>
      </c>
      <c r="D1" t="s">
        <v>47</v>
      </c>
      <c r="E1" t="s">
        <v>56</v>
      </c>
    </row>
    <row r="2" spans="1:5" x14ac:dyDescent="0.25">
      <c r="A2">
        <v>1</v>
      </c>
      <c r="B2" s="6">
        <f>SUMIF(Venta!$A$2:$A$10,FacturaVenta!A2,Venta!$E$2:$E$10)</f>
        <v>10000000</v>
      </c>
      <c r="C2" s="5">
        <v>42450</v>
      </c>
      <c r="D2" s="6">
        <v>897483594</v>
      </c>
      <c r="E2">
        <v>12</v>
      </c>
    </row>
    <row r="3" spans="1:5" x14ac:dyDescent="0.25">
      <c r="A3">
        <v>2</v>
      </c>
      <c r="B3" s="6">
        <f>SUMIF(Venta!$A$2:$A$10,FacturaVenta!A3,Venta!$E$2:$E$10)</f>
        <v>31600000</v>
      </c>
      <c r="C3" s="5">
        <v>42466</v>
      </c>
      <c r="D3" s="6">
        <v>3676697938</v>
      </c>
      <c r="E3">
        <v>13</v>
      </c>
    </row>
    <row r="4" spans="1:5" x14ac:dyDescent="0.25">
      <c r="A4">
        <v>3</v>
      </c>
      <c r="B4" s="6">
        <f>SUMIF(Venta!$A$2:$A$10,FacturaVenta!A4,Venta!$E$2:$E$10)</f>
        <v>34700000</v>
      </c>
      <c r="C4" s="5">
        <v>42549</v>
      </c>
      <c r="D4" s="6">
        <v>1593476738</v>
      </c>
      <c r="E4">
        <v>14</v>
      </c>
    </row>
    <row r="5" spans="1:5" x14ac:dyDescent="0.25">
      <c r="A5">
        <v>4</v>
      </c>
      <c r="B5" s="6">
        <f>SUMIF(Venta!$A$2:$A$10,FacturaVenta!A5,Venta!$E$2:$E$10)</f>
        <v>22200000</v>
      </c>
      <c r="C5" s="5">
        <v>42569</v>
      </c>
      <c r="D5" s="6">
        <v>5096537086</v>
      </c>
      <c r="E5">
        <v>15</v>
      </c>
    </row>
    <row r="6" spans="1:5" x14ac:dyDescent="0.25">
      <c r="A6">
        <v>5</v>
      </c>
      <c r="B6" s="6">
        <f>SUMIF(Venta!$A$2:$A$10,FacturaVenta!A6,Venta!$E$2:$E$10)</f>
        <v>18000000</v>
      </c>
      <c r="C6" s="5">
        <v>42600</v>
      </c>
      <c r="D6" s="6">
        <v>466790604</v>
      </c>
      <c r="E6">
        <v>16</v>
      </c>
    </row>
    <row r="7" spans="1:5" x14ac:dyDescent="0.25">
      <c r="D7" s="3"/>
    </row>
    <row r="8" spans="1:5" x14ac:dyDescent="0.25"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5"/>
    </row>
    <row r="12" spans="1:5" x14ac:dyDescent="0.25">
      <c r="D12" s="5"/>
    </row>
    <row r="13" spans="1:5" x14ac:dyDescent="0.25">
      <c r="D13" s="5"/>
    </row>
  </sheetData>
  <sortState ref="C2:C6">
    <sortCondition ref="C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2" sqref="D2:E10"/>
    </sheetView>
  </sheetViews>
  <sheetFormatPr baseColWidth="10" defaultRowHeight="15" x14ac:dyDescent="0.25"/>
  <cols>
    <col min="1" max="1" width="8.75" bestFit="1" customWidth="1"/>
    <col min="2" max="2" width="10.75" bestFit="1" customWidth="1"/>
    <col min="3" max="3" width="7.375" bestFit="1" customWidth="1"/>
    <col min="4" max="5" width="12.125" bestFit="1" customWidth="1"/>
  </cols>
  <sheetData>
    <row r="1" spans="1:5" x14ac:dyDescent="0.25">
      <c r="A1" t="s">
        <v>63</v>
      </c>
      <c r="B1" t="s">
        <v>0</v>
      </c>
      <c r="C1" t="s">
        <v>3</v>
      </c>
      <c r="D1" t="s">
        <v>65</v>
      </c>
      <c r="E1" t="s">
        <v>62</v>
      </c>
    </row>
    <row r="2" spans="1:5" x14ac:dyDescent="0.25">
      <c r="A2">
        <v>1</v>
      </c>
      <c r="B2">
        <v>103</v>
      </c>
      <c r="C2">
        <v>5</v>
      </c>
      <c r="D2" s="6">
        <f>VLOOKUP($B2,Celular!$A$2:$Q$11,14)*$C2</f>
        <v>7000000</v>
      </c>
      <c r="E2" s="6">
        <f>VLOOKUP($B2,Celular!$A$2:$Q$11,15)*$C2</f>
        <v>10000000</v>
      </c>
    </row>
    <row r="3" spans="1:5" x14ac:dyDescent="0.25">
      <c r="A3">
        <v>2</v>
      </c>
      <c r="B3">
        <v>104</v>
      </c>
      <c r="C3">
        <v>8</v>
      </c>
      <c r="D3" s="6">
        <f>VLOOKUP($B3,Celular!$A$2:$Q$11,14)*$C3</f>
        <v>20720000</v>
      </c>
      <c r="E3" s="6">
        <f>VLOOKUP($B3,Celular!$A$2:$Q$11,15)*$C3</f>
        <v>29600000</v>
      </c>
    </row>
    <row r="4" spans="1:5" x14ac:dyDescent="0.25">
      <c r="A4">
        <v>2</v>
      </c>
      <c r="B4">
        <v>107</v>
      </c>
      <c r="C4">
        <v>1</v>
      </c>
      <c r="D4" s="6">
        <f>VLOOKUP($B4,Celular!$A$2:$Q$11,14)*$C4</f>
        <v>1400000</v>
      </c>
      <c r="E4" s="6">
        <f>VLOOKUP($B4,Celular!$A$2:$Q$11,15)*$C4</f>
        <v>2000000</v>
      </c>
    </row>
    <row r="5" spans="1:5" x14ac:dyDescent="0.25">
      <c r="A5">
        <v>3</v>
      </c>
      <c r="B5">
        <v>105</v>
      </c>
      <c r="C5">
        <v>2</v>
      </c>
      <c r="D5" s="6">
        <f>VLOOKUP($B5,Celular!$A$2:$Q$11,14)*$C5</f>
        <v>2940000</v>
      </c>
      <c r="E5" s="6">
        <f>VLOOKUP($B5,Celular!$A$2:$Q$11,15)*$C5</f>
        <v>4200000</v>
      </c>
    </row>
    <row r="6" spans="1:5" x14ac:dyDescent="0.25">
      <c r="A6">
        <v>3</v>
      </c>
      <c r="B6">
        <v>103</v>
      </c>
      <c r="C6">
        <v>10</v>
      </c>
      <c r="D6" s="6">
        <f>VLOOKUP($B6,Celular!$A$2:$Q$11,14)*$C6</f>
        <v>14000000</v>
      </c>
      <c r="E6" s="6">
        <f>VLOOKUP($B6,Celular!$A$2:$Q$11,15)*$C6</f>
        <v>20000000</v>
      </c>
    </row>
    <row r="7" spans="1:5" x14ac:dyDescent="0.25">
      <c r="A7">
        <v>3</v>
      </c>
      <c r="B7">
        <v>105</v>
      </c>
      <c r="C7">
        <v>5</v>
      </c>
      <c r="D7" s="6">
        <f>VLOOKUP($B7,Celular!$A$2:$Q$11,14)*$C7</f>
        <v>7350000</v>
      </c>
      <c r="E7" s="6">
        <f>VLOOKUP($B7,Celular!$A$2:$Q$11,15)*$C7</f>
        <v>10500000</v>
      </c>
    </row>
    <row r="8" spans="1:5" x14ac:dyDescent="0.25">
      <c r="A8">
        <v>4</v>
      </c>
      <c r="B8">
        <v>104</v>
      </c>
      <c r="C8">
        <v>6</v>
      </c>
      <c r="D8" s="6">
        <f>VLOOKUP($B8,Celular!$A$2:$Q$11,14)*$C8</f>
        <v>15540000</v>
      </c>
      <c r="E8" s="6">
        <f>VLOOKUP($B8,Celular!$A$2:$Q$11,15)*$C8</f>
        <v>22200000</v>
      </c>
    </row>
    <row r="9" spans="1:5" x14ac:dyDescent="0.25">
      <c r="A9">
        <v>5</v>
      </c>
      <c r="B9">
        <v>100</v>
      </c>
      <c r="C9">
        <v>5</v>
      </c>
      <c r="D9" s="6">
        <f>VLOOKUP($B9,Celular!$A$2:$Q$11,14)*$C9</f>
        <v>7700000</v>
      </c>
      <c r="E9" s="6">
        <f>VLOOKUP($B9,Celular!$A$2:$Q$11,15)*$C9</f>
        <v>11000000</v>
      </c>
    </row>
    <row r="10" spans="1:5" x14ac:dyDescent="0.25">
      <c r="A10">
        <v>5</v>
      </c>
      <c r="B10">
        <v>108</v>
      </c>
      <c r="C10">
        <v>5</v>
      </c>
      <c r="D10" s="6">
        <f>VLOOKUP($B10,Celular!$A$2:$Q$11,14)*$C10</f>
        <v>4899999.9999999991</v>
      </c>
      <c r="E10" s="6">
        <f>VLOOKUP($B10,Celular!$A$2:$Q$11,15)*$C10</f>
        <v>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Celular</vt:lpstr>
      <vt:lpstr>Cliente</vt:lpstr>
      <vt:lpstr>Proveedor</vt:lpstr>
      <vt:lpstr>Rol</vt:lpstr>
      <vt:lpstr>Usuario</vt:lpstr>
      <vt:lpstr>FacturaCompra</vt:lpstr>
      <vt:lpstr>Compra</vt:lpstr>
      <vt:lpstr>FacturaVenta</vt:lpstr>
      <vt:lpstr>Venta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2016-10-08T23:05:45Z</dcterms:created>
  <dcterms:modified xsi:type="dcterms:W3CDTF">2016-10-09T02:54:49Z</dcterms:modified>
</cp:coreProperties>
</file>