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omments1.xml" ContentType="application/vnd.openxmlformats-officedocument.spreadsheetml.comments+xml"/>
  <Override PartName="/xl/threadedComments/threadedComment1.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comments2.xml" ContentType="application/vnd.openxmlformats-officedocument.spreadsheetml.comments+xml"/>
  <Override PartName="/xl/threadedComments/threadedComment2.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embeddings/oleObject6.bin" ContentType="application/vnd.openxmlformats-officedocument.oleObject"/>
  <Override PartName="/xl/drawings/drawing7.xml" ContentType="application/vnd.openxmlformats-officedocument.drawing+xml"/>
  <Override PartName="/xl/embeddings/oleObject7.bin" ContentType="application/vnd.openxmlformats-officedocument.oleObject"/>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OneDrive - Institut Teknologi Sepuluh Nopember\Drive Google Sem 1\Takeout\Drive\KULIAH\Semester 5\PMA A\"/>
    </mc:Choice>
  </mc:AlternateContent>
  <xr:revisionPtr revIDLastSave="0" documentId="13_ncr:1_{AFDC7D4D-4A8C-4FD2-B5D8-8F78E2F8B250}" xr6:coauthVersionLast="47" xr6:coauthVersionMax="47" xr10:uidLastSave="{00000000-0000-0000-0000-000000000000}"/>
  <bookViews>
    <workbookView xWindow="-120" yWindow="-120" windowWidth="20730" windowHeight="11160" firstSheet="6" activeTab="6" xr2:uid="{00000000-000D-0000-FFFF-FFFF00000000}"/>
  </bookViews>
  <sheets>
    <sheet name="raw data" sheetId="6" r:id="rId1"/>
    <sheet name="Trend Data" sheetId="7" r:id="rId2"/>
    <sheet name="Grafik Trend + Kesimpulan" sheetId="10" r:id="rId3"/>
    <sheet name="Seasonal Data" sheetId="8" r:id="rId4"/>
    <sheet name="Define pattern type of seasonal" sheetId="13" r:id="rId5"/>
    <sheet name="Pegels B3 Seasonal Data" sheetId="14" r:id="rId6"/>
    <sheet name="Holt's Winter" sheetId="17" r:id="rId7"/>
    <sheet name="Triple ES vs Actual + Kesimpula" sheetId="16" r:id="rId8"/>
    <sheet name="Grafik Seasonal ES + Kesimpulan" sheetId="18" r:id="rId9"/>
    <sheet name="Kesimpulan Tambahan" sheetId="11" r:id="rId10"/>
    <sheet name="Alpha Solver + KESIMPULAN" sheetId="12" r:id="rId11"/>
  </sheets>
  <definedNames>
    <definedName name="solver_adj" localSheetId="10" hidden="1">'Alpha Solver + KESIMPULAN'!$R$4</definedName>
    <definedName name="solver_adj" localSheetId="6" hidden="1">'Holt''s Winter'!$N$4</definedName>
    <definedName name="solver_cvg" localSheetId="10" hidden="1">0.0001</definedName>
    <definedName name="solver_cvg" localSheetId="6" hidden="1">0.0001</definedName>
    <definedName name="solver_drv" localSheetId="10" hidden="1">1</definedName>
    <definedName name="solver_drv" localSheetId="6" hidden="1">1</definedName>
    <definedName name="solver_eng" localSheetId="10" hidden="1">1</definedName>
    <definedName name="solver_eng" localSheetId="6" hidden="1">1</definedName>
    <definedName name="solver_eng" localSheetId="1" hidden="1">1</definedName>
    <definedName name="solver_est" localSheetId="10" hidden="1">1</definedName>
    <definedName name="solver_est" localSheetId="6" hidden="1">1</definedName>
    <definedName name="solver_itr" localSheetId="10" hidden="1">2147483647</definedName>
    <definedName name="solver_itr" localSheetId="6" hidden="1">2147483647</definedName>
    <definedName name="solver_lhs1" localSheetId="10" hidden="1">'Alpha Solver + KESIMPULAN'!$R$4</definedName>
    <definedName name="solver_lhs1" localSheetId="6" hidden="1">'Holt''s Winter'!$N$4</definedName>
    <definedName name="solver_lhs2" localSheetId="10" hidden="1">'Alpha Solver + KESIMPULAN'!$R$4</definedName>
    <definedName name="solver_lhs2" localSheetId="6" hidden="1">'Holt''s Winter'!$O$4</definedName>
    <definedName name="solver_lhs3" localSheetId="10" hidden="1">'Alpha Solver + KESIMPULAN'!$R$4</definedName>
    <definedName name="solver_lhs3" localSheetId="6" hidden="1">'Holt''s Winter'!$P$4</definedName>
    <definedName name="solver_mip" localSheetId="10" hidden="1">2147483647</definedName>
    <definedName name="solver_mip" localSheetId="6" hidden="1">2147483647</definedName>
    <definedName name="solver_mni" localSheetId="10" hidden="1">30</definedName>
    <definedName name="solver_mni" localSheetId="6" hidden="1">30</definedName>
    <definedName name="solver_mrt" localSheetId="10" hidden="1">0.075</definedName>
    <definedName name="solver_mrt" localSheetId="6" hidden="1">0.075</definedName>
    <definedName name="solver_msl" localSheetId="10" hidden="1">2</definedName>
    <definedName name="solver_msl" localSheetId="6" hidden="1">2</definedName>
    <definedName name="solver_neg" localSheetId="10" hidden="1">1</definedName>
    <definedName name="solver_neg" localSheetId="6" hidden="1">1</definedName>
    <definedName name="solver_neg" localSheetId="1" hidden="1">2</definedName>
    <definedName name="solver_nod" localSheetId="10" hidden="1">2147483647</definedName>
    <definedName name="solver_nod" localSheetId="6" hidden="1">2147483647</definedName>
    <definedName name="solver_num" localSheetId="10" hidden="1">1</definedName>
    <definedName name="solver_num" localSheetId="6" hidden="1">1</definedName>
    <definedName name="solver_num" localSheetId="1" hidden="1">0</definedName>
    <definedName name="solver_nwt" localSheetId="10" hidden="1">1</definedName>
    <definedName name="solver_nwt" localSheetId="6" hidden="1">1</definedName>
    <definedName name="solver_opt" localSheetId="10" hidden="1">'Alpha Solver + KESIMPULAN'!$P$3</definedName>
    <definedName name="solver_opt" localSheetId="6" hidden="1">'Holt''s Winter'!$I$3</definedName>
    <definedName name="solver_pre" localSheetId="10" hidden="1">0.000001</definedName>
    <definedName name="solver_pre" localSheetId="6" hidden="1">0.000001</definedName>
    <definedName name="solver_rbv" localSheetId="10" hidden="1">1</definedName>
    <definedName name="solver_rbv" localSheetId="6" hidden="1">1</definedName>
    <definedName name="solver_rel1" localSheetId="10" hidden="1">1</definedName>
    <definedName name="solver_rel1" localSheetId="6" hidden="1">1</definedName>
    <definedName name="solver_rel2" localSheetId="10" hidden="1">1</definedName>
    <definedName name="solver_rel2" localSheetId="6" hidden="1">1</definedName>
    <definedName name="solver_rel3" localSheetId="10" hidden="1">1</definedName>
    <definedName name="solver_rel3" localSheetId="6" hidden="1">1</definedName>
    <definedName name="solver_rhs1" localSheetId="10" hidden="1">1</definedName>
    <definedName name="solver_rhs1" localSheetId="6" hidden="1">1</definedName>
    <definedName name="solver_rhs2" localSheetId="10" hidden="1">1</definedName>
    <definedName name="solver_rhs2" localSheetId="6" hidden="1">0.1</definedName>
    <definedName name="solver_rhs3" localSheetId="10" hidden="1">1</definedName>
    <definedName name="solver_rhs3" localSheetId="6" hidden="1">0.1</definedName>
    <definedName name="solver_rlx" localSheetId="10" hidden="1">2</definedName>
    <definedName name="solver_rlx" localSheetId="6" hidden="1">2</definedName>
    <definedName name="solver_rsd" localSheetId="10" hidden="1">0</definedName>
    <definedName name="solver_rsd" localSheetId="6" hidden="1">0</definedName>
    <definedName name="solver_scl" localSheetId="10" hidden="1">1</definedName>
    <definedName name="solver_scl" localSheetId="6" hidden="1">1</definedName>
    <definedName name="solver_sho" localSheetId="10" hidden="1">2</definedName>
    <definedName name="solver_sho" localSheetId="6" hidden="1">2</definedName>
    <definedName name="solver_ssz" localSheetId="10" hidden="1">100</definedName>
    <definedName name="solver_ssz" localSheetId="6" hidden="1">100</definedName>
    <definedName name="solver_tim" localSheetId="10" hidden="1">2147483647</definedName>
    <definedName name="solver_tim" localSheetId="6" hidden="1">2147483647</definedName>
    <definedName name="solver_tol" localSheetId="10" hidden="1">0.01</definedName>
    <definedName name="solver_tol" localSheetId="6" hidden="1">0.01</definedName>
    <definedName name="solver_typ" localSheetId="10" hidden="1">2</definedName>
    <definedName name="solver_typ" localSheetId="6" hidden="1">2</definedName>
    <definedName name="solver_typ" localSheetId="1" hidden="1">1</definedName>
    <definedName name="solver_val" localSheetId="10" hidden="1">0</definedName>
    <definedName name="solver_val" localSheetId="6" hidden="1">0</definedName>
    <definedName name="solver_val" localSheetId="1" hidden="1">0</definedName>
    <definedName name="solver_ver" localSheetId="10" hidden="1">3</definedName>
    <definedName name="solver_ver" localSheetId="6" hidden="1">3</definedName>
    <definedName name="solver_ver" localSheetId="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7" l="1"/>
  <c r="F12" i="14"/>
  <c r="E11" i="14"/>
  <c r="I8" i="17"/>
  <c r="H8" i="17"/>
  <c r="E8" i="17"/>
  <c r="G8" i="17" s="1"/>
  <c r="E11" i="17" s="1"/>
  <c r="G11" i="17" s="1"/>
  <c r="M10" i="14"/>
  <c r="M9" i="14"/>
  <c r="M8" i="14"/>
  <c r="L8" i="14"/>
  <c r="L9" i="14"/>
  <c r="K8" i="14"/>
  <c r="J9" i="14"/>
  <c r="H8" i="14"/>
  <c r="G8" i="14"/>
  <c r="E8" i="14"/>
  <c r="E7" i="14"/>
  <c r="J8" i="14" s="1"/>
  <c r="E7" i="17"/>
  <c r="G7" i="17" s="1"/>
  <c r="M3" i="7"/>
  <c r="F7" i="17"/>
  <c r="F7" i="14"/>
  <c r="G5" i="17"/>
  <c r="I8" i="14"/>
  <c r="G7" i="14"/>
  <c r="H10" i="14" s="1"/>
  <c r="G6" i="14"/>
  <c r="H9" i="14" s="1"/>
  <c r="G5" i="14"/>
  <c r="AH83" i="12"/>
  <c r="AH84" i="12"/>
  <c r="AH85" i="12"/>
  <c r="AH86" i="12"/>
  <c r="X86" i="12"/>
  <c r="X85" i="12"/>
  <c r="X84" i="12"/>
  <c r="X83" i="12"/>
  <c r="X82" i="12"/>
  <c r="S4" i="12"/>
  <c r="N6" i="12" s="1"/>
  <c r="N7" i="12" s="1"/>
  <c r="N8" i="12" s="1"/>
  <c r="N9" i="12" s="1"/>
  <c r="N10" i="12" s="1"/>
  <c r="N11" i="12" s="1"/>
  <c r="N12" i="12" s="1"/>
  <c r="N13" i="12" s="1"/>
  <c r="N14" i="12" s="1"/>
  <c r="N15" i="12" s="1"/>
  <c r="N16" i="12" s="1"/>
  <c r="N17" i="12" s="1"/>
  <c r="N18" i="12" s="1"/>
  <c r="N19" i="12" s="1"/>
  <c r="N20" i="12" s="1"/>
  <c r="N21" i="12" s="1"/>
  <c r="N22" i="12" s="1"/>
  <c r="N23" i="12" s="1"/>
  <c r="N24" i="12" s="1"/>
  <c r="N25" i="12" s="1"/>
  <c r="N26" i="12" s="1"/>
  <c r="N27" i="12" s="1"/>
  <c r="N28" i="12" s="1"/>
  <c r="N29" i="12" s="1"/>
  <c r="N30" i="12" s="1"/>
  <c r="N31" i="12" s="1"/>
  <c r="N32" i="12" s="1"/>
  <c r="N33" i="12" s="1"/>
  <c r="N34" i="12" s="1"/>
  <c r="N35" i="12" s="1"/>
  <c r="N36" i="12" s="1"/>
  <c r="N37" i="12" s="1"/>
  <c r="N38" i="12" s="1"/>
  <c r="N39" i="12" s="1"/>
  <c r="N40" i="12" s="1"/>
  <c r="N41" i="12" s="1"/>
  <c r="N42" i="12" s="1"/>
  <c r="N43" i="12" s="1"/>
  <c r="N44" i="12" s="1"/>
  <c r="N45" i="12" s="1"/>
  <c r="N46" i="12" s="1"/>
  <c r="N47" i="12" s="1"/>
  <c r="N48" i="12" s="1"/>
  <c r="N49" i="12" s="1"/>
  <c r="N50" i="12" s="1"/>
  <c r="N51" i="12" s="1"/>
  <c r="N52" i="12" s="1"/>
  <c r="N53" i="12" s="1"/>
  <c r="N54" i="12" s="1"/>
  <c r="N55" i="12" s="1"/>
  <c r="N56" i="12" s="1"/>
  <c r="N57" i="12" s="1"/>
  <c r="N58" i="12" s="1"/>
  <c r="N59" i="12" s="1"/>
  <c r="N60" i="12" s="1"/>
  <c r="N61" i="12" s="1"/>
  <c r="N62" i="12" s="1"/>
  <c r="N63" i="12" s="1"/>
  <c r="N64" i="12" s="1"/>
  <c r="N65" i="12" s="1"/>
  <c r="N66" i="12" s="1"/>
  <c r="N67" i="12" s="1"/>
  <c r="N68" i="12" s="1"/>
  <c r="N69" i="12" s="1"/>
  <c r="N70" i="12" s="1"/>
  <c r="N71" i="12" s="1"/>
  <c r="N72" i="12" s="1"/>
  <c r="N73" i="12" s="1"/>
  <c r="N74" i="12" s="1"/>
  <c r="N75" i="12" s="1"/>
  <c r="N76" i="12" s="1"/>
  <c r="N77" i="12" s="1"/>
  <c r="N78" i="12" s="1"/>
  <c r="N79" i="12" s="1"/>
  <c r="N80" i="12" s="1"/>
  <c r="N81" i="12" s="1"/>
  <c r="N82" i="12" s="1"/>
  <c r="N83" i="12" s="1"/>
  <c r="N84" i="12" s="1"/>
  <c r="N85" i="12" s="1"/>
  <c r="N86" i="12" s="1"/>
  <c r="N87" i="12" s="1"/>
  <c r="N88" i="12" s="1"/>
  <c r="N89" i="12" s="1"/>
  <c r="AO4" i="12"/>
  <c r="AG5" i="12"/>
  <c r="AF6" i="12" s="1"/>
  <c r="AK5" i="12"/>
  <c r="AJ5" i="12"/>
  <c r="AI5" i="12"/>
  <c r="AH6" i="12"/>
  <c r="AK6" i="12" s="1"/>
  <c r="AA5" i="12"/>
  <c r="Z5" i="12"/>
  <c r="Y5" i="12"/>
  <c r="W5" i="12"/>
  <c r="X6" i="12" s="1"/>
  <c r="Q5" i="12"/>
  <c r="P5" i="12"/>
  <c r="O5" i="12"/>
  <c r="G6" i="12"/>
  <c r="H6" i="12" s="1"/>
  <c r="J5" i="12"/>
  <c r="I5" i="12"/>
  <c r="H5" i="12"/>
  <c r="AU3" i="8"/>
  <c r="AB3" i="8"/>
  <c r="H3" i="8"/>
  <c r="AV3" i="8"/>
  <c r="AT3" i="8"/>
  <c r="AP3" i="8"/>
  <c r="AL3" i="8"/>
  <c r="AK3" i="8"/>
  <c r="AJ3" i="8"/>
  <c r="AF3" i="8"/>
  <c r="AC3" i="8"/>
  <c r="AA3" i="8"/>
  <c r="Y3" i="8"/>
  <c r="V3" i="8"/>
  <c r="U3" i="8"/>
  <c r="T3" i="8"/>
  <c r="R3" i="8"/>
  <c r="AE6" i="7"/>
  <c r="AE7" i="7" s="1"/>
  <c r="X6" i="7"/>
  <c r="AH5" i="7"/>
  <c r="AG5" i="7"/>
  <c r="AF5" i="7"/>
  <c r="F8" i="17" l="1"/>
  <c r="H9" i="17" s="1"/>
  <c r="J8" i="17"/>
  <c r="G6" i="17"/>
  <c r="AI6" i="12"/>
  <c r="V6" i="12"/>
  <c r="AJ6" i="12"/>
  <c r="AG6" i="12"/>
  <c r="AF7" i="12" s="1"/>
  <c r="AG7" i="12" s="1"/>
  <c r="AF8" i="12" s="1"/>
  <c r="G7" i="12"/>
  <c r="G8" i="12" s="1"/>
  <c r="G9" i="12" s="1"/>
  <c r="G10" i="12" s="1"/>
  <c r="G11" i="12" s="1"/>
  <c r="G12" i="12" s="1"/>
  <c r="G13" i="12" s="1"/>
  <c r="G14" i="12" s="1"/>
  <c r="G15" i="12" s="1"/>
  <c r="G16" i="12" s="1"/>
  <c r="G17" i="12" s="1"/>
  <c r="G18" i="12" s="1"/>
  <c r="G19" i="12" s="1"/>
  <c r="G20" i="12" s="1"/>
  <c r="G21" i="12" s="1"/>
  <c r="G22" i="12" s="1"/>
  <c r="G23" i="12" s="1"/>
  <c r="G24" i="12" s="1"/>
  <c r="G25" i="12" s="1"/>
  <c r="G26" i="12" s="1"/>
  <c r="G27" i="12" s="1"/>
  <c r="G28" i="12" s="1"/>
  <c r="G29" i="12" s="1"/>
  <c r="G30" i="12" s="1"/>
  <c r="G31" i="12" s="1"/>
  <c r="G32" i="12" s="1"/>
  <c r="G33" i="12" s="1"/>
  <c r="G34" i="12" s="1"/>
  <c r="G35" i="12" s="1"/>
  <c r="G36" i="12" s="1"/>
  <c r="G37" i="12" s="1"/>
  <c r="G38" i="12" s="1"/>
  <c r="G39" i="12" s="1"/>
  <c r="G40" i="12" s="1"/>
  <c r="G41" i="12" s="1"/>
  <c r="G42" i="12" s="1"/>
  <c r="G43" i="12" s="1"/>
  <c r="G44" i="12" s="1"/>
  <c r="G45" i="12" s="1"/>
  <c r="G46" i="12" s="1"/>
  <c r="G47" i="12" s="1"/>
  <c r="G48" i="12" s="1"/>
  <c r="G49" i="12" s="1"/>
  <c r="G50" i="12" s="1"/>
  <c r="G51" i="12" s="1"/>
  <c r="G52" i="12" s="1"/>
  <c r="G53" i="12" s="1"/>
  <c r="G54" i="12" s="1"/>
  <c r="G55" i="12" s="1"/>
  <c r="G56" i="12" s="1"/>
  <c r="G57" i="12" s="1"/>
  <c r="G58" i="12" s="1"/>
  <c r="G59" i="12" s="1"/>
  <c r="G60" i="12" s="1"/>
  <c r="G61" i="12" s="1"/>
  <c r="G62" i="12" s="1"/>
  <c r="G63" i="12" s="1"/>
  <c r="G64" i="12" s="1"/>
  <c r="G65" i="12" s="1"/>
  <c r="G66" i="12" s="1"/>
  <c r="G67" i="12" s="1"/>
  <c r="G68" i="12" s="1"/>
  <c r="G69" i="12" s="1"/>
  <c r="G70" i="12" s="1"/>
  <c r="G71" i="12" s="1"/>
  <c r="G72" i="12" s="1"/>
  <c r="G73" i="12" s="1"/>
  <c r="G74" i="12" s="1"/>
  <c r="G75" i="12" s="1"/>
  <c r="G76" i="12" s="1"/>
  <c r="G77" i="12" s="1"/>
  <c r="G78" i="12" s="1"/>
  <c r="G79" i="12" s="1"/>
  <c r="G80" i="12" s="1"/>
  <c r="G81" i="12" s="1"/>
  <c r="G82" i="12" s="1"/>
  <c r="G83" i="12" s="1"/>
  <c r="G84" i="12" s="1"/>
  <c r="G85" i="12" s="1"/>
  <c r="G86" i="12" s="1"/>
  <c r="G87" i="12" s="1"/>
  <c r="G88" i="12" s="1"/>
  <c r="G89" i="12" s="1"/>
  <c r="AA6" i="12"/>
  <c r="Y6" i="12"/>
  <c r="Z6" i="12"/>
  <c r="Q7" i="12"/>
  <c r="P7" i="12"/>
  <c r="O7" i="12"/>
  <c r="Q6" i="12"/>
  <c r="P6" i="12"/>
  <c r="O6" i="12"/>
  <c r="I6" i="12"/>
  <c r="J6" i="12"/>
  <c r="AF7" i="7"/>
  <c r="AE8" i="7"/>
  <c r="AE9" i="7" s="1"/>
  <c r="AE10" i="7" s="1"/>
  <c r="AE11" i="7" s="1"/>
  <c r="AE12" i="7" s="1"/>
  <c r="AE13" i="7" s="1"/>
  <c r="AE14" i="7" s="1"/>
  <c r="AE15" i="7" s="1"/>
  <c r="AE16" i="7" s="1"/>
  <c r="AE17" i="7" s="1"/>
  <c r="AE18" i="7" s="1"/>
  <c r="AE19" i="7" s="1"/>
  <c r="AE20" i="7" s="1"/>
  <c r="AE21" i="7" s="1"/>
  <c r="AE22" i="7" s="1"/>
  <c r="AE23" i="7" s="1"/>
  <c r="AE24" i="7" s="1"/>
  <c r="AE25" i="7" s="1"/>
  <c r="AE26" i="7" s="1"/>
  <c r="AE27" i="7" s="1"/>
  <c r="AE28" i="7" s="1"/>
  <c r="AE29" i="7" s="1"/>
  <c r="AE30" i="7" s="1"/>
  <c r="AE31" i="7" s="1"/>
  <c r="AE32" i="7" s="1"/>
  <c r="AE33" i="7" s="1"/>
  <c r="AE34" i="7" s="1"/>
  <c r="AE35" i="7" s="1"/>
  <c r="AE36" i="7" s="1"/>
  <c r="AE37" i="7" s="1"/>
  <c r="AE38" i="7" s="1"/>
  <c r="AE39" i="7" s="1"/>
  <c r="AE40" i="7" s="1"/>
  <c r="AE41" i="7" s="1"/>
  <c r="AE42" i="7" s="1"/>
  <c r="AE43" i="7" s="1"/>
  <c r="AE44" i="7" s="1"/>
  <c r="AE45" i="7" s="1"/>
  <c r="AE46" i="7" s="1"/>
  <c r="AE47" i="7" s="1"/>
  <c r="AE48" i="7" s="1"/>
  <c r="AE49" i="7" s="1"/>
  <c r="AE50" i="7" s="1"/>
  <c r="AE51" i="7" s="1"/>
  <c r="AE52" i="7" s="1"/>
  <c r="AE53" i="7" s="1"/>
  <c r="AE54" i="7" s="1"/>
  <c r="AE55" i="7" s="1"/>
  <c r="AE56" i="7" s="1"/>
  <c r="AE57" i="7" s="1"/>
  <c r="AE58" i="7" s="1"/>
  <c r="AE59" i="7" s="1"/>
  <c r="AE60" i="7" s="1"/>
  <c r="AE61" i="7" s="1"/>
  <c r="AE62" i="7" s="1"/>
  <c r="AE63" i="7" s="1"/>
  <c r="AE64" i="7" s="1"/>
  <c r="AE65" i="7" s="1"/>
  <c r="AE66" i="7" s="1"/>
  <c r="AE67" i="7" s="1"/>
  <c r="AE68" i="7" s="1"/>
  <c r="AE69" i="7" s="1"/>
  <c r="AE70" i="7" s="1"/>
  <c r="AE71" i="7" s="1"/>
  <c r="AE72" i="7" s="1"/>
  <c r="AE73" i="7" s="1"/>
  <c r="AE74" i="7" s="1"/>
  <c r="AE75" i="7" s="1"/>
  <c r="AE76" i="7" s="1"/>
  <c r="AE77" i="7" s="1"/>
  <c r="AE78" i="7" s="1"/>
  <c r="AE79" i="7" s="1"/>
  <c r="AE80" i="7" s="1"/>
  <c r="AE81" i="7" s="1"/>
  <c r="AE82" i="7" s="1"/>
  <c r="AE83" i="7" s="1"/>
  <c r="AE84" i="7" s="1"/>
  <c r="AE85" i="7" s="1"/>
  <c r="AE86" i="7" s="1"/>
  <c r="AE87" i="7" s="1"/>
  <c r="AE88" i="7" s="1"/>
  <c r="AE89" i="7" s="1"/>
  <c r="AE90" i="7" s="1"/>
  <c r="AG6" i="7"/>
  <c r="AF6" i="7"/>
  <c r="AH6" i="7"/>
  <c r="E9" i="17" l="1"/>
  <c r="G9" i="17" s="1"/>
  <c r="H11" i="14"/>
  <c r="F8" i="14"/>
  <c r="K8" i="17"/>
  <c r="W6" i="12"/>
  <c r="V7" i="12" s="1"/>
  <c r="AG8" i="12"/>
  <c r="AF9" i="12" s="1"/>
  <c r="AG9" i="12" s="1"/>
  <c r="AF10" i="12" s="1"/>
  <c r="AH7" i="12"/>
  <c r="X7" i="12"/>
  <c r="Q8" i="12"/>
  <c r="P8" i="12"/>
  <c r="O8" i="12"/>
  <c r="I7" i="12"/>
  <c r="H77" i="12"/>
  <c r="J7" i="12"/>
  <c r="H7" i="12"/>
  <c r="J8" i="12"/>
  <c r="I8" i="12"/>
  <c r="H8" i="12"/>
  <c r="AH7" i="7"/>
  <c r="AG7" i="7"/>
  <c r="F9" i="17" l="1"/>
  <c r="H10" i="17" s="1"/>
  <c r="K10" i="17" s="1"/>
  <c r="I9" i="14"/>
  <c r="E9" i="14" s="1"/>
  <c r="K9" i="17"/>
  <c r="J9" i="17"/>
  <c r="I9" i="17"/>
  <c r="W7" i="12"/>
  <c r="V8" i="12"/>
  <c r="W8" i="12" s="1"/>
  <c r="AG10" i="12"/>
  <c r="AF11" i="12" s="1"/>
  <c r="AH8" i="12"/>
  <c r="AJ7" i="12"/>
  <c r="AI7" i="12"/>
  <c r="AK7" i="12"/>
  <c r="Z7" i="12"/>
  <c r="Y7" i="12"/>
  <c r="AA7" i="12"/>
  <c r="Q9" i="12"/>
  <c r="P9" i="12"/>
  <c r="O9" i="12"/>
  <c r="J9" i="12"/>
  <c r="H9" i="12"/>
  <c r="I9" i="12"/>
  <c r="AH8" i="7"/>
  <c r="AG8" i="7"/>
  <c r="AF8" i="7"/>
  <c r="E10" i="17" l="1"/>
  <c r="I10" i="17"/>
  <c r="J10" i="17"/>
  <c r="F9" i="14"/>
  <c r="J10" i="14"/>
  <c r="G9" i="14"/>
  <c r="H12" i="14" s="1"/>
  <c r="I10" i="14"/>
  <c r="E10" i="14" s="1"/>
  <c r="K9" i="14"/>
  <c r="AG11" i="12"/>
  <c r="AF12" i="12" s="1"/>
  <c r="AK8" i="12"/>
  <c r="AJ8" i="12"/>
  <c r="AI8" i="12"/>
  <c r="V9" i="12"/>
  <c r="W9" i="12" s="1"/>
  <c r="Q10" i="12"/>
  <c r="P10" i="12"/>
  <c r="O10" i="12"/>
  <c r="J10" i="12"/>
  <c r="I10" i="12"/>
  <c r="H10" i="12"/>
  <c r="AH9" i="7"/>
  <c r="AG9" i="7"/>
  <c r="AF9" i="7"/>
  <c r="H11" i="17" l="1"/>
  <c r="J11" i="17" s="1"/>
  <c r="G10" i="17"/>
  <c r="L10" i="14"/>
  <c r="K10" i="14"/>
  <c r="F10" i="14"/>
  <c r="J11" i="14" s="1"/>
  <c r="G10" i="14"/>
  <c r="H13" i="14" s="1"/>
  <c r="AG12" i="12"/>
  <c r="AF13" i="12" s="1"/>
  <c r="AH9" i="12"/>
  <c r="AI9" i="12" s="1"/>
  <c r="AH10" i="12"/>
  <c r="V10" i="12"/>
  <c r="W10" i="12" s="1"/>
  <c r="X9" i="12"/>
  <c r="X8" i="12"/>
  <c r="Q11" i="12"/>
  <c r="P11" i="12"/>
  <c r="O11" i="12"/>
  <c r="J11" i="12"/>
  <c r="H11" i="12"/>
  <c r="I11" i="12"/>
  <c r="AH10" i="7"/>
  <c r="AG10" i="7"/>
  <c r="AF10" i="7"/>
  <c r="AQ6" i="8"/>
  <c r="AG6" i="8"/>
  <c r="AR5" i="8"/>
  <c r="AS6" i="8"/>
  <c r="AT6" i="8" s="1"/>
  <c r="AV5" i="8"/>
  <c r="AU5" i="8"/>
  <c r="AT5" i="8"/>
  <c r="AW5" i="7"/>
  <c r="BA5" i="7"/>
  <c r="AZ5" i="7"/>
  <c r="AY5" i="7"/>
  <c r="AM5" i="7"/>
  <c r="AL6" i="7" s="1"/>
  <c r="AM6" i="7" s="1"/>
  <c r="Z115" i="8"/>
  <c r="Z116" i="8" s="1"/>
  <c r="Z117" i="8" s="1"/>
  <c r="Z118" i="8" s="1"/>
  <c r="Z119" i="8" s="1"/>
  <c r="Z120" i="8" s="1"/>
  <c r="Z121" i="8" s="1"/>
  <c r="Z122" i="8" s="1"/>
  <c r="Z123" i="8" s="1"/>
  <c r="Z124" i="8" s="1"/>
  <c r="Z114" i="8"/>
  <c r="Z113" i="8"/>
  <c r="Z6" i="8"/>
  <c r="Z7" i="8" s="1"/>
  <c r="Z8" i="8" s="1"/>
  <c r="Z9" i="8" s="1"/>
  <c r="Z10" i="8" s="1"/>
  <c r="Z11" i="8" s="1"/>
  <c r="Z12" i="8" s="1"/>
  <c r="Z13" i="8" s="1"/>
  <c r="Z14" i="8" s="1"/>
  <c r="Z15" i="8" s="1"/>
  <c r="Z16" i="8" s="1"/>
  <c r="Z17" i="8" s="1"/>
  <c r="Z18" i="8" s="1"/>
  <c r="Z19" i="8" s="1"/>
  <c r="Z20" i="8" s="1"/>
  <c r="Z21" i="8" s="1"/>
  <c r="Z22" i="8" s="1"/>
  <c r="Z23" i="8" s="1"/>
  <c r="Z24" i="8" s="1"/>
  <c r="Z25" i="8" s="1"/>
  <c r="Z26" i="8" s="1"/>
  <c r="Z27" i="8" s="1"/>
  <c r="Z28" i="8" s="1"/>
  <c r="Z29" i="8" s="1"/>
  <c r="Z30" i="8" s="1"/>
  <c r="Z31" i="8" s="1"/>
  <c r="Z32" i="8" s="1"/>
  <c r="Z33" i="8" s="1"/>
  <c r="Z34" i="8" s="1"/>
  <c r="Z35" i="8" s="1"/>
  <c r="Z36" i="8" s="1"/>
  <c r="Z37" i="8" s="1"/>
  <c r="Z38" i="8" s="1"/>
  <c r="Z39" i="8" s="1"/>
  <c r="Z40" i="8" s="1"/>
  <c r="Z41" i="8" s="1"/>
  <c r="Z42" i="8" s="1"/>
  <c r="Z43" i="8" s="1"/>
  <c r="Z44" i="8" s="1"/>
  <c r="Z45" i="8" s="1"/>
  <c r="Z46" i="8" s="1"/>
  <c r="Z47" i="8" s="1"/>
  <c r="Z48" i="8" s="1"/>
  <c r="Z49" i="8" s="1"/>
  <c r="Z50" i="8" s="1"/>
  <c r="Z51" i="8" s="1"/>
  <c r="Z52" i="8" s="1"/>
  <c r="Z53" i="8" s="1"/>
  <c r="Z54" i="8" s="1"/>
  <c r="Z55" i="8" s="1"/>
  <c r="Z56" i="8" s="1"/>
  <c r="Z57" i="8" s="1"/>
  <c r="Z58" i="8" s="1"/>
  <c r="Z59" i="8" s="1"/>
  <c r="Z60" i="8" s="1"/>
  <c r="Z61" i="8" s="1"/>
  <c r="Z62" i="8" s="1"/>
  <c r="Z63" i="8" s="1"/>
  <c r="Z64" i="8" s="1"/>
  <c r="Z65" i="8" s="1"/>
  <c r="Z66" i="8" s="1"/>
  <c r="Z67" i="8" s="1"/>
  <c r="Z68" i="8" s="1"/>
  <c r="Z69" i="8" s="1"/>
  <c r="Z70" i="8" s="1"/>
  <c r="Z71" i="8" s="1"/>
  <c r="Z72" i="8" s="1"/>
  <c r="Z73" i="8" s="1"/>
  <c r="Z74" i="8" s="1"/>
  <c r="Z75" i="8" s="1"/>
  <c r="Z76" i="8" s="1"/>
  <c r="Z77" i="8" s="1"/>
  <c r="Z78" i="8" s="1"/>
  <c r="Z79" i="8" s="1"/>
  <c r="Z80" i="8" s="1"/>
  <c r="Z81" i="8" s="1"/>
  <c r="Z82" i="8" s="1"/>
  <c r="Z83" i="8" s="1"/>
  <c r="Z84" i="8" s="1"/>
  <c r="Z85" i="8" s="1"/>
  <c r="Z86" i="8" s="1"/>
  <c r="Z87" i="8" s="1"/>
  <c r="Z88" i="8" s="1"/>
  <c r="Z89" i="8" s="1"/>
  <c r="Z90" i="8" s="1"/>
  <c r="Z91" i="8" s="1"/>
  <c r="Z92" i="8" s="1"/>
  <c r="Z93" i="8" s="1"/>
  <c r="Z94" i="8" s="1"/>
  <c r="Z95" i="8" s="1"/>
  <c r="Z96" i="8" s="1"/>
  <c r="Z97" i="8" s="1"/>
  <c r="Z98" i="8" s="1"/>
  <c r="Z99" i="8" s="1"/>
  <c r="Z100" i="8" s="1"/>
  <c r="Z101" i="8" s="1"/>
  <c r="Z102" i="8" s="1"/>
  <c r="Z103" i="8" s="1"/>
  <c r="Z104" i="8" s="1"/>
  <c r="Z105" i="8" s="1"/>
  <c r="Z106" i="8" s="1"/>
  <c r="Z107" i="8" s="1"/>
  <c r="Z108" i="8" s="1"/>
  <c r="Z109" i="8" s="1"/>
  <c r="Z110" i="8" s="1"/>
  <c r="Z111" i="8" s="1"/>
  <c r="Z112" i="8" s="1"/>
  <c r="AC5" i="8"/>
  <c r="AB5" i="8"/>
  <c r="AA5" i="8"/>
  <c r="K113" i="8"/>
  <c r="L113" i="8" s="1"/>
  <c r="L114" i="8" s="1"/>
  <c r="L115" i="8" s="1"/>
  <c r="L116" i="8" s="1"/>
  <c r="L117" i="8" s="1"/>
  <c r="L118" i="8" s="1"/>
  <c r="L119" i="8" s="1"/>
  <c r="L120" i="8" s="1"/>
  <c r="L121" i="8" s="1"/>
  <c r="L122" i="8" s="1"/>
  <c r="L123" i="8" s="1"/>
  <c r="L124" i="8" s="1"/>
  <c r="E82" i="7"/>
  <c r="F82" i="7" s="1"/>
  <c r="F83" i="7" s="1"/>
  <c r="F84" i="7" s="1"/>
  <c r="F85" i="7" s="1"/>
  <c r="F86" i="7" s="1"/>
  <c r="F87" i="7" s="1"/>
  <c r="F88" i="7" s="1"/>
  <c r="F89" i="7" s="1"/>
  <c r="F90" i="7" s="1"/>
  <c r="P82" i="7"/>
  <c r="Q82" i="7" s="1"/>
  <c r="Q83" i="7" s="1"/>
  <c r="Q84" i="7" s="1"/>
  <c r="Q85" i="7" s="1"/>
  <c r="Q86" i="7" s="1"/>
  <c r="Q87" i="7" s="1"/>
  <c r="Q88" i="7" s="1"/>
  <c r="Q89" i="7" s="1"/>
  <c r="Q90" i="7" s="1"/>
  <c r="AQ5" i="7"/>
  <c r="AP5" i="7"/>
  <c r="AO5" i="7"/>
  <c r="AL5" i="8"/>
  <c r="AK5" i="8"/>
  <c r="AJ5" i="8"/>
  <c r="AH5" i="8"/>
  <c r="S6" i="8"/>
  <c r="S7" i="8" s="1"/>
  <c r="K112" i="8"/>
  <c r="L112" i="8" s="1"/>
  <c r="K94" i="8"/>
  <c r="L94" i="8" s="1"/>
  <c r="K95" i="8"/>
  <c r="L95" i="8" s="1"/>
  <c r="M95" i="8" s="1"/>
  <c r="K96" i="8"/>
  <c r="L96" i="8" s="1"/>
  <c r="M96" i="8" s="1"/>
  <c r="K97" i="8"/>
  <c r="L97" i="8" s="1"/>
  <c r="K98" i="8"/>
  <c r="L98" i="8" s="1"/>
  <c r="K99" i="8"/>
  <c r="L99" i="8" s="1"/>
  <c r="M99" i="8" s="1"/>
  <c r="K100" i="8"/>
  <c r="L100" i="8" s="1"/>
  <c r="K101" i="8"/>
  <c r="L101" i="8" s="1"/>
  <c r="K102" i="8"/>
  <c r="L102" i="8" s="1"/>
  <c r="K103" i="8"/>
  <c r="L103" i="8" s="1"/>
  <c r="M103" i="8" s="1"/>
  <c r="K104" i="8"/>
  <c r="L104" i="8" s="1"/>
  <c r="M104" i="8" s="1"/>
  <c r="K105" i="8"/>
  <c r="L105" i="8" s="1"/>
  <c r="K106" i="8"/>
  <c r="L106" i="8" s="1"/>
  <c r="K107" i="8"/>
  <c r="L107" i="8" s="1"/>
  <c r="M107" i="8" s="1"/>
  <c r="K108" i="8"/>
  <c r="L108" i="8" s="1"/>
  <c r="M108" i="8" s="1"/>
  <c r="K109" i="8"/>
  <c r="L109" i="8" s="1"/>
  <c r="K110" i="8"/>
  <c r="L110" i="8" s="1"/>
  <c r="K111" i="8"/>
  <c r="L111" i="8" s="1"/>
  <c r="M111" i="8" s="1"/>
  <c r="K93" i="8"/>
  <c r="L93" i="8" s="1"/>
  <c r="K91" i="8"/>
  <c r="L91" i="8" s="1"/>
  <c r="M91" i="8" s="1"/>
  <c r="K92" i="8"/>
  <c r="L92" i="8" s="1"/>
  <c r="K90" i="8"/>
  <c r="L90" i="8" s="1"/>
  <c r="K83" i="8"/>
  <c r="L83" i="8" s="1"/>
  <c r="M83" i="8" s="1"/>
  <c r="K84" i="8"/>
  <c r="L84" i="8" s="1"/>
  <c r="K85" i="8"/>
  <c r="L85" i="8" s="1"/>
  <c r="K86" i="8"/>
  <c r="L86" i="8" s="1"/>
  <c r="K87" i="8"/>
  <c r="L87" i="8" s="1"/>
  <c r="M87" i="8" s="1"/>
  <c r="K88" i="8"/>
  <c r="L88" i="8" s="1"/>
  <c r="K89" i="8"/>
  <c r="L89" i="8" s="1"/>
  <c r="E113" i="8"/>
  <c r="F113" i="8" s="1"/>
  <c r="F114" i="8" s="1"/>
  <c r="F115" i="8" s="1"/>
  <c r="F116" i="8" s="1"/>
  <c r="F117" i="8" s="1"/>
  <c r="F118" i="8" s="1"/>
  <c r="F119" i="8" s="1"/>
  <c r="F120" i="8" s="1"/>
  <c r="F121" i="8" s="1"/>
  <c r="F122" i="8" s="1"/>
  <c r="F123" i="8" s="1"/>
  <c r="F124" i="8" s="1"/>
  <c r="E112" i="8"/>
  <c r="F112" i="8" s="1"/>
  <c r="E83" i="8"/>
  <c r="F83" i="8" s="1"/>
  <c r="H83" i="8" s="1"/>
  <c r="E84" i="8"/>
  <c r="F84" i="8" s="1"/>
  <c r="E85" i="8"/>
  <c r="F85" i="8" s="1"/>
  <c r="E86" i="8"/>
  <c r="F86" i="8" s="1"/>
  <c r="E87" i="8"/>
  <c r="F87" i="8" s="1"/>
  <c r="H87" i="8" s="1"/>
  <c r="E88" i="8"/>
  <c r="F88" i="8" s="1"/>
  <c r="E89" i="8"/>
  <c r="F89" i="8" s="1"/>
  <c r="E90" i="8"/>
  <c r="F90" i="8" s="1"/>
  <c r="E91" i="8"/>
  <c r="F91" i="8" s="1"/>
  <c r="H91" i="8" s="1"/>
  <c r="E92" i="8"/>
  <c r="F92" i="8" s="1"/>
  <c r="E93" i="8"/>
  <c r="F93" i="8" s="1"/>
  <c r="E94" i="8"/>
  <c r="F94" i="8" s="1"/>
  <c r="E95" i="8"/>
  <c r="F95" i="8" s="1"/>
  <c r="H95" i="8" s="1"/>
  <c r="E96" i="8"/>
  <c r="F96" i="8" s="1"/>
  <c r="E97" i="8"/>
  <c r="F97" i="8" s="1"/>
  <c r="E98" i="8"/>
  <c r="F98" i="8" s="1"/>
  <c r="E99" i="8"/>
  <c r="F99" i="8" s="1"/>
  <c r="H99" i="8" s="1"/>
  <c r="E100" i="8"/>
  <c r="F100" i="8" s="1"/>
  <c r="E101" i="8"/>
  <c r="F101" i="8" s="1"/>
  <c r="E102" i="8"/>
  <c r="F102" i="8" s="1"/>
  <c r="E103" i="8"/>
  <c r="F103" i="8" s="1"/>
  <c r="H103" i="8" s="1"/>
  <c r="E104" i="8"/>
  <c r="F104" i="8" s="1"/>
  <c r="E105" i="8"/>
  <c r="F105" i="8" s="1"/>
  <c r="E106" i="8"/>
  <c r="F106" i="8" s="1"/>
  <c r="E107" i="8"/>
  <c r="F107" i="8" s="1"/>
  <c r="H107" i="8" s="1"/>
  <c r="E108" i="8"/>
  <c r="F108" i="8" s="1"/>
  <c r="E109" i="8"/>
  <c r="F109" i="8" s="1"/>
  <c r="E110" i="8"/>
  <c r="F110" i="8" s="1"/>
  <c r="E111" i="8"/>
  <c r="F111" i="8" s="1"/>
  <c r="H111" i="8" s="1"/>
  <c r="E8" i="8"/>
  <c r="F8" i="8" s="1"/>
  <c r="K82" i="8"/>
  <c r="L82" i="8" s="1"/>
  <c r="E82" i="8"/>
  <c r="F82" i="8" s="1"/>
  <c r="K81" i="8"/>
  <c r="L81" i="8" s="1"/>
  <c r="M81" i="8" s="1"/>
  <c r="E81" i="8"/>
  <c r="F81" i="8" s="1"/>
  <c r="H81" i="8" s="1"/>
  <c r="K80" i="8"/>
  <c r="L80" i="8" s="1"/>
  <c r="E80" i="8"/>
  <c r="F80" i="8" s="1"/>
  <c r="K79" i="8"/>
  <c r="L79" i="8" s="1"/>
  <c r="E79" i="8"/>
  <c r="F79" i="8" s="1"/>
  <c r="H79" i="8" s="1"/>
  <c r="K78" i="8"/>
  <c r="L78" i="8" s="1"/>
  <c r="N78" i="8" s="1"/>
  <c r="E78" i="8"/>
  <c r="F78" i="8" s="1"/>
  <c r="K77" i="8"/>
  <c r="L77" i="8" s="1"/>
  <c r="E77" i="8"/>
  <c r="F77" i="8" s="1"/>
  <c r="H77" i="8" s="1"/>
  <c r="K76" i="8"/>
  <c r="L76" i="8" s="1"/>
  <c r="N76" i="8" s="1"/>
  <c r="E76" i="8"/>
  <c r="F76" i="8" s="1"/>
  <c r="G76" i="8" s="1"/>
  <c r="K75" i="8"/>
  <c r="L75" i="8" s="1"/>
  <c r="E75" i="8"/>
  <c r="F75" i="8" s="1"/>
  <c r="H75" i="8" s="1"/>
  <c r="K74" i="8"/>
  <c r="L74" i="8" s="1"/>
  <c r="E74" i="8"/>
  <c r="F74" i="8" s="1"/>
  <c r="G74" i="8" s="1"/>
  <c r="K73" i="8"/>
  <c r="L73" i="8" s="1"/>
  <c r="E73" i="8"/>
  <c r="F73" i="8" s="1"/>
  <c r="H73" i="8" s="1"/>
  <c r="K72" i="8"/>
  <c r="L72" i="8" s="1"/>
  <c r="E72" i="8"/>
  <c r="F72" i="8" s="1"/>
  <c r="K71" i="8"/>
  <c r="L71" i="8" s="1"/>
  <c r="E71" i="8"/>
  <c r="F71" i="8" s="1"/>
  <c r="H71" i="8" s="1"/>
  <c r="K70" i="8"/>
  <c r="L70" i="8" s="1"/>
  <c r="N70" i="8" s="1"/>
  <c r="E70" i="8"/>
  <c r="F70" i="8" s="1"/>
  <c r="K69" i="8"/>
  <c r="L69" i="8" s="1"/>
  <c r="E69" i="8"/>
  <c r="F69" i="8" s="1"/>
  <c r="H69" i="8" s="1"/>
  <c r="K68" i="8"/>
  <c r="L68" i="8" s="1"/>
  <c r="N68" i="8" s="1"/>
  <c r="E68" i="8"/>
  <c r="F68" i="8" s="1"/>
  <c r="G68" i="8" s="1"/>
  <c r="K67" i="8"/>
  <c r="L67" i="8" s="1"/>
  <c r="O67" i="8" s="1"/>
  <c r="E67" i="8"/>
  <c r="F67" i="8" s="1"/>
  <c r="G67" i="8" s="1"/>
  <c r="K66" i="8"/>
  <c r="L66" i="8" s="1"/>
  <c r="E66" i="8"/>
  <c r="F66" i="8" s="1"/>
  <c r="K65" i="8"/>
  <c r="L65" i="8" s="1"/>
  <c r="E65" i="8"/>
  <c r="F65" i="8" s="1"/>
  <c r="G65" i="8" s="1"/>
  <c r="K64" i="8"/>
  <c r="L64" i="8" s="1"/>
  <c r="E64" i="8"/>
  <c r="F64" i="8" s="1"/>
  <c r="K63" i="8"/>
  <c r="L63" i="8" s="1"/>
  <c r="O63" i="8" s="1"/>
  <c r="E63" i="8"/>
  <c r="F63" i="8" s="1"/>
  <c r="G63" i="8" s="1"/>
  <c r="K62" i="8"/>
  <c r="L62" i="8" s="1"/>
  <c r="O62" i="8" s="1"/>
  <c r="E62" i="8"/>
  <c r="F62" i="8" s="1"/>
  <c r="G62" i="8" s="1"/>
  <c r="K61" i="8"/>
  <c r="L61" i="8" s="1"/>
  <c r="E61" i="8"/>
  <c r="F61" i="8" s="1"/>
  <c r="K60" i="8"/>
  <c r="L60" i="8" s="1"/>
  <c r="O60" i="8" s="1"/>
  <c r="E60" i="8"/>
  <c r="F60" i="8" s="1"/>
  <c r="G60" i="8" s="1"/>
  <c r="K59" i="8"/>
  <c r="L59" i="8" s="1"/>
  <c r="E59" i="8"/>
  <c r="F59" i="8" s="1"/>
  <c r="K58" i="8"/>
  <c r="L58" i="8" s="1"/>
  <c r="O58" i="8" s="1"/>
  <c r="E58" i="8"/>
  <c r="F58" i="8" s="1"/>
  <c r="G58" i="8" s="1"/>
  <c r="K57" i="8"/>
  <c r="L57" i="8" s="1"/>
  <c r="E57" i="8"/>
  <c r="F57" i="8" s="1"/>
  <c r="K56" i="8"/>
  <c r="L56" i="8" s="1"/>
  <c r="O56" i="8" s="1"/>
  <c r="E56" i="8"/>
  <c r="F56" i="8" s="1"/>
  <c r="G56" i="8" s="1"/>
  <c r="K55" i="8"/>
  <c r="L55" i="8" s="1"/>
  <c r="E55" i="8"/>
  <c r="F55" i="8" s="1"/>
  <c r="K54" i="8"/>
  <c r="L54" i="8" s="1"/>
  <c r="E54" i="8"/>
  <c r="F54" i="8" s="1"/>
  <c r="G54" i="8" s="1"/>
  <c r="K53" i="8"/>
  <c r="L53" i="8" s="1"/>
  <c r="E53" i="8"/>
  <c r="F53" i="8" s="1"/>
  <c r="K52" i="8"/>
  <c r="L52" i="8" s="1"/>
  <c r="E52" i="8"/>
  <c r="F52" i="8" s="1"/>
  <c r="G52" i="8" s="1"/>
  <c r="K51" i="8"/>
  <c r="L51" i="8" s="1"/>
  <c r="E51" i="8"/>
  <c r="F51" i="8" s="1"/>
  <c r="K50" i="8"/>
  <c r="L50" i="8" s="1"/>
  <c r="M50" i="8" s="1"/>
  <c r="E50" i="8"/>
  <c r="F50" i="8" s="1"/>
  <c r="G50" i="8" s="1"/>
  <c r="K49" i="8"/>
  <c r="L49" i="8" s="1"/>
  <c r="E49" i="8"/>
  <c r="F49" i="8" s="1"/>
  <c r="K48" i="8"/>
  <c r="L48" i="8" s="1"/>
  <c r="M48" i="8" s="1"/>
  <c r="E48" i="8"/>
  <c r="F48" i="8" s="1"/>
  <c r="G48" i="8" s="1"/>
  <c r="K47" i="8"/>
  <c r="L47" i="8" s="1"/>
  <c r="E47" i="8"/>
  <c r="F47" i="8" s="1"/>
  <c r="K46" i="8"/>
  <c r="L46" i="8" s="1"/>
  <c r="M46" i="8" s="1"/>
  <c r="E46" i="8"/>
  <c r="F46" i="8" s="1"/>
  <c r="G46" i="8" s="1"/>
  <c r="K45" i="8"/>
  <c r="L45" i="8" s="1"/>
  <c r="E45" i="8"/>
  <c r="F45" i="8" s="1"/>
  <c r="G45" i="8" s="1"/>
  <c r="K44" i="8"/>
  <c r="L44" i="8" s="1"/>
  <c r="E44" i="8"/>
  <c r="F44" i="8" s="1"/>
  <c r="K43" i="8"/>
  <c r="L43" i="8" s="1"/>
  <c r="M43" i="8" s="1"/>
  <c r="E43" i="8"/>
  <c r="F43" i="8" s="1"/>
  <c r="K42" i="8"/>
  <c r="L42" i="8" s="1"/>
  <c r="E42" i="8"/>
  <c r="F42" i="8" s="1"/>
  <c r="K41" i="8"/>
  <c r="L41" i="8" s="1"/>
  <c r="M41" i="8" s="1"/>
  <c r="E41" i="8"/>
  <c r="F41" i="8" s="1"/>
  <c r="K40" i="8"/>
  <c r="L40" i="8" s="1"/>
  <c r="E40" i="8"/>
  <c r="F40" i="8" s="1"/>
  <c r="K39" i="8"/>
  <c r="L39" i="8" s="1"/>
  <c r="M39" i="8" s="1"/>
  <c r="E39" i="8"/>
  <c r="F39" i="8" s="1"/>
  <c r="K38" i="8"/>
  <c r="L38" i="8" s="1"/>
  <c r="E38" i="8"/>
  <c r="F38" i="8" s="1"/>
  <c r="K37" i="8"/>
  <c r="L37" i="8" s="1"/>
  <c r="M37" i="8" s="1"/>
  <c r="E37" i="8"/>
  <c r="F37" i="8" s="1"/>
  <c r="K36" i="8"/>
  <c r="L36" i="8" s="1"/>
  <c r="E36" i="8"/>
  <c r="F36" i="8" s="1"/>
  <c r="K35" i="8"/>
  <c r="L35" i="8" s="1"/>
  <c r="M35" i="8" s="1"/>
  <c r="E35" i="8"/>
  <c r="F35" i="8" s="1"/>
  <c r="I35" i="8" s="1"/>
  <c r="K34" i="8"/>
  <c r="L34" i="8" s="1"/>
  <c r="E34" i="8"/>
  <c r="F34" i="8" s="1"/>
  <c r="H34" i="8" s="1"/>
  <c r="K33" i="8"/>
  <c r="L33" i="8" s="1"/>
  <c r="O33" i="8" s="1"/>
  <c r="E33" i="8"/>
  <c r="F33" i="8" s="1"/>
  <c r="I33" i="8" s="1"/>
  <c r="K32" i="8"/>
  <c r="L32" i="8" s="1"/>
  <c r="O32" i="8" s="1"/>
  <c r="E32" i="8"/>
  <c r="F32" i="8" s="1"/>
  <c r="H32" i="8" s="1"/>
  <c r="K31" i="8"/>
  <c r="L31" i="8" s="1"/>
  <c r="N31" i="8" s="1"/>
  <c r="E31" i="8"/>
  <c r="F31" i="8" s="1"/>
  <c r="I31" i="8" s="1"/>
  <c r="K30" i="8"/>
  <c r="L30" i="8" s="1"/>
  <c r="O30" i="8" s="1"/>
  <c r="E30" i="8"/>
  <c r="F30" i="8" s="1"/>
  <c r="K29" i="8"/>
  <c r="L29" i="8" s="1"/>
  <c r="N29" i="8" s="1"/>
  <c r="E29" i="8"/>
  <c r="F29" i="8" s="1"/>
  <c r="I29" i="8" s="1"/>
  <c r="K28" i="8"/>
  <c r="L28" i="8" s="1"/>
  <c r="O28" i="8" s="1"/>
  <c r="E28" i="8"/>
  <c r="F28" i="8" s="1"/>
  <c r="H28" i="8" s="1"/>
  <c r="K27" i="8"/>
  <c r="L27" i="8" s="1"/>
  <c r="E27" i="8"/>
  <c r="F27" i="8" s="1"/>
  <c r="I27" i="8" s="1"/>
  <c r="K26" i="8"/>
  <c r="L26" i="8" s="1"/>
  <c r="O26" i="8" s="1"/>
  <c r="E26" i="8"/>
  <c r="F26" i="8" s="1"/>
  <c r="K25" i="8"/>
  <c r="L25" i="8" s="1"/>
  <c r="N25" i="8" s="1"/>
  <c r="E25" i="8"/>
  <c r="F25" i="8" s="1"/>
  <c r="I25" i="8" s="1"/>
  <c r="K24" i="8"/>
  <c r="L24" i="8" s="1"/>
  <c r="O24" i="8" s="1"/>
  <c r="E24" i="8"/>
  <c r="F24" i="8" s="1"/>
  <c r="H24" i="8" s="1"/>
  <c r="K23" i="8"/>
  <c r="L23" i="8" s="1"/>
  <c r="N23" i="8" s="1"/>
  <c r="E23" i="8"/>
  <c r="F23" i="8" s="1"/>
  <c r="I23" i="8" s="1"/>
  <c r="K22" i="8"/>
  <c r="L22" i="8" s="1"/>
  <c r="O22" i="8" s="1"/>
  <c r="E22" i="8"/>
  <c r="F22" i="8" s="1"/>
  <c r="K21" i="8"/>
  <c r="L21" i="8" s="1"/>
  <c r="N21" i="8" s="1"/>
  <c r="E21" i="8"/>
  <c r="F21" i="8" s="1"/>
  <c r="I21" i="8" s="1"/>
  <c r="K20" i="8"/>
  <c r="L20" i="8" s="1"/>
  <c r="O20" i="8" s="1"/>
  <c r="E20" i="8"/>
  <c r="F20" i="8" s="1"/>
  <c r="H20" i="8" s="1"/>
  <c r="K19" i="8"/>
  <c r="L19" i="8" s="1"/>
  <c r="N19" i="8" s="1"/>
  <c r="E19" i="8"/>
  <c r="F19" i="8" s="1"/>
  <c r="K18" i="8"/>
  <c r="L18" i="8" s="1"/>
  <c r="E18" i="8"/>
  <c r="F18" i="8" s="1"/>
  <c r="I18" i="8" s="1"/>
  <c r="K17" i="8"/>
  <c r="L17" i="8" s="1"/>
  <c r="N17" i="8" s="1"/>
  <c r="E17" i="8"/>
  <c r="F17" i="8" s="1"/>
  <c r="I17" i="8" s="1"/>
  <c r="K16" i="8"/>
  <c r="L16" i="8" s="1"/>
  <c r="E16" i="8"/>
  <c r="F16" i="8" s="1"/>
  <c r="K15" i="8"/>
  <c r="L15" i="8" s="1"/>
  <c r="E15" i="8"/>
  <c r="F15" i="8" s="1"/>
  <c r="K14" i="8"/>
  <c r="L14" i="8" s="1"/>
  <c r="E14" i="8"/>
  <c r="F14" i="8" s="1"/>
  <c r="I14" i="8" s="1"/>
  <c r="K13" i="8"/>
  <c r="L13" i="8" s="1"/>
  <c r="E13" i="8"/>
  <c r="F13" i="8" s="1"/>
  <c r="K12" i="8"/>
  <c r="L12" i="8" s="1"/>
  <c r="E12" i="8"/>
  <c r="F12" i="8" s="1"/>
  <c r="I12" i="8" s="1"/>
  <c r="K11" i="8"/>
  <c r="L11" i="8" s="1"/>
  <c r="E11" i="8"/>
  <c r="F11" i="8" s="1"/>
  <c r="K10" i="8"/>
  <c r="L10" i="8" s="1"/>
  <c r="E10" i="8"/>
  <c r="F10" i="8" s="1"/>
  <c r="I10" i="8" s="1"/>
  <c r="K9" i="8"/>
  <c r="L9" i="8" s="1"/>
  <c r="O9" i="8" s="1"/>
  <c r="E9" i="8"/>
  <c r="F9" i="8" s="1"/>
  <c r="K8" i="8"/>
  <c r="L8" i="8" s="1"/>
  <c r="V5" i="8"/>
  <c r="U5" i="8"/>
  <c r="T5" i="8"/>
  <c r="AA5" i="7"/>
  <c r="Z5" i="7"/>
  <c r="Y5" i="7"/>
  <c r="AA6" i="7"/>
  <c r="P8" i="7"/>
  <c r="Q8" i="7" s="1"/>
  <c r="P9" i="7"/>
  <c r="Q9" i="7" s="1"/>
  <c r="R9" i="7" s="1"/>
  <c r="P10" i="7"/>
  <c r="Q10" i="7" s="1"/>
  <c r="P11" i="7"/>
  <c r="Q11" i="7" s="1"/>
  <c r="P12" i="7"/>
  <c r="P13" i="7"/>
  <c r="Q13" i="7" s="1"/>
  <c r="R13" i="7" s="1"/>
  <c r="P14" i="7"/>
  <c r="Q14" i="7" s="1"/>
  <c r="P15" i="7"/>
  <c r="Q15" i="7" s="1"/>
  <c r="P16" i="7"/>
  <c r="Q16" i="7" s="1"/>
  <c r="P17" i="7"/>
  <c r="Q17" i="7" s="1"/>
  <c r="R17" i="7" s="1"/>
  <c r="P18" i="7"/>
  <c r="Q18" i="7" s="1"/>
  <c r="P19" i="7"/>
  <c r="Q19" i="7" s="1"/>
  <c r="P20" i="7"/>
  <c r="Q20" i="7" s="1"/>
  <c r="P21" i="7"/>
  <c r="Q21" i="7" s="1"/>
  <c r="R21" i="7" s="1"/>
  <c r="P22" i="7"/>
  <c r="Q22" i="7" s="1"/>
  <c r="P23" i="7"/>
  <c r="Q23" i="7" s="1"/>
  <c r="P24" i="7"/>
  <c r="P25" i="7"/>
  <c r="Q25" i="7" s="1"/>
  <c r="R25" i="7" s="1"/>
  <c r="P26" i="7"/>
  <c r="Q26" i="7" s="1"/>
  <c r="P27" i="7"/>
  <c r="Q27" i="7" s="1"/>
  <c r="P28" i="7"/>
  <c r="Q28" i="7" s="1"/>
  <c r="P29" i="7"/>
  <c r="Q29" i="7" s="1"/>
  <c r="R29" i="7" s="1"/>
  <c r="P30" i="7"/>
  <c r="Q30" i="7" s="1"/>
  <c r="P31" i="7"/>
  <c r="Q31" i="7" s="1"/>
  <c r="P32" i="7"/>
  <c r="Q32" i="7" s="1"/>
  <c r="P33" i="7"/>
  <c r="Q33" i="7" s="1"/>
  <c r="R33" i="7" s="1"/>
  <c r="P34" i="7"/>
  <c r="Q34" i="7" s="1"/>
  <c r="P35" i="7"/>
  <c r="Q35" i="7" s="1"/>
  <c r="P36" i="7"/>
  <c r="Q36" i="7" s="1"/>
  <c r="P37" i="7"/>
  <c r="Q37" i="7" s="1"/>
  <c r="R37" i="7" s="1"/>
  <c r="P38" i="7"/>
  <c r="Q38" i="7" s="1"/>
  <c r="P39" i="7"/>
  <c r="Q39" i="7" s="1"/>
  <c r="P40" i="7"/>
  <c r="P41" i="7"/>
  <c r="Q41" i="7" s="1"/>
  <c r="R41" i="7" s="1"/>
  <c r="P42" i="7"/>
  <c r="Q42" i="7" s="1"/>
  <c r="P43" i="7"/>
  <c r="Q43" i="7" s="1"/>
  <c r="P44" i="7"/>
  <c r="Q44" i="7" s="1"/>
  <c r="P45" i="7"/>
  <c r="Q45" i="7" s="1"/>
  <c r="R45" i="7" s="1"/>
  <c r="P46" i="7"/>
  <c r="Q46" i="7" s="1"/>
  <c r="P47" i="7"/>
  <c r="Q47" i="7" s="1"/>
  <c r="P48" i="7"/>
  <c r="P49" i="7"/>
  <c r="Q49" i="7" s="1"/>
  <c r="R49" i="7" s="1"/>
  <c r="P50" i="7"/>
  <c r="Q50" i="7" s="1"/>
  <c r="P51" i="7"/>
  <c r="Q51" i="7" s="1"/>
  <c r="P52" i="7"/>
  <c r="P53" i="7"/>
  <c r="Q53" i="7" s="1"/>
  <c r="R53" i="7" s="1"/>
  <c r="P54" i="7"/>
  <c r="Q54" i="7" s="1"/>
  <c r="P55" i="7"/>
  <c r="Q55" i="7" s="1"/>
  <c r="P56" i="7"/>
  <c r="Q56" i="7" s="1"/>
  <c r="P57" i="7"/>
  <c r="Q57" i="7" s="1"/>
  <c r="R57" i="7" s="1"/>
  <c r="P58" i="7"/>
  <c r="Q58" i="7" s="1"/>
  <c r="P59" i="7"/>
  <c r="Q59" i="7" s="1"/>
  <c r="P60" i="7"/>
  <c r="Q60" i="7" s="1"/>
  <c r="P61" i="7"/>
  <c r="Q61" i="7" s="1"/>
  <c r="R61" i="7" s="1"/>
  <c r="P62" i="7"/>
  <c r="Q62" i="7" s="1"/>
  <c r="P63" i="7"/>
  <c r="Q63" i="7" s="1"/>
  <c r="P64" i="7"/>
  <c r="P65" i="7"/>
  <c r="Q65" i="7" s="1"/>
  <c r="R65" i="7" s="1"/>
  <c r="P66" i="7"/>
  <c r="Q66" i="7" s="1"/>
  <c r="P67" i="7"/>
  <c r="Q67" i="7" s="1"/>
  <c r="P68" i="7"/>
  <c r="Q68" i="7" s="1"/>
  <c r="P69" i="7"/>
  <c r="Q69" i="7" s="1"/>
  <c r="R69" i="7" s="1"/>
  <c r="P70" i="7"/>
  <c r="Q70" i="7" s="1"/>
  <c r="P71" i="7"/>
  <c r="Q71" i="7" s="1"/>
  <c r="P72" i="7"/>
  <c r="P73" i="7"/>
  <c r="Q73" i="7" s="1"/>
  <c r="R73" i="7" s="1"/>
  <c r="P74" i="7"/>
  <c r="Q74" i="7" s="1"/>
  <c r="P75" i="7"/>
  <c r="Q75" i="7" s="1"/>
  <c r="T75" i="7" s="1"/>
  <c r="P76" i="7"/>
  <c r="Q76" i="7" s="1"/>
  <c r="P77" i="7"/>
  <c r="Q77" i="7" s="1"/>
  <c r="R77" i="7" s="1"/>
  <c r="P78" i="7"/>
  <c r="Q78" i="7" s="1"/>
  <c r="P79" i="7"/>
  <c r="Q79" i="7" s="1"/>
  <c r="P80" i="7"/>
  <c r="P81" i="7"/>
  <c r="Q81" i="7" s="1"/>
  <c r="R81" i="7" s="1"/>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F80" i="7" s="1"/>
  <c r="E81" i="7"/>
  <c r="F81" i="7" s="1"/>
  <c r="E8" i="7"/>
  <c r="K11" i="17" l="1"/>
  <c r="I11" i="17"/>
  <c r="K11" i="14"/>
  <c r="M11" i="14"/>
  <c r="L11" i="14"/>
  <c r="I11" i="14"/>
  <c r="F11" i="17"/>
  <c r="H12" i="17" s="1"/>
  <c r="F74" i="7"/>
  <c r="H74" i="7" s="1"/>
  <c r="J77" i="7"/>
  <c r="K77" i="7" s="1"/>
  <c r="F58" i="7"/>
  <c r="I58" i="7" s="1"/>
  <c r="J61" i="7"/>
  <c r="K61" i="7" s="1"/>
  <c r="F42" i="7"/>
  <c r="G42" i="7" s="1"/>
  <c r="J45" i="7"/>
  <c r="K45" i="7" s="1"/>
  <c r="F22" i="7"/>
  <c r="J25" i="7"/>
  <c r="K25" i="7" s="1"/>
  <c r="F69" i="7"/>
  <c r="J72" i="7"/>
  <c r="K72" i="7" s="1"/>
  <c r="F61" i="7"/>
  <c r="J64" i="7"/>
  <c r="K64" i="7" s="1"/>
  <c r="F49" i="7"/>
  <c r="I49" i="7" s="1"/>
  <c r="J52" i="7"/>
  <c r="K52" i="7" s="1"/>
  <c r="F41" i="7"/>
  <c r="J44" i="7"/>
  <c r="K44" i="7" s="1"/>
  <c r="F29" i="7"/>
  <c r="H29" i="7" s="1"/>
  <c r="J32" i="7"/>
  <c r="K32" i="7" s="1"/>
  <c r="F21" i="7"/>
  <c r="J24" i="7"/>
  <c r="K24" i="7" s="1"/>
  <c r="F76" i="7"/>
  <c r="H76" i="7" s="1"/>
  <c r="J79" i="7"/>
  <c r="K79" i="7" s="1"/>
  <c r="F72" i="7"/>
  <c r="J75" i="7"/>
  <c r="K75" i="7" s="1"/>
  <c r="F68" i="7"/>
  <c r="J71" i="7"/>
  <c r="K71" i="7" s="1"/>
  <c r="F64" i="7"/>
  <c r="J67" i="7"/>
  <c r="K67" i="7" s="1"/>
  <c r="F60" i="7"/>
  <c r="G60" i="7" s="1"/>
  <c r="J63" i="7"/>
  <c r="K63" i="7" s="1"/>
  <c r="F56" i="7"/>
  <c r="J59" i="7"/>
  <c r="K59" i="7" s="1"/>
  <c r="F52" i="7"/>
  <c r="G52" i="7" s="1"/>
  <c r="J55" i="7"/>
  <c r="K55" i="7" s="1"/>
  <c r="F48" i="7"/>
  <c r="J51" i="7"/>
  <c r="K51" i="7" s="1"/>
  <c r="F44" i="7"/>
  <c r="I44" i="7" s="1"/>
  <c r="J47" i="7"/>
  <c r="K47" i="7" s="1"/>
  <c r="F40" i="7"/>
  <c r="J43" i="7"/>
  <c r="K43" i="7" s="1"/>
  <c r="F36" i="7"/>
  <c r="G36" i="7" s="1"/>
  <c r="J39" i="7"/>
  <c r="K39" i="7" s="1"/>
  <c r="F32" i="7"/>
  <c r="J35" i="7"/>
  <c r="K35" i="7" s="1"/>
  <c r="F28" i="7"/>
  <c r="J31" i="7"/>
  <c r="K31" i="7" s="1"/>
  <c r="F24" i="7"/>
  <c r="J27" i="7"/>
  <c r="K27" i="7" s="1"/>
  <c r="F20" i="7"/>
  <c r="G20" i="7" s="1"/>
  <c r="J23" i="7"/>
  <c r="K23" i="7" s="1"/>
  <c r="F16" i="7"/>
  <c r="G16" i="7" s="1"/>
  <c r="J19" i="7"/>
  <c r="K19" i="7" s="1"/>
  <c r="F12" i="7"/>
  <c r="H12" i="7" s="1"/>
  <c r="J15" i="7"/>
  <c r="K15" i="7" s="1"/>
  <c r="F78" i="7"/>
  <c r="J81" i="7"/>
  <c r="K81" i="7" s="1"/>
  <c r="F66" i="7"/>
  <c r="H66" i="7" s="1"/>
  <c r="J69" i="7"/>
  <c r="K69" i="7" s="1"/>
  <c r="F50" i="7"/>
  <c r="J53" i="7"/>
  <c r="K53" i="7" s="1"/>
  <c r="F34" i="7"/>
  <c r="H34" i="7" s="1"/>
  <c r="J37" i="7"/>
  <c r="K37" i="7" s="1"/>
  <c r="F18" i="7"/>
  <c r="J21" i="7"/>
  <c r="K21" i="7" s="1"/>
  <c r="F10" i="7"/>
  <c r="H10" i="7" s="1"/>
  <c r="J13" i="7"/>
  <c r="K13" i="7" s="1"/>
  <c r="F73" i="7"/>
  <c r="J76" i="7"/>
  <c r="K76" i="7" s="1"/>
  <c r="F65" i="7"/>
  <c r="H65" i="7" s="1"/>
  <c r="J68" i="7"/>
  <c r="K68" i="7" s="1"/>
  <c r="F53" i="7"/>
  <c r="J56" i="7"/>
  <c r="K56" i="7" s="1"/>
  <c r="F45" i="7"/>
  <c r="I45" i="7" s="1"/>
  <c r="J48" i="7"/>
  <c r="K48" i="7" s="1"/>
  <c r="F37" i="7"/>
  <c r="J40" i="7"/>
  <c r="K40" i="7" s="1"/>
  <c r="F25" i="7"/>
  <c r="G25" i="7" s="1"/>
  <c r="J28" i="7"/>
  <c r="K28" i="7" s="1"/>
  <c r="F17" i="7"/>
  <c r="J20" i="7"/>
  <c r="K20" i="7" s="1"/>
  <c r="F9" i="7"/>
  <c r="I9" i="7" s="1"/>
  <c r="J12" i="7"/>
  <c r="K12" i="7" s="1"/>
  <c r="F79" i="7"/>
  <c r="I79" i="7" s="1"/>
  <c r="J82" i="7"/>
  <c r="K82" i="7" s="1"/>
  <c r="K83" i="7" s="1"/>
  <c r="K84" i="7" s="1"/>
  <c r="K85" i="7" s="1"/>
  <c r="K86" i="7" s="1"/>
  <c r="K87" i="7" s="1"/>
  <c r="K88" i="7" s="1"/>
  <c r="K89" i="7" s="1"/>
  <c r="K90" i="7" s="1"/>
  <c r="F75" i="7"/>
  <c r="H75" i="7" s="1"/>
  <c r="J78" i="7"/>
  <c r="K78" i="7" s="1"/>
  <c r="F71" i="7"/>
  <c r="J74" i="7"/>
  <c r="K74" i="7" s="1"/>
  <c r="F67" i="7"/>
  <c r="G67" i="7" s="1"/>
  <c r="J70" i="7"/>
  <c r="K70" i="7" s="1"/>
  <c r="F63" i="7"/>
  <c r="J66" i="7"/>
  <c r="K66" i="7" s="1"/>
  <c r="F59" i="7"/>
  <c r="I59" i="7" s="1"/>
  <c r="J62" i="7"/>
  <c r="K62" i="7" s="1"/>
  <c r="F55" i="7"/>
  <c r="J58" i="7"/>
  <c r="K58" i="7" s="1"/>
  <c r="F51" i="7"/>
  <c r="I51" i="7" s="1"/>
  <c r="J54" i="7"/>
  <c r="K54" i="7" s="1"/>
  <c r="F47" i="7"/>
  <c r="J50" i="7"/>
  <c r="K50" i="7" s="1"/>
  <c r="F43" i="7"/>
  <c r="I43" i="7" s="1"/>
  <c r="J46" i="7"/>
  <c r="K46" i="7" s="1"/>
  <c r="F39" i="7"/>
  <c r="J42" i="7"/>
  <c r="K42" i="7" s="1"/>
  <c r="F35" i="7"/>
  <c r="G35" i="7" s="1"/>
  <c r="J38" i="7"/>
  <c r="K38" i="7" s="1"/>
  <c r="F31" i="7"/>
  <c r="J34" i="7"/>
  <c r="K34" i="7" s="1"/>
  <c r="F27" i="7"/>
  <c r="H27" i="7" s="1"/>
  <c r="J30" i="7"/>
  <c r="K30" i="7" s="1"/>
  <c r="F23" i="7"/>
  <c r="J26" i="7"/>
  <c r="K26" i="7" s="1"/>
  <c r="F19" i="7"/>
  <c r="I19" i="7" s="1"/>
  <c r="J22" i="7"/>
  <c r="K22" i="7" s="1"/>
  <c r="F15" i="7"/>
  <c r="J18" i="7"/>
  <c r="K18" i="7" s="1"/>
  <c r="F11" i="7"/>
  <c r="H11" i="7" s="1"/>
  <c r="J14" i="7"/>
  <c r="K14" i="7" s="1"/>
  <c r="F8" i="7"/>
  <c r="J11" i="7"/>
  <c r="K11" i="7" s="1"/>
  <c r="F62" i="7"/>
  <c r="H62" i="7" s="1"/>
  <c r="J65" i="7"/>
  <c r="K65" i="7" s="1"/>
  <c r="F46" i="7"/>
  <c r="I46" i="7" s="1"/>
  <c r="J49" i="7"/>
  <c r="K49" i="7" s="1"/>
  <c r="F30" i="7"/>
  <c r="G30" i="7" s="1"/>
  <c r="J33" i="7"/>
  <c r="K33" i="7" s="1"/>
  <c r="F70" i="7"/>
  <c r="J73" i="7"/>
  <c r="K73" i="7" s="1"/>
  <c r="F54" i="7"/>
  <c r="H54" i="7" s="1"/>
  <c r="J57" i="7"/>
  <c r="K57" i="7" s="1"/>
  <c r="F38" i="7"/>
  <c r="J41" i="7"/>
  <c r="K41" i="7" s="1"/>
  <c r="F26" i="7"/>
  <c r="I26" i="7" s="1"/>
  <c r="J29" i="7"/>
  <c r="K29" i="7" s="1"/>
  <c r="F14" i="7"/>
  <c r="J17" i="7"/>
  <c r="K17" i="7" s="1"/>
  <c r="F77" i="7"/>
  <c r="H77" i="7" s="1"/>
  <c r="J80" i="7"/>
  <c r="K80" i="7" s="1"/>
  <c r="F57" i="7"/>
  <c r="J60" i="7"/>
  <c r="K60" i="7" s="1"/>
  <c r="F33" i="7"/>
  <c r="H33" i="7" s="1"/>
  <c r="J36" i="7"/>
  <c r="K36" i="7" s="1"/>
  <c r="F13" i="7"/>
  <c r="J16" i="7"/>
  <c r="K16" i="7" s="1"/>
  <c r="AG13" i="12"/>
  <c r="AF14" i="12" s="1"/>
  <c r="AK9" i="12"/>
  <c r="AJ9" i="12"/>
  <c r="AK10" i="12"/>
  <c r="AJ10" i="12"/>
  <c r="AI10" i="12"/>
  <c r="X10" i="12"/>
  <c r="AA8" i="12"/>
  <c r="Z8" i="12"/>
  <c r="Y8" i="12"/>
  <c r="Z9" i="12"/>
  <c r="Y9" i="12"/>
  <c r="AA9" i="12"/>
  <c r="Q12" i="12"/>
  <c r="P12" i="12"/>
  <c r="O12" i="12"/>
  <c r="J12" i="12"/>
  <c r="I12" i="12"/>
  <c r="H12" i="12"/>
  <c r="AV6" i="7"/>
  <c r="AW6" i="7" s="1"/>
  <c r="AX6" i="7"/>
  <c r="AN6" i="7"/>
  <c r="AQ6" i="7" s="1"/>
  <c r="AH11" i="7"/>
  <c r="AG11" i="7"/>
  <c r="AF11" i="7"/>
  <c r="AL7" i="7"/>
  <c r="AN7" i="7"/>
  <c r="AR6" i="8"/>
  <c r="AQ7" i="8" s="1"/>
  <c r="AR7" i="8" s="1"/>
  <c r="AS7" i="8"/>
  <c r="AV6" i="8"/>
  <c r="AU6" i="8"/>
  <c r="AV7" i="7"/>
  <c r="AA6" i="8"/>
  <c r="AC7" i="8"/>
  <c r="AB7" i="8"/>
  <c r="AA7" i="8"/>
  <c r="AC6" i="8"/>
  <c r="AB6" i="8"/>
  <c r="AH6" i="8"/>
  <c r="AI7" i="8" s="1"/>
  <c r="AI6" i="8"/>
  <c r="H78" i="7"/>
  <c r="I78" i="7"/>
  <c r="G78" i="7"/>
  <c r="Z6" i="7"/>
  <c r="X7" i="7"/>
  <c r="AA7" i="7" s="1"/>
  <c r="Y6" i="7"/>
  <c r="I62" i="7"/>
  <c r="I30" i="7"/>
  <c r="G77" i="7"/>
  <c r="H61" i="7"/>
  <c r="I61" i="7"/>
  <c r="G61" i="7"/>
  <c r="H45" i="7"/>
  <c r="G45" i="7"/>
  <c r="I33" i="7"/>
  <c r="G33" i="7"/>
  <c r="G29" i="7"/>
  <c r="H13" i="7"/>
  <c r="G13" i="7"/>
  <c r="I13" i="7"/>
  <c r="H80" i="7"/>
  <c r="I80" i="7"/>
  <c r="G80" i="7"/>
  <c r="I76" i="7"/>
  <c r="G76" i="7"/>
  <c r="H72" i="7"/>
  <c r="I72" i="7"/>
  <c r="G72" i="7"/>
  <c r="H81" i="7"/>
  <c r="I81" i="7"/>
  <c r="G81" i="7"/>
  <c r="H73" i="7"/>
  <c r="I73" i="7"/>
  <c r="G73" i="7"/>
  <c r="I65" i="7"/>
  <c r="G65" i="7"/>
  <c r="H49" i="7"/>
  <c r="I17" i="7"/>
  <c r="G17" i="7"/>
  <c r="H17" i="7"/>
  <c r="G64" i="7"/>
  <c r="I64" i="7"/>
  <c r="G40" i="7"/>
  <c r="I40" i="7"/>
  <c r="I71" i="7"/>
  <c r="G71" i="7"/>
  <c r="H57" i="7"/>
  <c r="I57" i="7"/>
  <c r="G68" i="7"/>
  <c r="I68" i="7"/>
  <c r="G48" i="7"/>
  <c r="I48" i="7"/>
  <c r="G28" i="7"/>
  <c r="I28" i="7"/>
  <c r="I8" i="7"/>
  <c r="H8" i="7"/>
  <c r="I75" i="7"/>
  <c r="G75" i="7"/>
  <c r="I67" i="7"/>
  <c r="H67" i="7"/>
  <c r="G59" i="7"/>
  <c r="G51" i="7"/>
  <c r="H43" i="7"/>
  <c r="G43" i="7"/>
  <c r="H35" i="7"/>
  <c r="I27" i="7"/>
  <c r="H23" i="7"/>
  <c r="I23" i="7"/>
  <c r="H15" i="7"/>
  <c r="I15" i="7"/>
  <c r="H69" i="7"/>
  <c r="I69" i="7"/>
  <c r="H53" i="7"/>
  <c r="I53" i="7"/>
  <c r="G53" i="7"/>
  <c r="H37" i="7"/>
  <c r="G37" i="7"/>
  <c r="I37" i="7"/>
  <c r="G21" i="7"/>
  <c r="H21" i="7"/>
  <c r="I21" i="7"/>
  <c r="Q80" i="7"/>
  <c r="S80" i="7" s="1"/>
  <c r="Q72" i="7"/>
  <c r="R72" i="7" s="1"/>
  <c r="Q64" i="7"/>
  <c r="S64" i="7" s="1"/>
  <c r="Q52" i="7"/>
  <c r="S52" i="7" s="1"/>
  <c r="Q48" i="7"/>
  <c r="R48" i="7" s="1"/>
  <c r="Q40" i="7"/>
  <c r="S40" i="7" s="1"/>
  <c r="Q24" i="7"/>
  <c r="S24" i="7" s="1"/>
  <c r="Q12" i="7"/>
  <c r="T12" i="7" s="1"/>
  <c r="G70" i="7"/>
  <c r="H70" i="7"/>
  <c r="H58" i="7"/>
  <c r="G58" i="7"/>
  <c r="G50" i="7"/>
  <c r="H50" i="7"/>
  <c r="H46" i="7"/>
  <c r="G46" i="7"/>
  <c r="G38" i="7"/>
  <c r="H38" i="7"/>
  <c r="G26" i="7"/>
  <c r="H22" i="7"/>
  <c r="G22" i="7"/>
  <c r="G18" i="7"/>
  <c r="H18" i="7"/>
  <c r="I14" i="7"/>
  <c r="H14" i="7"/>
  <c r="G14" i="7"/>
  <c r="G69" i="7"/>
  <c r="G57" i="7"/>
  <c r="H9" i="7"/>
  <c r="I70" i="7"/>
  <c r="I54" i="7"/>
  <c r="I38" i="7"/>
  <c r="I22" i="7"/>
  <c r="G56" i="7"/>
  <c r="I56" i="7"/>
  <c r="G44" i="7"/>
  <c r="G32" i="7"/>
  <c r="I32" i="7"/>
  <c r="G24" i="7"/>
  <c r="I24" i="7"/>
  <c r="I20" i="7"/>
  <c r="G8" i="7"/>
  <c r="H41" i="7"/>
  <c r="I41" i="7"/>
  <c r="G41" i="7"/>
  <c r="H63" i="7"/>
  <c r="I63" i="7"/>
  <c r="G63" i="7"/>
  <c r="G55" i="7"/>
  <c r="I55" i="7"/>
  <c r="H47" i="7"/>
  <c r="I47" i="7"/>
  <c r="G39" i="7"/>
  <c r="I39" i="7"/>
  <c r="H31" i="7"/>
  <c r="I31" i="7"/>
  <c r="G31" i="7"/>
  <c r="I11" i="7"/>
  <c r="G47" i="7"/>
  <c r="G19" i="7"/>
  <c r="H71" i="7"/>
  <c r="I74" i="7"/>
  <c r="G9" i="7"/>
  <c r="G79" i="7"/>
  <c r="G54" i="7"/>
  <c r="G34" i="7"/>
  <c r="H79" i="7"/>
  <c r="I10" i="7"/>
  <c r="I66" i="7"/>
  <c r="I50" i="7"/>
  <c r="I18" i="7"/>
  <c r="H25" i="7"/>
  <c r="AG7" i="8"/>
  <c r="AH7" i="8" s="1"/>
  <c r="O103" i="8"/>
  <c r="O87" i="8"/>
  <c r="N103" i="8"/>
  <c r="N33" i="8"/>
  <c r="O46" i="8"/>
  <c r="N87" i="8"/>
  <c r="O88" i="8"/>
  <c r="N88" i="8"/>
  <c r="O84" i="8"/>
  <c r="N84" i="8"/>
  <c r="O112" i="8"/>
  <c r="N112" i="8"/>
  <c r="M101" i="8"/>
  <c r="O101" i="8"/>
  <c r="N101" i="8"/>
  <c r="M85" i="8"/>
  <c r="O85" i="8"/>
  <c r="N85" i="8"/>
  <c r="M88" i="8"/>
  <c r="O108" i="8"/>
  <c r="N108" i="8"/>
  <c r="O104" i="8"/>
  <c r="N104" i="8"/>
  <c r="O100" i="8"/>
  <c r="N100" i="8"/>
  <c r="O96" i="8"/>
  <c r="N96" i="8"/>
  <c r="M97" i="8"/>
  <c r="O97" i="8"/>
  <c r="N97" i="8"/>
  <c r="M100" i="8"/>
  <c r="M84" i="8"/>
  <c r="N99" i="8"/>
  <c r="N83" i="8"/>
  <c r="O99" i="8"/>
  <c r="O83" i="8"/>
  <c r="N27" i="8"/>
  <c r="O27" i="8"/>
  <c r="M82" i="8"/>
  <c r="O82" i="8"/>
  <c r="N82" i="8"/>
  <c r="M86" i="8"/>
  <c r="O86" i="8"/>
  <c r="N86" i="8"/>
  <c r="M90" i="8"/>
  <c r="O90" i="8"/>
  <c r="N90" i="8"/>
  <c r="M109" i="8"/>
  <c r="O109" i="8"/>
  <c r="N109" i="8"/>
  <c r="M93" i="8"/>
  <c r="O93" i="8"/>
  <c r="N93" i="8"/>
  <c r="M112" i="8"/>
  <c r="N111" i="8"/>
  <c r="N95" i="8"/>
  <c r="O111" i="8"/>
  <c r="O95" i="8"/>
  <c r="O92" i="8"/>
  <c r="N92" i="8"/>
  <c r="M110" i="8"/>
  <c r="O110" i="8"/>
  <c r="N110" i="8"/>
  <c r="M106" i="8"/>
  <c r="O106" i="8"/>
  <c r="N106" i="8"/>
  <c r="M102" i="8"/>
  <c r="O102" i="8"/>
  <c r="N102" i="8"/>
  <c r="M98" i="8"/>
  <c r="O98" i="8"/>
  <c r="N98" i="8"/>
  <c r="M94" i="8"/>
  <c r="O94" i="8"/>
  <c r="N94" i="8"/>
  <c r="M105" i="8"/>
  <c r="O105" i="8"/>
  <c r="N105" i="8"/>
  <c r="M89" i="8"/>
  <c r="O89" i="8"/>
  <c r="N89" i="8"/>
  <c r="M92" i="8"/>
  <c r="N107" i="8"/>
  <c r="N91" i="8"/>
  <c r="O107" i="8"/>
  <c r="O91" i="8"/>
  <c r="O81" i="8"/>
  <c r="I54" i="8"/>
  <c r="I73" i="8"/>
  <c r="H110" i="8"/>
  <c r="G110" i="8"/>
  <c r="I110" i="8"/>
  <c r="H102" i="8"/>
  <c r="G102" i="8"/>
  <c r="I102" i="8"/>
  <c r="H94" i="8"/>
  <c r="G94" i="8"/>
  <c r="I94" i="8"/>
  <c r="I109" i="8"/>
  <c r="H109" i="8"/>
  <c r="G109" i="8"/>
  <c r="I105" i="8"/>
  <c r="H105" i="8"/>
  <c r="G105" i="8"/>
  <c r="I101" i="8"/>
  <c r="H101" i="8"/>
  <c r="G101" i="8"/>
  <c r="I97" i="8"/>
  <c r="H97" i="8"/>
  <c r="G97" i="8"/>
  <c r="I93" i="8"/>
  <c r="H93" i="8"/>
  <c r="G93" i="8"/>
  <c r="I89" i="8"/>
  <c r="H89" i="8"/>
  <c r="G89" i="8"/>
  <c r="I85" i="8"/>
  <c r="H85" i="8"/>
  <c r="G85" i="8"/>
  <c r="G86" i="8"/>
  <c r="I86" i="8"/>
  <c r="H86" i="8"/>
  <c r="H82" i="8"/>
  <c r="I82" i="8"/>
  <c r="G82" i="8"/>
  <c r="I112" i="8"/>
  <c r="H112" i="8"/>
  <c r="G112" i="8"/>
  <c r="I108" i="8"/>
  <c r="H108" i="8"/>
  <c r="G108" i="8"/>
  <c r="H104" i="8"/>
  <c r="G104" i="8"/>
  <c r="I104" i="8"/>
  <c r="I100" i="8"/>
  <c r="H100" i="8"/>
  <c r="G100" i="8"/>
  <c r="H96" i="8"/>
  <c r="G96" i="8"/>
  <c r="I96" i="8"/>
  <c r="H92" i="8"/>
  <c r="G92" i="8"/>
  <c r="I92" i="8"/>
  <c r="I88" i="8"/>
  <c r="H88" i="8"/>
  <c r="G88" i="8"/>
  <c r="H84" i="8"/>
  <c r="G84" i="8"/>
  <c r="I84" i="8"/>
  <c r="I106" i="8"/>
  <c r="H106" i="8"/>
  <c r="G106" i="8"/>
  <c r="I98" i="8"/>
  <c r="H98" i="8"/>
  <c r="G98" i="8"/>
  <c r="I90" i="8"/>
  <c r="H90" i="8"/>
  <c r="G90" i="8"/>
  <c r="G18" i="8"/>
  <c r="N37" i="8"/>
  <c r="I50" i="8"/>
  <c r="I111" i="8"/>
  <c r="I107" i="8"/>
  <c r="I103" i="8"/>
  <c r="I99" i="8"/>
  <c r="I95" i="8"/>
  <c r="I91" i="8"/>
  <c r="I87" i="8"/>
  <c r="I83" i="8"/>
  <c r="O37" i="8"/>
  <c r="T6" i="8"/>
  <c r="M27" i="8"/>
  <c r="M33" i="8"/>
  <c r="O39" i="8"/>
  <c r="G111" i="8"/>
  <c r="G107" i="8"/>
  <c r="G103" i="8"/>
  <c r="G99" i="8"/>
  <c r="G95" i="8"/>
  <c r="G91" i="8"/>
  <c r="G87" i="8"/>
  <c r="G83" i="8"/>
  <c r="I9" i="8"/>
  <c r="G9" i="8"/>
  <c r="G8" i="8"/>
  <c r="I8" i="8"/>
  <c r="I13" i="8"/>
  <c r="G13" i="8"/>
  <c r="N18" i="8"/>
  <c r="M18" i="8"/>
  <c r="O13" i="8"/>
  <c r="M13" i="8"/>
  <c r="M9" i="8"/>
  <c r="N35" i="8"/>
  <c r="N43" i="8"/>
  <c r="H46" i="8"/>
  <c r="I81" i="8"/>
  <c r="M19" i="8"/>
  <c r="M25" i="8"/>
  <c r="O35" i="8"/>
  <c r="N41" i="8"/>
  <c r="O43" i="8"/>
  <c r="H45" i="8"/>
  <c r="I46" i="8"/>
  <c r="N48" i="8"/>
  <c r="O50" i="8"/>
  <c r="I56" i="8"/>
  <c r="I65" i="8"/>
  <c r="M31" i="8"/>
  <c r="H65" i="8"/>
  <c r="I75" i="8"/>
  <c r="O19" i="8"/>
  <c r="M23" i="8"/>
  <c r="O25" i="8"/>
  <c r="N39" i="8"/>
  <c r="O41" i="8"/>
  <c r="H50" i="8"/>
  <c r="I38" i="8"/>
  <c r="H38" i="8"/>
  <c r="N40" i="8"/>
  <c r="O40" i="8"/>
  <c r="G15" i="8"/>
  <c r="H15" i="8"/>
  <c r="I44" i="8"/>
  <c r="H44" i="8"/>
  <c r="O65" i="8"/>
  <c r="M65" i="8"/>
  <c r="N65" i="8"/>
  <c r="N36" i="8"/>
  <c r="O36" i="8"/>
  <c r="I42" i="8"/>
  <c r="H42" i="8"/>
  <c r="N44" i="8"/>
  <c r="O44" i="8"/>
  <c r="O11" i="8"/>
  <c r="M11" i="8"/>
  <c r="I36" i="8"/>
  <c r="H36" i="8"/>
  <c r="N38" i="8"/>
  <c r="O38" i="8"/>
  <c r="I11" i="8"/>
  <c r="H11" i="8"/>
  <c r="G11" i="8"/>
  <c r="I40" i="8"/>
  <c r="H40" i="8"/>
  <c r="N42" i="8"/>
  <c r="O42" i="8"/>
  <c r="H9" i="8"/>
  <c r="H13" i="8"/>
  <c r="O17" i="8"/>
  <c r="M21" i="8"/>
  <c r="O23" i="8"/>
  <c r="M29" i="8"/>
  <c r="O31" i="8"/>
  <c r="H48" i="8"/>
  <c r="O48" i="8"/>
  <c r="I52" i="8"/>
  <c r="H60" i="8"/>
  <c r="H62" i="8"/>
  <c r="H63" i="8"/>
  <c r="M63" i="8"/>
  <c r="H67" i="8"/>
  <c r="M67" i="8"/>
  <c r="I69" i="8"/>
  <c r="I71" i="8"/>
  <c r="I77" i="8"/>
  <c r="I79" i="8"/>
  <c r="O21" i="8"/>
  <c r="O29" i="8"/>
  <c r="N46" i="8"/>
  <c r="I48" i="8"/>
  <c r="N50" i="8"/>
  <c r="I58" i="8"/>
  <c r="I60" i="8"/>
  <c r="I62" i="8"/>
  <c r="I63" i="8"/>
  <c r="N63" i="8"/>
  <c r="I67" i="8"/>
  <c r="N67" i="8"/>
  <c r="G19" i="8"/>
  <c r="H19" i="8"/>
  <c r="I19" i="8"/>
  <c r="N8" i="8"/>
  <c r="O8" i="8"/>
  <c r="M8" i="8"/>
  <c r="N12" i="8"/>
  <c r="O12" i="8"/>
  <c r="M12" i="8"/>
  <c r="M16" i="8"/>
  <c r="N16" i="8"/>
  <c r="O16" i="8"/>
  <c r="H16" i="8"/>
  <c r="G16" i="8"/>
  <c r="I16" i="8"/>
  <c r="V7" i="8"/>
  <c r="T7" i="8"/>
  <c r="S8" i="8"/>
  <c r="U7" i="8"/>
  <c r="N10" i="8"/>
  <c r="M10" i="8"/>
  <c r="O10" i="8"/>
  <c r="N14" i="8"/>
  <c r="M14" i="8"/>
  <c r="O14" i="8"/>
  <c r="M15" i="8"/>
  <c r="O15" i="8"/>
  <c r="N15" i="8"/>
  <c r="U6" i="8"/>
  <c r="N9" i="8"/>
  <c r="G10" i="8"/>
  <c r="N11" i="8"/>
  <c r="G12" i="8"/>
  <c r="N13" i="8"/>
  <c r="G14" i="8"/>
  <c r="I15" i="8"/>
  <c r="H18" i="8"/>
  <c r="O18" i="8"/>
  <c r="G21" i="8"/>
  <c r="H21" i="8"/>
  <c r="N22" i="8"/>
  <c r="M22" i="8"/>
  <c r="G25" i="8"/>
  <c r="H25" i="8"/>
  <c r="N26" i="8"/>
  <c r="M26" i="8"/>
  <c r="G29" i="8"/>
  <c r="H29" i="8"/>
  <c r="N30" i="8"/>
  <c r="M30" i="8"/>
  <c r="G33" i="8"/>
  <c r="H33" i="8"/>
  <c r="G43" i="8"/>
  <c r="I43" i="8"/>
  <c r="H43" i="8"/>
  <c r="O45" i="8"/>
  <c r="N45" i="8"/>
  <c r="M45" i="8"/>
  <c r="I49" i="8"/>
  <c r="H49" i="8"/>
  <c r="G49" i="8"/>
  <c r="H64" i="8"/>
  <c r="I64" i="8"/>
  <c r="G64" i="8"/>
  <c r="M72" i="8"/>
  <c r="O72" i="8"/>
  <c r="N72" i="8"/>
  <c r="I20" i="8"/>
  <c r="G20" i="8"/>
  <c r="I32" i="8"/>
  <c r="G32" i="8"/>
  <c r="V6" i="8"/>
  <c r="H8" i="8"/>
  <c r="H10" i="8"/>
  <c r="H12" i="8"/>
  <c r="H14" i="8"/>
  <c r="I22" i="8"/>
  <c r="G22" i="8"/>
  <c r="I26" i="8"/>
  <c r="G26" i="8"/>
  <c r="I30" i="8"/>
  <c r="G30" i="8"/>
  <c r="N34" i="8"/>
  <c r="M34" i="8"/>
  <c r="G41" i="8"/>
  <c r="I41" i="8"/>
  <c r="H41" i="8"/>
  <c r="I47" i="8"/>
  <c r="H47" i="8"/>
  <c r="G47" i="8"/>
  <c r="O52" i="8"/>
  <c r="N52" i="8"/>
  <c r="M52" i="8"/>
  <c r="O54" i="8"/>
  <c r="N54" i="8"/>
  <c r="M54" i="8"/>
  <c r="M80" i="8"/>
  <c r="O80" i="8"/>
  <c r="N80" i="8"/>
  <c r="G17" i="8"/>
  <c r="H17" i="8"/>
  <c r="I24" i="8"/>
  <c r="G24" i="8"/>
  <c r="I28" i="8"/>
  <c r="G28" i="8"/>
  <c r="G35" i="8"/>
  <c r="H35" i="8"/>
  <c r="G37" i="8"/>
  <c r="I37" i="8"/>
  <c r="H37" i="8"/>
  <c r="I51" i="8"/>
  <c r="H51" i="8"/>
  <c r="G51" i="8"/>
  <c r="I53" i="8"/>
  <c r="H53" i="8"/>
  <c r="G53" i="8"/>
  <c r="M17" i="8"/>
  <c r="N20" i="8"/>
  <c r="M20" i="8"/>
  <c r="H22" i="8"/>
  <c r="G23" i="8"/>
  <c r="H23" i="8"/>
  <c r="N24" i="8"/>
  <c r="M24" i="8"/>
  <c r="H26" i="8"/>
  <c r="G27" i="8"/>
  <c r="H27" i="8"/>
  <c r="N28" i="8"/>
  <c r="M28" i="8"/>
  <c r="H30" i="8"/>
  <c r="G31" i="8"/>
  <c r="H31" i="8"/>
  <c r="N32" i="8"/>
  <c r="M32" i="8"/>
  <c r="I34" i="8"/>
  <c r="G34" i="8"/>
  <c r="O34" i="8"/>
  <c r="G39" i="8"/>
  <c r="I39" i="8"/>
  <c r="H39" i="8"/>
  <c r="N55" i="8"/>
  <c r="M55" i="8"/>
  <c r="O55" i="8"/>
  <c r="N61" i="8"/>
  <c r="M61" i="8"/>
  <c r="O61" i="8"/>
  <c r="H70" i="8"/>
  <c r="I70" i="8"/>
  <c r="G70" i="8"/>
  <c r="H78" i="8"/>
  <c r="I78" i="8"/>
  <c r="G78" i="8"/>
  <c r="N47" i="8"/>
  <c r="O47" i="8"/>
  <c r="M47" i="8"/>
  <c r="N49" i="8"/>
  <c r="O49" i="8"/>
  <c r="M49" i="8"/>
  <c r="N51" i="8"/>
  <c r="M51" i="8"/>
  <c r="N53" i="8"/>
  <c r="M53" i="8"/>
  <c r="N57" i="8"/>
  <c r="M57" i="8"/>
  <c r="O57" i="8"/>
  <c r="M64" i="8"/>
  <c r="O64" i="8"/>
  <c r="N64" i="8"/>
  <c r="M66" i="8"/>
  <c r="O66" i="8"/>
  <c r="N66" i="8"/>
  <c r="G36" i="8"/>
  <c r="M36" i="8"/>
  <c r="G38" i="8"/>
  <c r="M38" i="8"/>
  <c r="G40" i="8"/>
  <c r="M40" i="8"/>
  <c r="G42" i="8"/>
  <c r="M42" i="8"/>
  <c r="G44" i="8"/>
  <c r="M44" i="8"/>
  <c r="I45" i="8"/>
  <c r="O51" i="8"/>
  <c r="O53" i="8"/>
  <c r="N59" i="8"/>
  <c r="M59" i="8"/>
  <c r="O59" i="8"/>
  <c r="I55" i="8"/>
  <c r="H55" i="8"/>
  <c r="I57" i="8"/>
  <c r="H57" i="8"/>
  <c r="I59" i="8"/>
  <c r="H59" i="8"/>
  <c r="I61" i="8"/>
  <c r="H61" i="8"/>
  <c r="H72" i="8"/>
  <c r="I72" i="8"/>
  <c r="M74" i="8"/>
  <c r="O74" i="8"/>
  <c r="H80" i="8"/>
  <c r="I80" i="8"/>
  <c r="G55" i="8"/>
  <c r="M56" i="8"/>
  <c r="G57" i="8"/>
  <c r="M58" i="8"/>
  <c r="G59" i="8"/>
  <c r="M60" i="8"/>
  <c r="G61" i="8"/>
  <c r="M62" i="8"/>
  <c r="M68" i="8"/>
  <c r="O68" i="8"/>
  <c r="G72" i="8"/>
  <c r="H74" i="8"/>
  <c r="I74" i="8"/>
  <c r="N74" i="8"/>
  <c r="M76" i="8"/>
  <c r="O76" i="8"/>
  <c r="G80" i="8"/>
  <c r="H52" i="8"/>
  <c r="H54" i="8"/>
  <c r="H56" i="8"/>
  <c r="N56" i="8"/>
  <c r="H58" i="8"/>
  <c r="N58" i="8"/>
  <c r="N60" i="8"/>
  <c r="N62" i="8"/>
  <c r="H66" i="8"/>
  <c r="I66" i="8"/>
  <c r="G66" i="8"/>
  <c r="H68" i="8"/>
  <c r="I68" i="8"/>
  <c r="M70" i="8"/>
  <c r="O70" i="8"/>
  <c r="H76" i="8"/>
  <c r="I76" i="8"/>
  <c r="M78" i="8"/>
  <c r="O78" i="8"/>
  <c r="O69" i="8"/>
  <c r="M69" i="8"/>
  <c r="O71" i="8"/>
  <c r="M71" i="8"/>
  <c r="O73" i="8"/>
  <c r="M73" i="8"/>
  <c r="O75" i="8"/>
  <c r="M75" i="8"/>
  <c r="O77" i="8"/>
  <c r="M77" i="8"/>
  <c r="O79" i="8"/>
  <c r="M79" i="8"/>
  <c r="G69" i="8"/>
  <c r="N69" i="8"/>
  <c r="G71" i="8"/>
  <c r="N71" i="8"/>
  <c r="G73" i="8"/>
  <c r="N73" i="8"/>
  <c r="G75" i="8"/>
  <c r="N75" i="8"/>
  <c r="G77" i="8"/>
  <c r="N77" i="8"/>
  <c r="G79" i="8"/>
  <c r="N79" i="8"/>
  <c r="G81" i="8"/>
  <c r="N81" i="8"/>
  <c r="R8" i="7"/>
  <c r="S32" i="7"/>
  <c r="S76" i="7"/>
  <c r="R76" i="7"/>
  <c r="S56" i="7"/>
  <c r="R56" i="7"/>
  <c r="S44" i="7"/>
  <c r="R44" i="7"/>
  <c r="S28" i="7"/>
  <c r="R28" i="7"/>
  <c r="T79" i="7"/>
  <c r="R79" i="7"/>
  <c r="T71" i="7"/>
  <c r="R71" i="7"/>
  <c r="S71" i="7"/>
  <c r="S68" i="7"/>
  <c r="R68" i="7"/>
  <c r="S20" i="7"/>
  <c r="R20" i="7"/>
  <c r="S60" i="7"/>
  <c r="R60" i="7"/>
  <c r="S36" i="7"/>
  <c r="R36" i="7"/>
  <c r="T16" i="7"/>
  <c r="R16" i="7"/>
  <c r="R52" i="7"/>
  <c r="S16" i="7"/>
  <c r="R32" i="7"/>
  <c r="R75" i="7"/>
  <c r="S79" i="7"/>
  <c r="S75" i="7"/>
  <c r="T26" i="7"/>
  <c r="S26" i="7"/>
  <c r="R26" i="7"/>
  <c r="T31" i="7"/>
  <c r="S31" i="7"/>
  <c r="R31" i="7"/>
  <c r="T42" i="7"/>
  <c r="S42" i="7"/>
  <c r="R42" i="7"/>
  <c r="T47" i="7"/>
  <c r="S47" i="7"/>
  <c r="R47" i="7"/>
  <c r="T58" i="7"/>
  <c r="S58" i="7"/>
  <c r="R58" i="7"/>
  <c r="T63" i="7"/>
  <c r="S63" i="7"/>
  <c r="R63" i="7"/>
  <c r="T22" i="7"/>
  <c r="S22" i="7"/>
  <c r="R22" i="7"/>
  <c r="T27" i="7"/>
  <c r="S27" i="7"/>
  <c r="R27" i="7"/>
  <c r="T38" i="7"/>
  <c r="S38" i="7"/>
  <c r="R38" i="7"/>
  <c r="T43" i="7"/>
  <c r="S43" i="7"/>
  <c r="R43" i="7"/>
  <c r="T54" i="7"/>
  <c r="S54" i="7"/>
  <c r="R54" i="7"/>
  <c r="T59" i="7"/>
  <c r="S59" i="7"/>
  <c r="R59" i="7"/>
  <c r="T70" i="7"/>
  <c r="S70" i="7"/>
  <c r="R70" i="7"/>
  <c r="T78" i="7"/>
  <c r="S78" i="7"/>
  <c r="R78" i="7"/>
  <c r="T10" i="7"/>
  <c r="S10" i="7"/>
  <c r="R10" i="7"/>
  <c r="T14" i="7"/>
  <c r="S14" i="7"/>
  <c r="R14" i="7"/>
  <c r="T18" i="7"/>
  <c r="S18" i="7"/>
  <c r="R18" i="7"/>
  <c r="T23" i="7"/>
  <c r="S23" i="7"/>
  <c r="R23" i="7"/>
  <c r="T34" i="7"/>
  <c r="S34" i="7"/>
  <c r="R34" i="7"/>
  <c r="T39" i="7"/>
  <c r="S39" i="7"/>
  <c r="R39" i="7"/>
  <c r="T50" i="7"/>
  <c r="S50" i="7"/>
  <c r="R50" i="7"/>
  <c r="T55" i="7"/>
  <c r="S55" i="7"/>
  <c r="R55" i="7"/>
  <c r="T66" i="7"/>
  <c r="S66" i="7"/>
  <c r="R66" i="7"/>
  <c r="S8" i="7"/>
  <c r="T8" i="7"/>
  <c r="T11" i="7"/>
  <c r="S11" i="7"/>
  <c r="R11" i="7"/>
  <c r="T15" i="7"/>
  <c r="S15" i="7"/>
  <c r="R15" i="7"/>
  <c r="T19" i="7"/>
  <c r="S19" i="7"/>
  <c r="R19" i="7"/>
  <c r="T30" i="7"/>
  <c r="S30" i="7"/>
  <c r="R30" i="7"/>
  <c r="T35" i="7"/>
  <c r="S35" i="7"/>
  <c r="R35" i="7"/>
  <c r="T46" i="7"/>
  <c r="S46" i="7"/>
  <c r="R46" i="7"/>
  <c r="T51" i="7"/>
  <c r="S51" i="7"/>
  <c r="R51" i="7"/>
  <c r="T62" i="7"/>
  <c r="S62" i="7"/>
  <c r="R62" i="7"/>
  <c r="T67" i="7"/>
  <c r="S67" i="7"/>
  <c r="R67" i="7"/>
  <c r="T74" i="7"/>
  <c r="S74" i="7"/>
  <c r="R74" i="7"/>
  <c r="S9" i="7"/>
  <c r="S13" i="7"/>
  <c r="S17" i="7"/>
  <c r="T20" i="7"/>
  <c r="S21" i="7"/>
  <c r="S25" i="7"/>
  <c r="T28" i="7"/>
  <c r="S29" i="7"/>
  <c r="T32" i="7"/>
  <c r="S33" i="7"/>
  <c r="T36" i="7"/>
  <c r="S37" i="7"/>
  <c r="S41" i="7"/>
  <c r="T44" i="7"/>
  <c r="S45" i="7"/>
  <c r="S49" i="7"/>
  <c r="T52" i="7"/>
  <c r="S53" i="7"/>
  <c r="T56" i="7"/>
  <c r="S57" i="7"/>
  <c r="T60" i="7"/>
  <c r="S61" i="7"/>
  <c r="S65" i="7"/>
  <c r="T68" i="7"/>
  <c r="S69" i="7"/>
  <c r="S73" i="7"/>
  <c r="T76" i="7"/>
  <c r="S77" i="7"/>
  <c r="S81" i="7"/>
  <c r="T9" i="7"/>
  <c r="T13" i="7"/>
  <c r="T17" i="7"/>
  <c r="T21" i="7"/>
  <c r="T25" i="7"/>
  <c r="T29" i="7"/>
  <c r="T33" i="7"/>
  <c r="T37" i="7"/>
  <c r="T41" i="7"/>
  <c r="T45" i="7"/>
  <c r="T49" i="7"/>
  <c r="T53" i="7"/>
  <c r="T57" i="7"/>
  <c r="T61" i="7"/>
  <c r="T65" i="7"/>
  <c r="T69" i="7"/>
  <c r="T73" i="7"/>
  <c r="T77" i="7"/>
  <c r="T81" i="7"/>
  <c r="I16" i="7"/>
  <c r="G23" i="7"/>
  <c r="G15" i="7"/>
  <c r="H55" i="7"/>
  <c r="H39" i="7"/>
  <c r="G12" i="7"/>
  <c r="H68" i="7"/>
  <c r="H64" i="7"/>
  <c r="H60" i="7"/>
  <c r="H56" i="7"/>
  <c r="H52" i="7"/>
  <c r="H48" i="7"/>
  <c r="H44" i="7"/>
  <c r="H40" i="7"/>
  <c r="H36" i="7"/>
  <c r="H32" i="7"/>
  <c r="H28" i="7"/>
  <c r="H24" i="7"/>
  <c r="H20" i="7"/>
  <c r="H16" i="7"/>
  <c r="I12" i="7"/>
  <c r="E12" i="17" l="1"/>
  <c r="F11" i="14"/>
  <c r="I12" i="14"/>
  <c r="E12" i="14" s="1"/>
  <c r="J12" i="14"/>
  <c r="G11" i="14"/>
  <c r="H14" i="14" s="1"/>
  <c r="K12" i="17"/>
  <c r="J12" i="17"/>
  <c r="I12" i="17"/>
  <c r="F12" i="17"/>
  <c r="I34" i="7"/>
  <c r="H51" i="7"/>
  <c r="G66" i="7"/>
  <c r="G11" i="7"/>
  <c r="G27" i="7"/>
  <c r="I35" i="7"/>
  <c r="H59" i="7"/>
  <c r="I36" i="7"/>
  <c r="I60" i="7"/>
  <c r="I25" i="7"/>
  <c r="I52" i="7"/>
  <c r="G49" i="7"/>
  <c r="I29" i="7"/>
  <c r="I77" i="7"/>
  <c r="G62" i="7"/>
  <c r="H30" i="7"/>
  <c r="N16" i="7"/>
  <c r="M16" i="7"/>
  <c r="L16" i="7"/>
  <c r="N60" i="7"/>
  <c r="M60" i="7"/>
  <c r="L60" i="7"/>
  <c r="N17" i="7"/>
  <c r="L17" i="7"/>
  <c r="M17" i="7"/>
  <c r="N41" i="7"/>
  <c r="M41" i="7"/>
  <c r="L41" i="7"/>
  <c r="N73" i="7"/>
  <c r="M73" i="7"/>
  <c r="L73" i="7"/>
  <c r="N49" i="7"/>
  <c r="L49" i="7"/>
  <c r="M49" i="7"/>
  <c r="L11" i="7"/>
  <c r="M11" i="7"/>
  <c r="N11" i="7"/>
  <c r="L18" i="7"/>
  <c r="N18" i="7"/>
  <c r="M18" i="7"/>
  <c r="L26" i="7"/>
  <c r="M26" i="7"/>
  <c r="N26" i="7"/>
  <c r="N34" i="7"/>
  <c r="L34" i="7"/>
  <c r="M34" i="7"/>
  <c r="N42" i="7"/>
  <c r="L42" i="7"/>
  <c r="M42" i="7"/>
  <c r="N50" i="7"/>
  <c r="M50" i="7"/>
  <c r="L50" i="7"/>
  <c r="M58" i="7"/>
  <c r="L58" i="7"/>
  <c r="N58" i="7"/>
  <c r="L66" i="7"/>
  <c r="M66" i="7"/>
  <c r="N66" i="7"/>
  <c r="M74" i="7"/>
  <c r="N74" i="7"/>
  <c r="L74" i="7"/>
  <c r="N20" i="7"/>
  <c r="M20" i="7"/>
  <c r="L20" i="7"/>
  <c r="N40" i="7"/>
  <c r="M40" i="7"/>
  <c r="L40" i="7"/>
  <c r="N56" i="7"/>
  <c r="L56" i="7"/>
  <c r="M56" i="7"/>
  <c r="N76" i="7"/>
  <c r="L76" i="7"/>
  <c r="M76" i="7"/>
  <c r="N21" i="7"/>
  <c r="L21" i="7"/>
  <c r="M21" i="7"/>
  <c r="N53" i="7"/>
  <c r="L53" i="7"/>
  <c r="M53" i="7"/>
  <c r="N81" i="7"/>
  <c r="L81" i="7"/>
  <c r="M81" i="7"/>
  <c r="L19" i="7"/>
  <c r="M19" i="7"/>
  <c r="N19" i="7"/>
  <c r="L27" i="7"/>
  <c r="M27" i="7"/>
  <c r="N27" i="7"/>
  <c r="N35" i="7"/>
  <c r="L35" i="7"/>
  <c r="M35" i="7"/>
  <c r="N43" i="7"/>
  <c r="M43" i="7"/>
  <c r="L43" i="7"/>
  <c r="N51" i="7"/>
  <c r="L51" i="7"/>
  <c r="M51" i="7"/>
  <c r="N59" i="7"/>
  <c r="M59" i="7"/>
  <c r="L59" i="7"/>
  <c r="N67" i="7"/>
  <c r="M67" i="7"/>
  <c r="L67" i="7"/>
  <c r="N75" i="7"/>
  <c r="M75" i="7"/>
  <c r="L75" i="7"/>
  <c r="N24" i="7"/>
  <c r="M24" i="7"/>
  <c r="L24" i="7"/>
  <c r="N44" i="7"/>
  <c r="L44" i="7"/>
  <c r="M44" i="7"/>
  <c r="N64" i="7"/>
  <c r="M64" i="7"/>
  <c r="L64" i="7"/>
  <c r="N25" i="7"/>
  <c r="L25" i="7"/>
  <c r="M25" i="7"/>
  <c r="N61" i="7"/>
  <c r="M61" i="7"/>
  <c r="L61" i="7"/>
  <c r="G74" i="7"/>
  <c r="H19" i="7"/>
  <c r="G10" i="7"/>
  <c r="H26" i="7"/>
  <c r="I42" i="7"/>
  <c r="H42" i="7"/>
  <c r="N36" i="7"/>
  <c r="L36" i="7"/>
  <c r="M36" i="7"/>
  <c r="N80" i="7"/>
  <c r="L80" i="7"/>
  <c r="M80" i="7"/>
  <c r="N29" i="7"/>
  <c r="M29" i="7"/>
  <c r="L29" i="7"/>
  <c r="N57" i="7"/>
  <c r="M57" i="7"/>
  <c r="L57" i="7"/>
  <c r="N33" i="7"/>
  <c r="L33" i="7"/>
  <c r="M33" i="7"/>
  <c r="N65" i="7"/>
  <c r="L65" i="7"/>
  <c r="M65" i="7"/>
  <c r="N14" i="7"/>
  <c r="M14" i="7"/>
  <c r="L14" i="7"/>
  <c r="M22" i="7"/>
  <c r="L22" i="7"/>
  <c r="N22" i="7"/>
  <c r="M30" i="7"/>
  <c r="N30" i="7"/>
  <c r="L30" i="7"/>
  <c r="L38" i="7"/>
  <c r="N38" i="7"/>
  <c r="M38" i="7"/>
  <c r="L46" i="7"/>
  <c r="M46" i="7"/>
  <c r="N46" i="7"/>
  <c r="M54" i="7"/>
  <c r="L54" i="7"/>
  <c r="N54" i="7"/>
  <c r="M62" i="7"/>
  <c r="L62" i="7"/>
  <c r="N62" i="7"/>
  <c r="N70" i="7"/>
  <c r="L70" i="7"/>
  <c r="M70" i="7"/>
  <c r="L78" i="7"/>
  <c r="M78" i="7"/>
  <c r="N78" i="7"/>
  <c r="L12" i="7"/>
  <c r="N12" i="7"/>
  <c r="M12" i="7"/>
  <c r="N28" i="7"/>
  <c r="L28" i="7"/>
  <c r="M28" i="7"/>
  <c r="N48" i="7"/>
  <c r="L48" i="7"/>
  <c r="M48" i="7"/>
  <c r="N68" i="7"/>
  <c r="L68" i="7"/>
  <c r="M68" i="7"/>
  <c r="N13" i="7"/>
  <c r="M13" i="7"/>
  <c r="L13" i="7"/>
  <c r="N37" i="7"/>
  <c r="L37" i="7"/>
  <c r="M37" i="7"/>
  <c r="N69" i="7"/>
  <c r="L69" i="7"/>
  <c r="M69" i="7"/>
  <c r="L15" i="7"/>
  <c r="M15" i="7"/>
  <c r="N15" i="7"/>
  <c r="M23" i="7"/>
  <c r="N23" i="7"/>
  <c r="L23" i="7"/>
  <c r="N31" i="7"/>
  <c r="M31" i="7"/>
  <c r="L31" i="7"/>
  <c r="N39" i="7"/>
  <c r="M39" i="7"/>
  <c r="L39" i="7"/>
  <c r="N47" i="7"/>
  <c r="L47" i="7"/>
  <c r="M47" i="7"/>
  <c r="N55" i="7"/>
  <c r="M55" i="7"/>
  <c r="L55" i="7"/>
  <c r="N63" i="7"/>
  <c r="L63" i="7"/>
  <c r="M63" i="7"/>
  <c r="N71" i="7"/>
  <c r="L71" i="7"/>
  <c r="M71" i="7"/>
  <c r="N79" i="7"/>
  <c r="L79" i="7"/>
  <c r="M79" i="7"/>
  <c r="N32" i="7"/>
  <c r="M32" i="7"/>
  <c r="L32" i="7"/>
  <c r="N52" i="7"/>
  <c r="L52" i="7"/>
  <c r="M52" i="7"/>
  <c r="N72" i="7"/>
  <c r="L72" i="7"/>
  <c r="M72" i="7"/>
  <c r="N45" i="7"/>
  <c r="M45" i="7"/>
  <c r="L45" i="7"/>
  <c r="N77" i="7"/>
  <c r="M77" i="7"/>
  <c r="L77" i="7"/>
  <c r="AX7" i="7"/>
  <c r="AG14" i="12"/>
  <c r="AF15" i="12" s="1"/>
  <c r="V11" i="12"/>
  <c r="W11" i="12" s="1"/>
  <c r="AA10" i="12"/>
  <c r="Z10" i="12"/>
  <c r="Y10" i="12"/>
  <c r="Q13" i="12"/>
  <c r="P13" i="12"/>
  <c r="O13" i="12"/>
  <c r="J13" i="12"/>
  <c r="H13" i="12"/>
  <c r="I13" i="12"/>
  <c r="T80" i="7"/>
  <c r="R80" i="7"/>
  <c r="T40" i="7"/>
  <c r="T24" i="7"/>
  <c r="R40" i="7"/>
  <c r="R64" i="7"/>
  <c r="R24" i="7"/>
  <c r="AH12" i="7"/>
  <c r="AG12" i="7"/>
  <c r="AF12" i="7"/>
  <c r="Z7" i="7"/>
  <c r="R12" i="7"/>
  <c r="T64" i="7"/>
  <c r="AW7" i="7"/>
  <c r="AV7" i="8"/>
  <c r="AT7" i="8"/>
  <c r="AU7" i="8"/>
  <c r="AY6" i="7"/>
  <c r="AZ6" i="7"/>
  <c r="BA6" i="7"/>
  <c r="BA7" i="7"/>
  <c r="AZ7" i="7"/>
  <c r="AY7" i="7"/>
  <c r="AO7" i="7"/>
  <c r="AP7" i="7"/>
  <c r="AC8" i="8"/>
  <c r="AB8" i="8"/>
  <c r="AA8" i="8"/>
  <c r="AK7" i="8"/>
  <c r="AJ7" i="8"/>
  <c r="AL7" i="8"/>
  <c r="AK6" i="8"/>
  <c r="AL6" i="8"/>
  <c r="AJ6" i="8"/>
  <c r="S12" i="7"/>
  <c r="S72" i="7"/>
  <c r="X8" i="7"/>
  <c r="Y7" i="7"/>
  <c r="T72" i="7"/>
  <c r="T48" i="7"/>
  <c r="S48" i="7"/>
  <c r="H3" i="7"/>
  <c r="G3" i="7"/>
  <c r="E3" i="7"/>
  <c r="I3" i="7" s="1"/>
  <c r="AO6" i="7"/>
  <c r="AP6" i="7"/>
  <c r="AQ7" i="7"/>
  <c r="AM7" i="7"/>
  <c r="AL8" i="7" s="1"/>
  <c r="AG8" i="8"/>
  <c r="AH8" i="8" s="1"/>
  <c r="AG9" i="8" s="1"/>
  <c r="AI8" i="8"/>
  <c r="K3" i="8"/>
  <c r="O3" i="8" s="1"/>
  <c r="M3" i="8"/>
  <c r="N3" i="8"/>
  <c r="E3" i="8"/>
  <c r="I3" i="8" s="1"/>
  <c r="G3" i="8"/>
  <c r="S9" i="8"/>
  <c r="U8" i="8"/>
  <c r="T8" i="8"/>
  <c r="V8" i="8"/>
  <c r="G12" i="17" l="1"/>
  <c r="H13" i="17"/>
  <c r="I13" i="17" s="1"/>
  <c r="E13" i="17"/>
  <c r="G13" i="17" s="1"/>
  <c r="I13" i="14"/>
  <c r="E13" i="14" s="1"/>
  <c r="G12" i="14"/>
  <c r="H15" i="14" s="1"/>
  <c r="J13" i="14"/>
  <c r="L12" i="14"/>
  <c r="M12" i="14"/>
  <c r="K12" i="14"/>
  <c r="L3" i="7"/>
  <c r="J3" i="7"/>
  <c r="N3" i="7" s="1"/>
  <c r="AG15" i="12"/>
  <c r="AF16" i="12" s="1"/>
  <c r="AH11" i="12"/>
  <c r="AI11" i="12" s="1"/>
  <c r="AH12" i="12"/>
  <c r="V12" i="12"/>
  <c r="W12" i="12" s="1"/>
  <c r="X11" i="12"/>
  <c r="Y11" i="12" s="1"/>
  <c r="X12" i="12"/>
  <c r="Q14" i="12"/>
  <c r="P14" i="12"/>
  <c r="O14" i="12"/>
  <c r="J14" i="12"/>
  <c r="I14" i="12"/>
  <c r="H14" i="12"/>
  <c r="R3" i="7"/>
  <c r="S3" i="7"/>
  <c r="AH13" i="7"/>
  <c r="AG13" i="7"/>
  <c r="AF13" i="7"/>
  <c r="P3" i="7"/>
  <c r="T3" i="7" s="1"/>
  <c r="AQ8" i="8"/>
  <c r="AR8" i="8" s="1"/>
  <c r="AS8" i="8"/>
  <c r="AX8" i="7"/>
  <c r="AY8" i="7" s="1"/>
  <c r="AV8" i="7"/>
  <c r="AC9" i="8"/>
  <c r="AB9" i="8"/>
  <c r="AA9" i="8"/>
  <c r="AL8" i="8"/>
  <c r="AK8" i="8"/>
  <c r="AJ8" i="8"/>
  <c r="AA8" i="7"/>
  <c r="Y8" i="7"/>
  <c r="Z8" i="7"/>
  <c r="X9" i="7"/>
  <c r="AM8" i="7"/>
  <c r="AN9" i="7" s="1"/>
  <c r="AO9" i="7" s="1"/>
  <c r="AN8" i="7"/>
  <c r="AI9" i="8"/>
  <c r="AH9" i="8"/>
  <c r="AG10" i="8" s="1"/>
  <c r="T9" i="8"/>
  <c r="V9" i="8"/>
  <c r="S10" i="8"/>
  <c r="U9" i="8"/>
  <c r="K13" i="17" l="1"/>
  <c r="J13" i="17"/>
  <c r="F13" i="17"/>
  <c r="H14" i="17" s="1"/>
  <c r="J14" i="17" s="1"/>
  <c r="F13" i="14"/>
  <c r="G13" i="14"/>
  <c r="H16" i="14" s="1"/>
  <c r="J14" i="14"/>
  <c r="I14" i="14"/>
  <c r="E14" i="14" s="1"/>
  <c r="M13" i="14"/>
  <c r="K13" i="14"/>
  <c r="L13" i="14"/>
  <c r="AG16" i="12"/>
  <c r="AF17" i="12" s="1"/>
  <c r="AK11" i="12"/>
  <c r="AJ11" i="12"/>
  <c r="AK12" i="12"/>
  <c r="AJ12" i="12"/>
  <c r="AI12" i="12"/>
  <c r="AH13" i="12"/>
  <c r="Z11" i="12"/>
  <c r="AA11" i="12"/>
  <c r="X13" i="12"/>
  <c r="AA12" i="12"/>
  <c r="Z12" i="12"/>
  <c r="Y12" i="12"/>
  <c r="Q15" i="12"/>
  <c r="P15" i="12"/>
  <c r="O15" i="12"/>
  <c r="J15" i="12"/>
  <c r="H15" i="12"/>
  <c r="I15" i="12"/>
  <c r="AH14" i="7"/>
  <c r="AG14" i="7"/>
  <c r="AF14" i="7"/>
  <c r="AW8" i="7"/>
  <c r="AX9" i="7" s="1"/>
  <c r="BA9" i="7" s="1"/>
  <c r="AS9" i="8"/>
  <c r="AT8" i="8"/>
  <c r="AV8" i="8"/>
  <c r="AU8" i="8"/>
  <c r="BA8" i="7"/>
  <c r="AZ8" i="7"/>
  <c r="AL9" i="7"/>
  <c r="AM9" i="7" s="1"/>
  <c r="AC10" i="8"/>
  <c r="AB10" i="8"/>
  <c r="AA10" i="8"/>
  <c r="AL9" i="8"/>
  <c r="AK9" i="8"/>
  <c r="AJ9" i="8"/>
  <c r="Y9" i="7"/>
  <c r="AA9" i="7"/>
  <c r="Z9" i="7"/>
  <c r="X10" i="7"/>
  <c r="AQ9" i="7"/>
  <c r="AP9" i="7"/>
  <c r="AQ8" i="7"/>
  <c r="AP8" i="7"/>
  <c r="AO8" i="7"/>
  <c r="AI10" i="8"/>
  <c r="AH10" i="8"/>
  <c r="AG11" i="8" s="1"/>
  <c r="S11" i="8"/>
  <c r="U10" i="8"/>
  <c r="V10" i="8"/>
  <c r="T10" i="8"/>
  <c r="K14" i="17" l="1"/>
  <c r="E14" i="17"/>
  <c r="G14" i="17" s="1"/>
  <c r="I14" i="17"/>
  <c r="K14" i="14"/>
  <c r="M14" i="14"/>
  <c r="L14" i="14"/>
  <c r="F14" i="14"/>
  <c r="I15" i="14" s="1"/>
  <c r="E15" i="14" s="1"/>
  <c r="G14" i="14"/>
  <c r="H17" i="14" s="1"/>
  <c r="AG17" i="12"/>
  <c r="AF18" i="12" s="1"/>
  <c r="AJ13" i="12"/>
  <c r="AI13" i="12"/>
  <c r="AK13" i="12"/>
  <c r="V13" i="12"/>
  <c r="W13" i="12" s="1"/>
  <c r="Z13" i="12"/>
  <c r="Y13" i="12"/>
  <c r="AA13" i="12"/>
  <c r="X14" i="12"/>
  <c r="Q16" i="12"/>
  <c r="P16" i="12"/>
  <c r="O16" i="12"/>
  <c r="J16" i="12"/>
  <c r="I16" i="12"/>
  <c r="H16" i="12"/>
  <c r="AH15" i="7"/>
  <c r="AG15" i="7"/>
  <c r="AF15" i="7"/>
  <c r="AQ9" i="8"/>
  <c r="AR9" i="8" s="1"/>
  <c r="AV9" i="8"/>
  <c r="AU9" i="8"/>
  <c r="AT9" i="8"/>
  <c r="AY9" i="7"/>
  <c r="AV9" i="7"/>
  <c r="AZ9" i="7"/>
  <c r="AL10" i="7"/>
  <c r="AM10" i="7" s="1"/>
  <c r="AN11" i="7" s="1"/>
  <c r="AC11" i="8"/>
  <c r="AB11" i="8"/>
  <c r="AA11" i="8"/>
  <c r="AK10" i="8"/>
  <c r="AJ10" i="8"/>
  <c r="AL10" i="8"/>
  <c r="X11" i="7"/>
  <c r="Z10" i="7"/>
  <c r="Y10" i="7"/>
  <c r="AA10" i="7"/>
  <c r="AN10" i="7"/>
  <c r="AI11" i="8"/>
  <c r="AH11" i="8"/>
  <c r="AG12" i="8" s="1"/>
  <c r="V11" i="8"/>
  <c r="T11" i="8"/>
  <c r="S12" i="8"/>
  <c r="U11" i="8"/>
  <c r="F14" i="17" l="1"/>
  <c r="H15" i="17" s="1"/>
  <c r="I15" i="17" s="1"/>
  <c r="F15" i="14"/>
  <c r="J16" i="14" s="1"/>
  <c r="G15" i="14"/>
  <c r="H18" i="14" s="1"/>
  <c r="J15" i="14"/>
  <c r="AG18" i="12"/>
  <c r="AF19" i="12" s="1"/>
  <c r="AH14" i="12"/>
  <c r="V14" i="12"/>
  <c r="W14" i="12" s="1"/>
  <c r="Y14" i="12"/>
  <c r="AA14" i="12"/>
  <c r="Z14" i="12"/>
  <c r="Q17" i="12"/>
  <c r="P17" i="12"/>
  <c r="O17" i="12"/>
  <c r="J17" i="12"/>
  <c r="H17" i="12"/>
  <c r="I17" i="12"/>
  <c r="AH16" i="7"/>
  <c r="AG16" i="7"/>
  <c r="AF16" i="7"/>
  <c r="AW9" i="7"/>
  <c r="AX10" i="7" s="1"/>
  <c r="AQ10" i="8"/>
  <c r="AR10" i="8" s="1"/>
  <c r="AS10" i="8"/>
  <c r="AL11" i="7"/>
  <c r="AM11" i="7" s="1"/>
  <c r="AC12" i="8"/>
  <c r="AB12" i="8"/>
  <c r="AA12" i="8"/>
  <c r="AI12" i="8"/>
  <c r="AL12" i="8" s="1"/>
  <c r="AK12" i="8"/>
  <c r="AJ12" i="8"/>
  <c r="AJ11" i="8"/>
  <c r="AL11" i="8"/>
  <c r="AK11" i="8"/>
  <c r="AQ10" i="7"/>
  <c r="AO10" i="7"/>
  <c r="Y11" i="7"/>
  <c r="X12" i="7"/>
  <c r="Z11" i="7"/>
  <c r="AA11" i="7"/>
  <c r="AP10" i="7"/>
  <c r="AO11" i="7"/>
  <c r="AQ11" i="7"/>
  <c r="AP11" i="7"/>
  <c r="AH12" i="8"/>
  <c r="AG13" i="8" s="1"/>
  <c r="S13" i="8"/>
  <c r="U12" i="8"/>
  <c r="T12" i="8"/>
  <c r="V12" i="8"/>
  <c r="J15" i="17" l="1"/>
  <c r="E15" i="17"/>
  <c r="G15" i="17" s="1"/>
  <c r="K15" i="17"/>
  <c r="M16" i="14"/>
  <c r="K16" i="14"/>
  <c r="L16" i="14"/>
  <c r="I16" i="14"/>
  <c r="E16" i="14" s="1"/>
  <c r="L15" i="14"/>
  <c r="K15" i="14"/>
  <c r="M15" i="14"/>
  <c r="AG19" i="12"/>
  <c r="AF20" i="12" s="1"/>
  <c r="AK14" i="12"/>
  <c r="AJ14" i="12"/>
  <c r="AI14" i="12"/>
  <c r="X15" i="12"/>
  <c r="Q18" i="12"/>
  <c r="P18" i="12"/>
  <c r="O18" i="12"/>
  <c r="J18" i="12"/>
  <c r="I18" i="12"/>
  <c r="H18" i="12"/>
  <c r="AH17" i="7"/>
  <c r="AG17" i="7"/>
  <c r="AF17" i="7"/>
  <c r="AQ11" i="8"/>
  <c r="AR11" i="8" s="1"/>
  <c r="AS12" i="8" s="1"/>
  <c r="AS11" i="8"/>
  <c r="AT10" i="8"/>
  <c r="AV10" i="8"/>
  <c r="AU10" i="8"/>
  <c r="AV10" i="7"/>
  <c r="AZ10" i="7"/>
  <c r="BA10" i="7"/>
  <c r="AY10" i="7"/>
  <c r="AL12" i="7"/>
  <c r="AM12" i="7" s="1"/>
  <c r="AN13" i="7" s="1"/>
  <c r="AC13" i="8"/>
  <c r="AB13" i="8"/>
  <c r="AA13" i="8"/>
  <c r="X13" i="7"/>
  <c r="AA12" i="7"/>
  <c r="Z12" i="7"/>
  <c r="Y12" i="7"/>
  <c r="AN12" i="7"/>
  <c r="AQ12" i="7" s="1"/>
  <c r="AI13" i="8"/>
  <c r="AH13" i="8"/>
  <c r="AG14" i="8" s="1"/>
  <c r="T13" i="8"/>
  <c r="V13" i="8"/>
  <c r="S14" i="8"/>
  <c r="U13" i="8"/>
  <c r="F15" i="17" l="1"/>
  <c r="F16" i="14"/>
  <c r="I17" i="14" s="1"/>
  <c r="E17" i="14" s="1"/>
  <c r="J17" i="14"/>
  <c r="G16" i="14"/>
  <c r="H19" i="14" s="1"/>
  <c r="AG20" i="12"/>
  <c r="AF21" i="12" s="1"/>
  <c r="AH15" i="12"/>
  <c r="V15" i="12"/>
  <c r="W15" i="12" s="1"/>
  <c r="X16" i="12" s="1"/>
  <c r="Z16" i="12" s="1"/>
  <c r="Y15" i="12"/>
  <c r="Z15" i="12"/>
  <c r="AA15" i="12"/>
  <c r="Q19" i="12"/>
  <c r="P19" i="12"/>
  <c r="O19" i="12"/>
  <c r="J19" i="12"/>
  <c r="H19" i="12"/>
  <c r="I19" i="12"/>
  <c r="AH18" i="7"/>
  <c r="AG18" i="7"/>
  <c r="AF18" i="7"/>
  <c r="AW10" i="7"/>
  <c r="AV11" i="7" s="1"/>
  <c r="AW11" i="7" s="1"/>
  <c r="AQ12" i="8"/>
  <c r="AR12" i="8" s="1"/>
  <c r="AT12" i="8"/>
  <c r="AV12" i="8"/>
  <c r="AU12" i="8"/>
  <c r="AV11" i="8"/>
  <c r="AU11" i="8"/>
  <c r="AT11" i="8"/>
  <c r="AS13" i="8"/>
  <c r="AL13" i="7"/>
  <c r="AM13" i="7" s="1"/>
  <c r="AC14" i="8"/>
  <c r="AB14" i="8"/>
  <c r="AA14" i="8"/>
  <c r="AI14" i="8"/>
  <c r="AK14" i="8" s="1"/>
  <c r="AL13" i="8"/>
  <c r="AK13" i="8"/>
  <c r="AJ13" i="8"/>
  <c r="Y13" i="7"/>
  <c r="Z13" i="7"/>
  <c r="X14" i="7"/>
  <c r="AA13" i="7"/>
  <c r="AO12" i="7"/>
  <c r="AP12" i="7"/>
  <c r="AO13" i="7"/>
  <c r="AQ13" i="7"/>
  <c r="AP13" i="7"/>
  <c r="AH14" i="8"/>
  <c r="AG15" i="8" s="1"/>
  <c r="S15" i="8"/>
  <c r="U14" i="8"/>
  <c r="V14" i="8"/>
  <c r="T14" i="8"/>
  <c r="E16" i="17" l="1"/>
  <c r="H16" i="17"/>
  <c r="F17" i="14"/>
  <c r="J18" i="14" s="1"/>
  <c r="G17" i="14"/>
  <c r="H20" i="14" s="1"/>
  <c r="I18" i="14"/>
  <c r="E18" i="14" s="1"/>
  <c r="M17" i="14"/>
  <c r="K17" i="14"/>
  <c r="L17" i="14"/>
  <c r="AX11" i="7"/>
  <c r="AZ11" i="7" s="1"/>
  <c r="AG21" i="12"/>
  <c r="AF22" i="12" s="1"/>
  <c r="AH16" i="12"/>
  <c r="AJ15" i="12"/>
  <c r="AI15" i="12"/>
  <c r="AK15" i="12"/>
  <c r="V16" i="12"/>
  <c r="W16" i="12" s="1"/>
  <c r="Y16" i="12"/>
  <c r="AA16" i="12"/>
  <c r="Q20" i="12"/>
  <c r="P20" i="12"/>
  <c r="O20" i="12"/>
  <c r="J20" i="12"/>
  <c r="I20" i="12"/>
  <c r="H20" i="12"/>
  <c r="AH19" i="7"/>
  <c r="AG19" i="7"/>
  <c r="AF19" i="7"/>
  <c r="AQ13" i="8"/>
  <c r="AR13" i="8" s="1"/>
  <c r="AV13" i="8"/>
  <c r="AU13" i="8"/>
  <c r="AT13" i="8"/>
  <c r="AS14" i="8"/>
  <c r="BA11" i="7"/>
  <c r="AX12" i="7"/>
  <c r="AY11" i="7"/>
  <c r="AL14" i="7"/>
  <c r="AM14" i="7" s="1"/>
  <c r="AN15" i="7" s="1"/>
  <c r="AC15" i="8"/>
  <c r="AB15" i="8"/>
  <c r="AA15" i="8"/>
  <c r="AJ14" i="8"/>
  <c r="AL14" i="8"/>
  <c r="X15" i="7"/>
  <c r="Y14" i="7"/>
  <c r="AA14" i="7"/>
  <c r="Z14" i="7"/>
  <c r="AN14" i="7"/>
  <c r="AQ14" i="7" s="1"/>
  <c r="AI15" i="8"/>
  <c r="AH15" i="8"/>
  <c r="AG16" i="8" s="1"/>
  <c r="S16" i="8"/>
  <c r="V15" i="8"/>
  <c r="T15" i="8"/>
  <c r="U15" i="8"/>
  <c r="I16" i="17" l="1"/>
  <c r="J16" i="17"/>
  <c r="K16" i="17"/>
  <c r="G16" i="17"/>
  <c r="F16" i="17"/>
  <c r="H17" i="17" s="1"/>
  <c r="F18" i="14"/>
  <c r="I19" i="14"/>
  <c r="E19" i="14" s="1"/>
  <c r="J19" i="14"/>
  <c r="G18" i="14"/>
  <c r="H21" i="14" s="1"/>
  <c r="M18" i="14"/>
  <c r="L18" i="14"/>
  <c r="K18" i="14"/>
  <c r="AG22" i="12"/>
  <c r="AF23" i="12" s="1"/>
  <c r="AK16" i="12"/>
  <c r="AJ16" i="12"/>
  <c r="AI16" i="12"/>
  <c r="X17" i="12"/>
  <c r="Q21" i="12"/>
  <c r="P21" i="12"/>
  <c r="O21" i="12"/>
  <c r="J21" i="12"/>
  <c r="H21" i="12"/>
  <c r="I21" i="12"/>
  <c r="AH20" i="7"/>
  <c r="AG20" i="7"/>
  <c r="AF20" i="7"/>
  <c r="AQ14" i="8"/>
  <c r="AR14" i="8" s="1"/>
  <c r="AT14" i="8"/>
  <c r="AU14" i="8"/>
  <c r="AV14" i="8"/>
  <c r="BA12" i="7"/>
  <c r="AY12" i="7"/>
  <c r="AZ12" i="7"/>
  <c r="AV12" i="7"/>
  <c r="AW12" i="7" s="1"/>
  <c r="AL15" i="7"/>
  <c r="AC16" i="8"/>
  <c r="AB16" i="8"/>
  <c r="AA16" i="8"/>
  <c r="AJ15" i="8"/>
  <c r="AL15" i="8"/>
  <c r="AK15" i="8"/>
  <c r="X16" i="7"/>
  <c r="AA15" i="7"/>
  <c r="Z15" i="7"/>
  <c r="Y15" i="7"/>
  <c r="AP14" i="7"/>
  <c r="AO14" i="7"/>
  <c r="AO15" i="7"/>
  <c r="AQ15" i="7"/>
  <c r="AP15" i="7"/>
  <c r="AI16" i="8"/>
  <c r="AH16" i="8"/>
  <c r="AG17" i="8" s="1"/>
  <c r="S17" i="8"/>
  <c r="T16" i="8"/>
  <c r="U16" i="8"/>
  <c r="V16" i="8"/>
  <c r="E17" i="17" l="1"/>
  <c r="K17" i="17"/>
  <c r="J17" i="17"/>
  <c r="I17" i="17"/>
  <c r="G17" i="17"/>
  <c r="F17" i="17"/>
  <c r="K19" i="14"/>
  <c r="M19" i="14"/>
  <c r="L19" i="14"/>
  <c r="F19" i="14"/>
  <c r="J20" i="14" s="1"/>
  <c r="G19" i="14"/>
  <c r="H22" i="14" s="1"/>
  <c r="AG23" i="12"/>
  <c r="AF24" i="12" s="1"/>
  <c r="AH17" i="12"/>
  <c r="AJ17" i="12" s="1"/>
  <c r="AH18" i="12"/>
  <c r="Z17" i="12"/>
  <c r="Y17" i="12"/>
  <c r="AA17" i="12"/>
  <c r="V17" i="12"/>
  <c r="W17" i="12" s="1"/>
  <c r="Q22" i="12"/>
  <c r="P22" i="12"/>
  <c r="O22" i="12"/>
  <c r="J22" i="12"/>
  <c r="I22" i="12"/>
  <c r="H22" i="12"/>
  <c r="AH21" i="7"/>
  <c r="AG21" i="7"/>
  <c r="AF21" i="7"/>
  <c r="AS15" i="8"/>
  <c r="AX13" i="7"/>
  <c r="AC17" i="8"/>
  <c r="AB17" i="8"/>
  <c r="AA17" i="8"/>
  <c r="AL16" i="8"/>
  <c r="AK16" i="8"/>
  <c r="AJ16" i="8"/>
  <c r="X17" i="7"/>
  <c r="Y16" i="7"/>
  <c r="Z16" i="7"/>
  <c r="AA16" i="7"/>
  <c r="AM15" i="7"/>
  <c r="AL16" i="7" s="1"/>
  <c r="AI17" i="8"/>
  <c r="AH17" i="8"/>
  <c r="AG18" i="8" s="1"/>
  <c r="S18" i="8"/>
  <c r="V17" i="8"/>
  <c r="U17" i="8"/>
  <c r="T17" i="8"/>
  <c r="H18" i="17" l="1"/>
  <c r="E18" i="17"/>
  <c r="L20" i="14"/>
  <c r="M20" i="14"/>
  <c r="K20" i="14"/>
  <c r="I20" i="14"/>
  <c r="E20" i="14" s="1"/>
  <c r="AG24" i="12"/>
  <c r="AF25" i="12" s="1"/>
  <c r="AK17" i="12"/>
  <c r="AI17" i="12"/>
  <c r="AK18" i="12"/>
  <c r="AJ18" i="12"/>
  <c r="AI18" i="12"/>
  <c r="V18" i="12"/>
  <c r="W18" i="12" s="1"/>
  <c r="X18" i="12"/>
  <c r="Q23" i="12"/>
  <c r="P23" i="12"/>
  <c r="O23" i="12"/>
  <c r="J23" i="12"/>
  <c r="H23" i="12"/>
  <c r="I23" i="12"/>
  <c r="AH22" i="7"/>
  <c r="AG22" i="7"/>
  <c r="AF22" i="7"/>
  <c r="AQ15" i="8"/>
  <c r="AR15" i="8" s="1"/>
  <c r="AV15" i="8"/>
  <c r="AT15" i="8"/>
  <c r="AU15" i="8"/>
  <c r="AY13" i="7"/>
  <c r="BA13" i="7"/>
  <c r="AZ13" i="7"/>
  <c r="AV13" i="7"/>
  <c r="AW13" i="7" s="1"/>
  <c r="AC18" i="8"/>
  <c r="AB18" i="8"/>
  <c r="AA18" i="8"/>
  <c r="AL17" i="8"/>
  <c r="AK17" i="8"/>
  <c r="AJ17" i="8"/>
  <c r="AA17" i="7"/>
  <c r="Z17" i="7"/>
  <c r="Y17" i="7"/>
  <c r="X18" i="7"/>
  <c r="AN16" i="7"/>
  <c r="AQ16" i="7" s="1"/>
  <c r="AM16" i="7"/>
  <c r="AL17" i="7" s="1"/>
  <c r="AI18" i="8"/>
  <c r="AH18" i="8"/>
  <c r="AG19" i="8" s="1"/>
  <c r="S19" i="8"/>
  <c r="U18" i="8"/>
  <c r="V18" i="8"/>
  <c r="T18" i="8"/>
  <c r="I18" i="17" l="1"/>
  <c r="K18" i="17"/>
  <c r="J18" i="17"/>
  <c r="G18" i="17"/>
  <c r="F18" i="17"/>
  <c r="E19" i="17" s="1"/>
  <c r="F20" i="14"/>
  <c r="J21" i="14"/>
  <c r="I21" i="14"/>
  <c r="E21" i="14" s="1"/>
  <c r="G20" i="14"/>
  <c r="H23" i="14" s="1"/>
  <c r="AG25" i="12"/>
  <c r="AF26" i="12" s="1"/>
  <c r="AH19" i="12"/>
  <c r="V19" i="12"/>
  <c r="W19" i="12" s="1"/>
  <c r="X19" i="12"/>
  <c r="AA18" i="12"/>
  <c r="Y18" i="12"/>
  <c r="Z18" i="12"/>
  <c r="Q24" i="12"/>
  <c r="P24" i="12"/>
  <c r="O24" i="12"/>
  <c r="J24" i="12"/>
  <c r="I24" i="12"/>
  <c r="H24" i="12"/>
  <c r="AH23" i="7"/>
  <c r="AG23" i="7"/>
  <c r="AF23" i="7"/>
  <c r="AS16" i="8"/>
  <c r="AX14" i="7"/>
  <c r="AC19" i="8"/>
  <c r="AB19" i="8"/>
  <c r="AA19" i="8"/>
  <c r="AK18" i="8"/>
  <c r="AL18" i="8"/>
  <c r="AJ18" i="8"/>
  <c r="AA18" i="7"/>
  <c r="Y18" i="7"/>
  <c r="Z18" i="7"/>
  <c r="X19" i="7"/>
  <c r="AO16" i="7"/>
  <c r="AP16" i="7"/>
  <c r="AN17" i="7"/>
  <c r="AP17" i="7" s="1"/>
  <c r="AM17" i="7"/>
  <c r="AN18" i="7" s="1"/>
  <c r="AI19" i="8"/>
  <c r="AH19" i="8"/>
  <c r="AG20" i="8" s="1"/>
  <c r="T19" i="8"/>
  <c r="S20" i="8"/>
  <c r="V19" i="8"/>
  <c r="U19" i="8"/>
  <c r="H19" i="17" l="1"/>
  <c r="J19" i="17" s="1"/>
  <c r="G19" i="17"/>
  <c r="F19" i="17"/>
  <c r="K21" i="14"/>
  <c r="L21" i="14"/>
  <c r="M21" i="14"/>
  <c r="F21" i="14"/>
  <c r="I22" i="14" s="1"/>
  <c r="E22" i="14" s="1"/>
  <c r="G21" i="14"/>
  <c r="H24" i="14" s="1"/>
  <c r="AG26" i="12"/>
  <c r="AF27" i="12" s="1"/>
  <c r="AH20" i="12"/>
  <c r="AJ19" i="12"/>
  <c r="AI19" i="12"/>
  <c r="AK19" i="12"/>
  <c r="X20" i="12"/>
  <c r="Y19" i="12"/>
  <c r="AA19" i="12"/>
  <c r="Z19" i="12"/>
  <c r="Q25" i="12"/>
  <c r="P25" i="12"/>
  <c r="O25" i="12"/>
  <c r="J25" i="12"/>
  <c r="H25" i="12"/>
  <c r="I25" i="12"/>
  <c r="AH24" i="7"/>
  <c r="AG24" i="7"/>
  <c r="AF24" i="7"/>
  <c r="AQ16" i="8"/>
  <c r="AR16" i="8" s="1"/>
  <c r="AT16" i="8"/>
  <c r="AU16" i="8"/>
  <c r="AV16" i="8"/>
  <c r="AS17" i="8"/>
  <c r="AZ14" i="7"/>
  <c r="AY14" i="7"/>
  <c r="BA14" i="7"/>
  <c r="AV14" i="7"/>
  <c r="AW14" i="7" s="1"/>
  <c r="AL18" i="7"/>
  <c r="AM18" i="7" s="1"/>
  <c r="AN19" i="7" s="1"/>
  <c r="AC20" i="8"/>
  <c r="AB20" i="8"/>
  <c r="AA20" i="8"/>
  <c r="AJ19" i="8"/>
  <c r="AL19" i="8"/>
  <c r="AK19" i="8"/>
  <c r="X20" i="7"/>
  <c r="AA19" i="7"/>
  <c r="Y19" i="7"/>
  <c r="Z19" i="7"/>
  <c r="AQ17" i="7"/>
  <c r="AO17" i="7"/>
  <c r="AQ18" i="7"/>
  <c r="AO18" i="7"/>
  <c r="AP18" i="7"/>
  <c r="AI20" i="8"/>
  <c r="AH20" i="8"/>
  <c r="AG21" i="8" s="1"/>
  <c r="S21" i="8"/>
  <c r="U20" i="8"/>
  <c r="V20" i="8"/>
  <c r="T20" i="8"/>
  <c r="K19" i="17" l="1"/>
  <c r="I19" i="17"/>
  <c r="E20" i="17"/>
  <c r="H20" i="17"/>
  <c r="F22" i="14"/>
  <c r="J23" i="14" s="1"/>
  <c r="G22" i="14"/>
  <c r="H25" i="14" s="1"/>
  <c r="J22" i="14"/>
  <c r="AG27" i="12"/>
  <c r="AF28" i="12" s="1"/>
  <c r="AK20" i="12"/>
  <c r="AJ20" i="12"/>
  <c r="AI20" i="12"/>
  <c r="AA20" i="12"/>
  <c r="Z20" i="12"/>
  <c r="Y20" i="12"/>
  <c r="V20" i="12"/>
  <c r="W20" i="12" s="1"/>
  <c r="Q26" i="12"/>
  <c r="P26" i="12"/>
  <c r="O26" i="12"/>
  <c r="J26" i="12"/>
  <c r="I26" i="12"/>
  <c r="H26" i="12"/>
  <c r="AH25" i="7"/>
  <c r="AG25" i="7"/>
  <c r="AF25" i="7"/>
  <c r="AQ17" i="8"/>
  <c r="AR17" i="8" s="1"/>
  <c r="AV17" i="8"/>
  <c r="AT17" i="8"/>
  <c r="AU17" i="8"/>
  <c r="AX15" i="7"/>
  <c r="AL19" i="7"/>
  <c r="AC21" i="8"/>
  <c r="AB21" i="8"/>
  <c r="AA21" i="8"/>
  <c r="AL20" i="8"/>
  <c r="AK20" i="8"/>
  <c r="AJ20" i="8"/>
  <c r="AA20" i="7"/>
  <c r="Z20" i="7"/>
  <c r="X21" i="7"/>
  <c r="Y20" i="7"/>
  <c r="AO19" i="7"/>
  <c r="AQ19" i="7"/>
  <c r="AP19" i="7"/>
  <c r="AI21" i="8"/>
  <c r="AH21" i="8"/>
  <c r="AG22" i="8" s="1"/>
  <c r="T21" i="8"/>
  <c r="S22" i="8"/>
  <c r="V21" i="8"/>
  <c r="U21" i="8"/>
  <c r="G20" i="17" l="1"/>
  <c r="F20" i="17"/>
  <c r="H21" i="17" s="1"/>
  <c r="I20" i="17"/>
  <c r="J20" i="17"/>
  <c r="K20" i="17"/>
  <c r="I23" i="14"/>
  <c r="E23" i="14" s="1"/>
  <c r="K23" i="14"/>
  <c r="M23" i="14"/>
  <c r="L23" i="14"/>
  <c r="F23" i="14"/>
  <c r="J24" i="14" s="1"/>
  <c r="G23" i="14"/>
  <c r="H26" i="14" s="1"/>
  <c r="M22" i="14"/>
  <c r="K22" i="14"/>
  <c r="L22" i="14"/>
  <c r="AG28" i="12"/>
  <c r="AF29" i="12" s="1"/>
  <c r="AH21" i="12"/>
  <c r="V21" i="12"/>
  <c r="W21" i="12" s="1"/>
  <c r="X21" i="12"/>
  <c r="Q27" i="12"/>
  <c r="P27" i="12"/>
  <c r="O27" i="12"/>
  <c r="J27" i="12"/>
  <c r="H27" i="12"/>
  <c r="I27" i="12"/>
  <c r="AH26" i="7"/>
  <c r="AG26" i="7"/>
  <c r="AF26" i="7"/>
  <c r="AS18" i="8"/>
  <c r="AQ18" i="8"/>
  <c r="AT18" i="8"/>
  <c r="AU18" i="8"/>
  <c r="AV18" i="8"/>
  <c r="BA15" i="7"/>
  <c r="AZ15" i="7"/>
  <c r="AY15" i="7"/>
  <c r="AV15" i="7"/>
  <c r="AW15" i="7" s="1"/>
  <c r="AC22" i="8"/>
  <c r="AB22" i="8"/>
  <c r="AA22" i="8"/>
  <c r="AL21" i="8"/>
  <c r="AK21" i="8"/>
  <c r="AJ21" i="8"/>
  <c r="AA21" i="7"/>
  <c r="X22" i="7"/>
  <c r="Z21" i="7"/>
  <c r="Y21" i="7"/>
  <c r="AM19" i="7"/>
  <c r="AL20" i="7" s="1"/>
  <c r="AI22" i="8"/>
  <c r="AH22" i="8"/>
  <c r="AG23" i="8" s="1"/>
  <c r="S23" i="8"/>
  <c r="U22" i="8"/>
  <c r="V22" i="8"/>
  <c r="T22" i="8"/>
  <c r="E21" i="17" l="1"/>
  <c r="F21" i="17" s="1"/>
  <c r="E22" i="17" s="1"/>
  <c r="G22" i="17" s="1"/>
  <c r="J21" i="17"/>
  <c r="K21" i="17"/>
  <c r="I21" i="17"/>
  <c r="L24" i="14"/>
  <c r="M24" i="14"/>
  <c r="K24" i="14"/>
  <c r="I24" i="14"/>
  <c r="E24" i="14" s="1"/>
  <c r="AG29" i="12"/>
  <c r="AF30" i="12" s="1"/>
  <c r="AJ21" i="12"/>
  <c r="AI21" i="12"/>
  <c r="AK21" i="12"/>
  <c r="X22" i="12"/>
  <c r="Z21" i="12"/>
  <c r="AA21" i="12"/>
  <c r="Y21" i="12"/>
  <c r="Q28" i="12"/>
  <c r="P28" i="12"/>
  <c r="O28" i="12"/>
  <c r="J28" i="12"/>
  <c r="I28" i="12"/>
  <c r="H28" i="12"/>
  <c r="AH27" i="7"/>
  <c r="AG27" i="7"/>
  <c r="AF27" i="7"/>
  <c r="AR18" i="8"/>
  <c r="AS19" i="8" s="1"/>
  <c r="AX16" i="7"/>
  <c r="AN20" i="7"/>
  <c r="AO20" i="7" s="1"/>
  <c r="AC23" i="8"/>
  <c r="AB23" i="8"/>
  <c r="AA23" i="8"/>
  <c r="AK22" i="8"/>
  <c r="AL22" i="8"/>
  <c r="AJ22" i="8"/>
  <c r="AA22" i="7"/>
  <c r="Z22" i="7"/>
  <c r="X23" i="7"/>
  <c r="Y22" i="7"/>
  <c r="AM20" i="7"/>
  <c r="AL21" i="7" s="1"/>
  <c r="AQ20" i="7"/>
  <c r="AI23" i="8"/>
  <c r="AH23" i="8"/>
  <c r="AG24" i="8" s="1"/>
  <c r="T23" i="8"/>
  <c r="S24" i="8"/>
  <c r="V23" i="8"/>
  <c r="U23" i="8"/>
  <c r="G21" i="17" l="1"/>
  <c r="F22" i="17"/>
  <c r="E23" i="17" s="1"/>
  <c r="G23" i="17" s="1"/>
  <c r="H22" i="17"/>
  <c r="F24" i="14"/>
  <c r="J25" i="14" s="1"/>
  <c r="I25" i="14"/>
  <c r="E25" i="14" s="1"/>
  <c r="G24" i="14"/>
  <c r="H27" i="14" s="1"/>
  <c r="AP20" i="7"/>
  <c r="AG30" i="12"/>
  <c r="AF31" i="12" s="1"/>
  <c r="Y22" i="12"/>
  <c r="AA22" i="12"/>
  <c r="Z22" i="12"/>
  <c r="V22" i="12"/>
  <c r="W22" i="12" s="1"/>
  <c r="Q29" i="12"/>
  <c r="P29" i="12"/>
  <c r="O29" i="12"/>
  <c r="J29" i="12"/>
  <c r="H29" i="12"/>
  <c r="I29" i="12"/>
  <c r="AH28" i="7"/>
  <c r="AG28" i="7"/>
  <c r="AF28" i="7"/>
  <c r="AT19" i="8"/>
  <c r="AU19" i="8"/>
  <c r="AV19" i="8"/>
  <c r="AQ19" i="8"/>
  <c r="AR19" i="8" s="1"/>
  <c r="AZ16" i="7"/>
  <c r="BA16" i="7"/>
  <c r="AY16" i="7"/>
  <c r="AV16" i="7"/>
  <c r="AW16" i="7" s="1"/>
  <c r="AC24" i="8"/>
  <c r="AB24" i="8"/>
  <c r="AA24" i="8"/>
  <c r="AJ23" i="8"/>
  <c r="AL23" i="8"/>
  <c r="AK23" i="8"/>
  <c r="Y23" i="7"/>
  <c r="X24" i="7"/>
  <c r="Z23" i="7"/>
  <c r="AA23" i="7"/>
  <c r="AN21" i="7"/>
  <c r="AQ21" i="7" s="1"/>
  <c r="AM21" i="7"/>
  <c r="AL22" i="7" s="1"/>
  <c r="AI24" i="8"/>
  <c r="AH24" i="8"/>
  <c r="AG25" i="8" s="1"/>
  <c r="S25" i="8"/>
  <c r="U24" i="8"/>
  <c r="V24" i="8"/>
  <c r="T24" i="8"/>
  <c r="H23" i="17" l="1"/>
  <c r="I23" i="17" s="1"/>
  <c r="F23" i="17"/>
  <c r="E24" i="17" s="1"/>
  <c r="G24" i="17" s="1"/>
  <c r="I22" i="17"/>
  <c r="J22" i="17"/>
  <c r="K22" i="17"/>
  <c r="K25" i="14"/>
  <c r="M25" i="14"/>
  <c r="L25" i="14"/>
  <c r="F25" i="14"/>
  <c r="I26" i="14" s="1"/>
  <c r="E26" i="14" s="1"/>
  <c r="G25" i="14"/>
  <c r="H28" i="14" s="1"/>
  <c r="J23" i="17"/>
  <c r="AG31" i="12"/>
  <c r="AF32" i="12" s="1"/>
  <c r="AH22" i="12"/>
  <c r="V23" i="12"/>
  <c r="W23" i="12" s="1"/>
  <c r="X23" i="12"/>
  <c r="Q30" i="12"/>
  <c r="P30" i="12"/>
  <c r="O30" i="12"/>
  <c r="J30" i="12"/>
  <c r="I30" i="12"/>
  <c r="H30" i="12"/>
  <c r="AH29" i="7"/>
  <c r="AG29" i="7"/>
  <c r="AF29" i="7"/>
  <c r="AQ20" i="8"/>
  <c r="AR20" i="8" s="1"/>
  <c r="AS20" i="8"/>
  <c r="AT20" i="8" s="1"/>
  <c r="AX17" i="7"/>
  <c r="AC25" i="8"/>
  <c r="AB25" i="8"/>
  <c r="AA25" i="8"/>
  <c r="AL24" i="8"/>
  <c r="AK24" i="8"/>
  <c r="AJ24" i="8"/>
  <c r="Y24" i="7"/>
  <c r="X25" i="7"/>
  <c r="AA24" i="7"/>
  <c r="Z24" i="7"/>
  <c r="AO21" i="7"/>
  <c r="AP21" i="7"/>
  <c r="AM22" i="7"/>
  <c r="AN23" i="7" s="1"/>
  <c r="AN22" i="7"/>
  <c r="AI25" i="8"/>
  <c r="AH25" i="8"/>
  <c r="AG26" i="8" s="1"/>
  <c r="T25" i="8"/>
  <c r="S26" i="8"/>
  <c r="V25" i="8"/>
  <c r="U25" i="8"/>
  <c r="K23" i="17" l="1"/>
  <c r="F24" i="17"/>
  <c r="E25" i="17" s="1"/>
  <c r="H24" i="17"/>
  <c r="J24" i="17" s="1"/>
  <c r="F26" i="14"/>
  <c r="G26" i="14"/>
  <c r="H29" i="14" s="1"/>
  <c r="I27" i="14"/>
  <c r="E27" i="14" s="1"/>
  <c r="J27" i="14"/>
  <c r="J26" i="14"/>
  <c r="AG32" i="12"/>
  <c r="AF33" i="12" s="1"/>
  <c r="AI22" i="12"/>
  <c r="AJ22" i="12"/>
  <c r="AK22" i="12"/>
  <c r="AH23" i="12"/>
  <c r="V24" i="12"/>
  <c r="W24" i="12" s="1"/>
  <c r="X24" i="12"/>
  <c r="Y23" i="12"/>
  <c r="Z23" i="12"/>
  <c r="AA23" i="12"/>
  <c r="Q31" i="12"/>
  <c r="P31" i="12"/>
  <c r="O31" i="12"/>
  <c r="J31" i="12"/>
  <c r="H31" i="12"/>
  <c r="I31" i="12"/>
  <c r="AH30" i="7"/>
  <c r="AG30" i="7"/>
  <c r="AF30" i="7"/>
  <c r="AQ21" i="8"/>
  <c r="AR21" i="8" s="1"/>
  <c r="AV20" i="8"/>
  <c r="AU20" i="8"/>
  <c r="AS21" i="8"/>
  <c r="AV17" i="7"/>
  <c r="AW17" i="7" s="1"/>
  <c r="AZ17" i="7"/>
  <c r="AY17" i="7"/>
  <c r="BA17" i="7"/>
  <c r="AL23" i="7"/>
  <c r="AM23" i="7" s="1"/>
  <c r="AC26" i="8"/>
  <c r="AB26" i="8"/>
  <c r="AA26" i="8"/>
  <c r="AL25" i="8"/>
  <c r="AK25" i="8"/>
  <c r="AJ25" i="8"/>
  <c r="Y25" i="7"/>
  <c r="X26" i="7"/>
  <c r="Z25" i="7"/>
  <c r="AA25" i="7"/>
  <c r="AQ22" i="7"/>
  <c r="AO22" i="7"/>
  <c r="AP22" i="7"/>
  <c r="AO23" i="7"/>
  <c r="AQ23" i="7"/>
  <c r="AP23" i="7"/>
  <c r="AI26" i="8"/>
  <c r="AH26" i="8"/>
  <c r="AG27" i="8" s="1"/>
  <c r="S27" i="8"/>
  <c r="U26" i="8"/>
  <c r="V26" i="8"/>
  <c r="T26" i="8"/>
  <c r="I24" i="17" l="1"/>
  <c r="H25" i="17"/>
  <c r="I25" i="17" s="1"/>
  <c r="K24" i="17"/>
  <c r="F27" i="14"/>
  <c r="G27" i="14"/>
  <c r="H30" i="14" s="1"/>
  <c r="J28" i="14"/>
  <c r="I28" i="14"/>
  <c r="E28" i="14" s="1"/>
  <c r="M27" i="14"/>
  <c r="L27" i="14"/>
  <c r="K27" i="14"/>
  <c r="K26" i="14"/>
  <c r="L26" i="14"/>
  <c r="M26" i="14"/>
  <c r="F25" i="17"/>
  <c r="E26" i="17" s="1"/>
  <c r="G25" i="17"/>
  <c r="J25" i="17"/>
  <c r="AG33" i="12"/>
  <c r="AF34" i="12" s="1"/>
  <c r="AJ23" i="12"/>
  <c r="AI23" i="12"/>
  <c r="AK23" i="12"/>
  <c r="V25" i="12"/>
  <c r="W25" i="12" s="1"/>
  <c r="X25" i="12"/>
  <c r="Z24" i="12"/>
  <c r="AA24" i="12"/>
  <c r="Y24" i="12"/>
  <c r="Q32" i="12"/>
  <c r="P32" i="12"/>
  <c r="O32" i="12"/>
  <c r="J32" i="12"/>
  <c r="I32" i="12"/>
  <c r="H32" i="12"/>
  <c r="AH31" i="7"/>
  <c r="AG31" i="7"/>
  <c r="AF31" i="7"/>
  <c r="AS22" i="8"/>
  <c r="AQ22" i="8"/>
  <c r="AR22" i="8" s="1"/>
  <c r="AT22" i="8"/>
  <c r="AV22" i="8"/>
  <c r="AU22" i="8"/>
  <c r="AV21" i="8"/>
  <c r="AU21" i="8"/>
  <c r="AT21" i="8"/>
  <c r="AX18" i="7"/>
  <c r="AL24" i="7"/>
  <c r="AM24" i="7" s="1"/>
  <c r="AC27" i="8"/>
  <c r="AB27" i="8"/>
  <c r="AA27" i="8"/>
  <c r="AK26" i="8"/>
  <c r="AJ26" i="8"/>
  <c r="AL26" i="8"/>
  <c r="AA26" i="7"/>
  <c r="Z26" i="7"/>
  <c r="X27" i="7"/>
  <c r="Y26" i="7"/>
  <c r="AN24" i="7"/>
  <c r="AQ24" i="7" s="1"/>
  <c r="AI27" i="8"/>
  <c r="AH27" i="8"/>
  <c r="AG28" i="8" s="1"/>
  <c r="T27" i="8"/>
  <c r="S28" i="8"/>
  <c r="V27" i="8"/>
  <c r="U27" i="8"/>
  <c r="K25" i="17" l="1"/>
  <c r="H26" i="17"/>
  <c r="J26" i="17" s="1"/>
  <c r="K28" i="14"/>
  <c r="M28" i="14"/>
  <c r="L28" i="14"/>
  <c r="F28" i="14"/>
  <c r="I29" i="14" s="1"/>
  <c r="E29" i="14" s="1"/>
  <c r="G28" i="14"/>
  <c r="H31" i="14" s="1"/>
  <c r="F26" i="17"/>
  <c r="E27" i="17" s="1"/>
  <c r="G27" i="17" s="1"/>
  <c r="G26" i="17"/>
  <c r="AG34" i="12"/>
  <c r="AF35" i="12" s="1"/>
  <c r="V26" i="12"/>
  <c r="W26" i="12" s="1"/>
  <c r="X26" i="12"/>
  <c r="AA25" i="12"/>
  <c r="Z25" i="12"/>
  <c r="Y25" i="12"/>
  <c r="Q33" i="12"/>
  <c r="P33" i="12"/>
  <c r="O33" i="12"/>
  <c r="J33" i="12"/>
  <c r="H33" i="12"/>
  <c r="I33" i="12"/>
  <c r="AH32" i="7"/>
  <c r="AG32" i="7"/>
  <c r="AF32" i="7"/>
  <c r="AS23" i="8"/>
  <c r="AQ23" i="8"/>
  <c r="AR23" i="8" s="1"/>
  <c r="AV23" i="8"/>
  <c r="AU23" i="8"/>
  <c r="AT23" i="8"/>
  <c r="AY18" i="7"/>
  <c r="AZ18" i="7"/>
  <c r="BA18" i="7"/>
  <c r="AV18" i="7"/>
  <c r="AW18" i="7" s="1"/>
  <c r="AL25" i="7"/>
  <c r="AO24" i="7"/>
  <c r="AP24" i="7"/>
  <c r="AA28" i="8"/>
  <c r="AC28" i="8"/>
  <c r="AB28" i="8"/>
  <c r="AJ27" i="8"/>
  <c r="AL27" i="8"/>
  <c r="AK27" i="8"/>
  <c r="AA27" i="7"/>
  <c r="X28" i="7"/>
  <c r="Y27" i="7"/>
  <c r="Z27" i="7"/>
  <c r="AN25" i="7"/>
  <c r="AQ25" i="7" s="1"/>
  <c r="AM25" i="7"/>
  <c r="AI28" i="8"/>
  <c r="AH28" i="8"/>
  <c r="AG29" i="8" s="1"/>
  <c r="S29" i="8"/>
  <c r="U28" i="8"/>
  <c r="V28" i="8"/>
  <c r="T28" i="8"/>
  <c r="K26" i="17" l="1"/>
  <c r="I26" i="17"/>
  <c r="H27" i="17"/>
  <c r="J27" i="17" s="1"/>
  <c r="F29" i="14"/>
  <c r="G29" i="14"/>
  <c r="H32" i="14" s="1"/>
  <c r="J30" i="14"/>
  <c r="I30" i="14"/>
  <c r="E30" i="14" s="1"/>
  <c r="J29" i="14"/>
  <c r="F27" i="17"/>
  <c r="E28" i="17" s="1"/>
  <c r="AG35" i="12"/>
  <c r="AF36" i="12" s="1"/>
  <c r="AH24" i="12"/>
  <c r="V27" i="12"/>
  <c r="W27" i="12" s="1"/>
  <c r="X27" i="12"/>
  <c r="Y26" i="12"/>
  <c r="AA26" i="12"/>
  <c r="Z26" i="12"/>
  <c r="Q34" i="12"/>
  <c r="P34" i="12"/>
  <c r="O34" i="12"/>
  <c r="J34" i="12"/>
  <c r="I34" i="12"/>
  <c r="H34" i="12"/>
  <c r="AH33" i="7"/>
  <c r="AG33" i="7"/>
  <c r="AF33" i="7"/>
  <c r="AQ24" i="8"/>
  <c r="AR24" i="8" s="1"/>
  <c r="AX19" i="7"/>
  <c r="AL26" i="7"/>
  <c r="AM26" i="7" s="1"/>
  <c r="AP25" i="7"/>
  <c r="AA29" i="8"/>
  <c r="AB29" i="8"/>
  <c r="AC29" i="8"/>
  <c r="AL28" i="8"/>
  <c r="AK28" i="8"/>
  <c r="AJ28" i="8"/>
  <c r="Y28" i="7"/>
  <c r="Z28" i="7"/>
  <c r="AA28" i="7"/>
  <c r="X29" i="7"/>
  <c r="AO25" i="7"/>
  <c r="AN26" i="7"/>
  <c r="AI29" i="8"/>
  <c r="AH29" i="8"/>
  <c r="AG30" i="8" s="1"/>
  <c r="T29" i="8"/>
  <c r="S30" i="8"/>
  <c r="V29" i="8"/>
  <c r="U29" i="8"/>
  <c r="K27" i="17" l="1"/>
  <c r="I27" i="17"/>
  <c r="H28" i="17"/>
  <c r="K28" i="17" s="1"/>
  <c r="K30" i="14"/>
  <c r="M30" i="14"/>
  <c r="L30" i="14"/>
  <c r="F30" i="14"/>
  <c r="I31" i="14" s="1"/>
  <c r="E31" i="14" s="1"/>
  <c r="G30" i="14"/>
  <c r="H33" i="14" s="1"/>
  <c r="L29" i="14"/>
  <c r="K29" i="14"/>
  <c r="M29" i="14"/>
  <c r="F28" i="17"/>
  <c r="E29" i="17" s="1"/>
  <c r="G29" i="17" s="1"/>
  <c r="G28" i="17"/>
  <c r="AG36" i="12"/>
  <c r="AF37" i="12" s="1"/>
  <c r="AI24" i="12"/>
  <c r="AK24" i="12"/>
  <c r="AJ24" i="12"/>
  <c r="V28" i="12"/>
  <c r="W28" i="12" s="1"/>
  <c r="X28" i="12"/>
  <c r="Y27" i="12"/>
  <c r="Z27" i="12"/>
  <c r="AA27" i="12"/>
  <c r="Q35" i="12"/>
  <c r="P35" i="12"/>
  <c r="O35" i="12"/>
  <c r="J35" i="12"/>
  <c r="H35" i="12"/>
  <c r="I35" i="12"/>
  <c r="AH34" i="7"/>
  <c r="AG34" i="7"/>
  <c r="AF34" i="7"/>
  <c r="AS24" i="8"/>
  <c r="AT24" i="8" s="1"/>
  <c r="AS25" i="8"/>
  <c r="AZ19" i="7"/>
  <c r="BA19" i="7"/>
  <c r="AY19" i="7"/>
  <c r="AV19" i="7"/>
  <c r="AW19" i="7" s="1"/>
  <c r="AL27" i="7"/>
  <c r="AM27" i="7" s="1"/>
  <c r="AN28" i="7" s="1"/>
  <c r="AA30" i="8"/>
  <c r="AC30" i="8"/>
  <c r="AB30" i="8"/>
  <c r="AL29" i="8"/>
  <c r="AK29" i="8"/>
  <c r="AJ29" i="8"/>
  <c r="Z29" i="7"/>
  <c r="Y29" i="7"/>
  <c r="AA29" i="7"/>
  <c r="X30" i="7"/>
  <c r="AN27" i="7"/>
  <c r="AO27" i="7" s="1"/>
  <c r="AQ26" i="7"/>
  <c r="AO26" i="7"/>
  <c r="AP26" i="7"/>
  <c r="AI30" i="8"/>
  <c r="AH30" i="8"/>
  <c r="AG31" i="8" s="1"/>
  <c r="S31" i="8"/>
  <c r="U30" i="8"/>
  <c r="V30" i="8"/>
  <c r="T30" i="8"/>
  <c r="I28" i="17" l="1"/>
  <c r="J28" i="17"/>
  <c r="H29" i="17"/>
  <c r="K29" i="17" s="1"/>
  <c r="F31" i="14"/>
  <c r="J32" i="14" s="1"/>
  <c r="G31" i="14"/>
  <c r="H34" i="14" s="1"/>
  <c r="I32" i="14"/>
  <c r="E32" i="14" s="1"/>
  <c r="J31" i="14"/>
  <c r="F29" i="17"/>
  <c r="AG37" i="12"/>
  <c r="AF38" i="12" s="1"/>
  <c r="AH25" i="12"/>
  <c r="V29" i="12"/>
  <c r="W29" i="12" s="1"/>
  <c r="X29" i="12"/>
  <c r="Y28" i="12"/>
  <c r="AA28" i="12"/>
  <c r="Z28" i="12"/>
  <c r="Q36" i="12"/>
  <c r="P36" i="12"/>
  <c r="O36" i="12"/>
  <c r="J36" i="12"/>
  <c r="I36" i="12"/>
  <c r="H36" i="12"/>
  <c r="AH35" i="7"/>
  <c r="AG35" i="7"/>
  <c r="AF35" i="7"/>
  <c r="AV24" i="8"/>
  <c r="AU24" i="8"/>
  <c r="AQ25" i="8"/>
  <c r="AR25" i="8" s="1"/>
  <c r="AV25" i="8"/>
  <c r="AT25" i="8"/>
  <c r="AU25" i="8"/>
  <c r="AX20" i="7"/>
  <c r="AL28" i="7"/>
  <c r="AM28" i="7" s="1"/>
  <c r="AN29" i="7" s="1"/>
  <c r="AA31" i="8"/>
  <c r="AC31" i="8"/>
  <c r="AB31" i="8"/>
  <c r="AK30" i="8"/>
  <c r="AL30" i="8"/>
  <c r="AJ30" i="8"/>
  <c r="X31" i="7"/>
  <c r="AA30" i="7"/>
  <c r="Y30" i="7"/>
  <c r="Z30" i="7"/>
  <c r="AP27" i="7"/>
  <c r="AQ27" i="7"/>
  <c r="AQ28" i="7"/>
  <c r="AP28" i="7"/>
  <c r="AO28" i="7"/>
  <c r="AI31" i="8"/>
  <c r="AH31" i="8"/>
  <c r="AG32" i="8" s="1"/>
  <c r="T31" i="8"/>
  <c r="S32" i="8"/>
  <c r="V31" i="8"/>
  <c r="U31" i="8"/>
  <c r="I29" i="17" l="1"/>
  <c r="J29" i="17"/>
  <c r="K32" i="14"/>
  <c r="L32" i="14"/>
  <c r="M32" i="14"/>
  <c r="F32" i="14"/>
  <c r="I33" i="14" s="1"/>
  <c r="E33" i="14" s="1"/>
  <c r="G32" i="14"/>
  <c r="H35" i="14" s="1"/>
  <c r="M31" i="14"/>
  <c r="K31" i="14"/>
  <c r="L31" i="14"/>
  <c r="E30" i="17"/>
  <c r="H30" i="17"/>
  <c r="AG38" i="12"/>
  <c r="AF39" i="12" s="1"/>
  <c r="AJ25" i="12"/>
  <c r="AK25" i="12"/>
  <c r="AI25" i="12"/>
  <c r="AH26" i="12"/>
  <c r="V30" i="12"/>
  <c r="W30" i="12" s="1"/>
  <c r="X30" i="12"/>
  <c r="Y29" i="12"/>
  <c r="AA29" i="12"/>
  <c r="Z29" i="12"/>
  <c r="Q37" i="12"/>
  <c r="P37" i="12"/>
  <c r="O37" i="12"/>
  <c r="J37" i="12"/>
  <c r="H37" i="12"/>
  <c r="I37" i="12"/>
  <c r="AH36" i="7"/>
  <c r="AG36" i="7"/>
  <c r="AF36" i="7"/>
  <c r="AQ26" i="8"/>
  <c r="AR26" i="8" s="1"/>
  <c r="AZ20" i="7"/>
  <c r="AY20" i="7"/>
  <c r="BA20" i="7"/>
  <c r="AV20" i="7"/>
  <c r="AW20" i="7" s="1"/>
  <c r="AL29" i="7"/>
  <c r="AA32" i="8"/>
  <c r="AC32" i="8"/>
  <c r="AB32" i="8"/>
  <c r="AJ31" i="8"/>
  <c r="AL31" i="8"/>
  <c r="AK31" i="8"/>
  <c r="Z31" i="7"/>
  <c r="X32" i="7"/>
  <c r="Y31" i="7"/>
  <c r="AA31" i="7"/>
  <c r="AO29" i="7"/>
  <c r="AQ29" i="7"/>
  <c r="AP29" i="7"/>
  <c r="AI32" i="8"/>
  <c r="AH32" i="8"/>
  <c r="AG33" i="8" s="1"/>
  <c r="S33" i="8"/>
  <c r="U32" i="8"/>
  <c r="V32" i="8"/>
  <c r="T32" i="8"/>
  <c r="F33" i="14" l="1"/>
  <c r="G33" i="14"/>
  <c r="H36" i="14" s="1"/>
  <c r="I34" i="14"/>
  <c r="E34" i="14" s="1"/>
  <c r="J34" i="14"/>
  <c r="J33" i="14"/>
  <c r="F30" i="17"/>
  <c r="H31" i="17" s="1"/>
  <c r="G30" i="17"/>
  <c r="J30" i="17"/>
  <c r="I30" i="17"/>
  <c r="K30" i="17"/>
  <c r="AG39" i="12"/>
  <c r="AF40" i="12" s="1"/>
  <c r="AK26" i="12"/>
  <c r="AJ26" i="12"/>
  <c r="AI26" i="12"/>
  <c r="V31" i="12"/>
  <c r="W31" i="12" s="1"/>
  <c r="X31" i="12"/>
  <c r="Y30" i="12"/>
  <c r="AA30" i="12"/>
  <c r="Z30" i="12"/>
  <c r="Q38" i="12"/>
  <c r="P38" i="12"/>
  <c r="O38" i="12"/>
  <c r="J38" i="12"/>
  <c r="I38" i="12"/>
  <c r="H38" i="12"/>
  <c r="AH37" i="7"/>
  <c r="AG37" i="7"/>
  <c r="AF37" i="7"/>
  <c r="AS26" i="8"/>
  <c r="AU26" i="8" s="1"/>
  <c r="AS27" i="8"/>
  <c r="AT26" i="8"/>
  <c r="AX21" i="7"/>
  <c r="AA33" i="8"/>
  <c r="AB33" i="8"/>
  <c r="AC33" i="8"/>
  <c r="AL32" i="8"/>
  <c r="AK32" i="8"/>
  <c r="AJ32" i="8"/>
  <c r="AA32" i="7"/>
  <c r="Y32" i="7"/>
  <c r="Z32" i="7"/>
  <c r="X33" i="7"/>
  <c r="AM29" i="7"/>
  <c r="AN30" i="7" s="1"/>
  <c r="AI33" i="8"/>
  <c r="AH33" i="8"/>
  <c r="AG34" i="8" s="1"/>
  <c r="T33" i="8"/>
  <c r="S34" i="8"/>
  <c r="V33" i="8"/>
  <c r="U33" i="8"/>
  <c r="E31" i="17" l="1"/>
  <c r="F31" i="17" s="1"/>
  <c r="F34" i="14"/>
  <c r="I35" i="14" s="1"/>
  <c r="E35" i="14" s="1"/>
  <c r="G34" i="14"/>
  <c r="H37" i="14" s="1"/>
  <c r="J35" i="14"/>
  <c r="K34" i="14"/>
  <c r="L34" i="14"/>
  <c r="M34" i="14"/>
  <c r="L33" i="14"/>
  <c r="K33" i="14"/>
  <c r="M33" i="14"/>
  <c r="J31" i="17"/>
  <c r="I31" i="17"/>
  <c r="K31" i="17"/>
  <c r="AG40" i="12"/>
  <c r="AF41" i="12" s="1"/>
  <c r="AH27" i="12"/>
  <c r="V32" i="12"/>
  <c r="W32" i="12" s="1"/>
  <c r="Y31" i="12"/>
  <c r="Z31" i="12"/>
  <c r="AA31" i="12"/>
  <c r="Q39" i="12"/>
  <c r="P39" i="12"/>
  <c r="O39" i="12"/>
  <c r="J39" i="12"/>
  <c r="H39" i="12"/>
  <c r="I39" i="12"/>
  <c r="AH38" i="7"/>
  <c r="AG38" i="7"/>
  <c r="AF38" i="7"/>
  <c r="AV26" i="8"/>
  <c r="AQ27" i="8"/>
  <c r="AR27" i="8" s="1"/>
  <c r="AV27" i="8"/>
  <c r="AT27" i="8"/>
  <c r="AU27" i="8"/>
  <c r="AY21" i="7"/>
  <c r="BA21" i="7"/>
  <c r="AZ21" i="7"/>
  <c r="AV21" i="7"/>
  <c r="AW21" i="7" s="1"/>
  <c r="AL30" i="7"/>
  <c r="AM30" i="7" s="1"/>
  <c r="AN31" i="7" s="1"/>
  <c r="AA34" i="8"/>
  <c r="AC34" i="8"/>
  <c r="AB34" i="8"/>
  <c r="AL33" i="8"/>
  <c r="AK33" i="8"/>
  <c r="AJ33" i="8"/>
  <c r="X34" i="7"/>
  <c r="AA33" i="7"/>
  <c r="Z33" i="7"/>
  <c r="Y33" i="7"/>
  <c r="AQ30" i="7"/>
  <c r="AO30" i="7"/>
  <c r="AP30" i="7"/>
  <c r="AI34" i="8"/>
  <c r="AH34" i="8"/>
  <c r="AG35" i="8" s="1"/>
  <c r="S35" i="8"/>
  <c r="U34" i="8"/>
  <c r="V34" i="8"/>
  <c r="T34" i="8"/>
  <c r="G31" i="17" l="1"/>
  <c r="E32" i="17"/>
  <c r="F32" i="17" s="1"/>
  <c r="E33" i="17" s="1"/>
  <c r="G33" i="17" s="1"/>
  <c r="H32" i="17"/>
  <c r="K32" i="17" s="1"/>
  <c r="F35" i="14"/>
  <c r="G35" i="14"/>
  <c r="H38" i="14" s="1"/>
  <c r="I36" i="14"/>
  <c r="E36" i="14" s="1"/>
  <c r="J36" i="14"/>
  <c r="M35" i="14"/>
  <c r="L35" i="14"/>
  <c r="K35" i="14"/>
  <c r="AG41" i="12"/>
  <c r="AF42" i="12" s="1"/>
  <c r="AJ27" i="12"/>
  <c r="AI27" i="12"/>
  <c r="AK27" i="12"/>
  <c r="V33" i="12"/>
  <c r="W33" i="12" s="1"/>
  <c r="X33" i="12"/>
  <c r="X32" i="12"/>
  <c r="Q40" i="12"/>
  <c r="P40" i="12"/>
  <c r="O40" i="12"/>
  <c r="J40" i="12"/>
  <c r="I40" i="12"/>
  <c r="H40" i="12"/>
  <c r="AH39" i="7"/>
  <c r="AG39" i="7"/>
  <c r="AF39" i="7"/>
  <c r="AS28" i="8"/>
  <c r="AV22" i="7"/>
  <c r="AW22" i="7" s="1"/>
  <c r="AL31" i="7"/>
  <c r="AA35" i="8"/>
  <c r="AC35" i="8"/>
  <c r="AB35" i="8"/>
  <c r="AK34" i="8"/>
  <c r="AL34" i="8"/>
  <c r="AJ34" i="8"/>
  <c r="Z34" i="7"/>
  <c r="AA34" i="7"/>
  <c r="Y34" i="7"/>
  <c r="X35" i="7"/>
  <c r="AO31" i="7"/>
  <c r="AQ31" i="7"/>
  <c r="AP31" i="7"/>
  <c r="AI35" i="8"/>
  <c r="AH35" i="8"/>
  <c r="AG36" i="8" s="1"/>
  <c r="T35" i="8"/>
  <c r="S36" i="8"/>
  <c r="V35" i="8"/>
  <c r="U35" i="8"/>
  <c r="G32" i="17" l="1"/>
  <c r="I32" i="17"/>
  <c r="J32" i="17"/>
  <c r="F36" i="14"/>
  <c r="J37" i="14" s="1"/>
  <c r="G36" i="14"/>
  <c r="H39" i="14" s="1"/>
  <c r="L36" i="14"/>
  <c r="K36" i="14"/>
  <c r="M36" i="14"/>
  <c r="H33" i="17"/>
  <c r="K33" i="17" s="1"/>
  <c r="F33" i="17"/>
  <c r="H34" i="17" s="1"/>
  <c r="AG42" i="12"/>
  <c r="AF43" i="12" s="1"/>
  <c r="AH28" i="12"/>
  <c r="V34" i="12"/>
  <c r="W34" i="12" s="1"/>
  <c r="X34" i="12"/>
  <c r="Y32" i="12"/>
  <c r="Z32" i="12"/>
  <c r="AA32" i="12"/>
  <c r="Y33" i="12"/>
  <c r="Z33" i="12"/>
  <c r="AA33" i="12"/>
  <c r="Q41" i="12"/>
  <c r="P41" i="12"/>
  <c r="O41" i="12"/>
  <c r="J41" i="12"/>
  <c r="H41" i="12"/>
  <c r="I41" i="12"/>
  <c r="AH40" i="7"/>
  <c r="AG40" i="7"/>
  <c r="AF40" i="7"/>
  <c r="AQ28" i="8"/>
  <c r="AR28" i="8" s="1"/>
  <c r="AT28" i="8"/>
  <c r="AV28" i="8"/>
  <c r="AU28" i="8"/>
  <c r="AX23" i="7"/>
  <c r="AX22" i="7"/>
  <c r="AA36" i="8"/>
  <c r="AC36" i="8"/>
  <c r="AB36" i="8"/>
  <c r="AJ35" i="8"/>
  <c r="AL35" i="8"/>
  <c r="AK35" i="8"/>
  <c r="X36" i="7"/>
  <c r="AA35" i="7"/>
  <c r="Y35" i="7"/>
  <c r="Z35" i="7"/>
  <c r="AM31" i="7"/>
  <c r="AL32" i="7" s="1"/>
  <c r="AI36" i="8"/>
  <c r="AH36" i="8"/>
  <c r="AG37" i="8" s="1"/>
  <c r="S37" i="8"/>
  <c r="U36" i="8"/>
  <c r="V36" i="8"/>
  <c r="T36" i="8"/>
  <c r="J33" i="17" l="1"/>
  <c r="I33" i="17"/>
  <c r="I37" i="14"/>
  <c r="E37" i="14" s="1"/>
  <c r="K37" i="14"/>
  <c r="L37" i="14"/>
  <c r="M37" i="14"/>
  <c r="F37" i="14"/>
  <c r="J38" i="14" s="1"/>
  <c r="G37" i="14"/>
  <c r="H40" i="14" s="1"/>
  <c r="E34" i="17"/>
  <c r="G34" i="17" s="1"/>
  <c r="I34" i="17"/>
  <c r="J34" i="17"/>
  <c r="K34" i="17"/>
  <c r="AG43" i="12"/>
  <c r="AF44" i="12" s="1"/>
  <c r="AI28" i="12"/>
  <c r="AK28" i="12"/>
  <c r="AJ28" i="12"/>
  <c r="V35" i="12"/>
  <c r="W35" i="12" s="1"/>
  <c r="X35" i="12"/>
  <c r="Z34" i="12"/>
  <c r="Y34" i="12"/>
  <c r="AA34" i="12"/>
  <c r="Q42" i="12"/>
  <c r="P42" i="12"/>
  <c r="O42" i="12"/>
  <c r="J42" i="12"/>
  <c r="I42" i="12"/>
  <c r="H42" i="12"/>
  <c r="AH41" i="7"/>
  <c r="AG41" i="7"/>
  <c r="AF41" i="7"/>
  <c r="AS29" i="8"/>
  <c r="AU29" i="8" s="1"/>
  <c r="AQ29" i="8"/>
  <c r="AR29" i="8" s="1"/>
  <c r="BA23" i="7"/>
  <c r="AZ23" i="7"/>
  <c r="AY23" i="7"/>
  <c r="BA22" i="7"/>
  <c r="AY22" i="7"/>
  <c r="AZ22" i="7"/>
  <c r="AV23" i="7"/>
  <c r="AW23" i="7" s="1"/>
  <c r="AA37" i="8"/>
  <c r="AB37" i="8"/>
  <c r="AC37" i="8"/>
  <c r="AL36" i="8"/>
  <c r="AJ36" i="8"/>
  <c r="AK36" i="8"/>
  <c r="X37" i="7"/>
  <c r="AA36" i="7"/>
  <c r="Z36" i="7"/>
  <c r="Y36" i="7"/>
  <c r="AN32" i="7"/>
  <c r="AO32" i="7" s="1"/>
  <c r="AM32" i="7"/>
  <c r="AN33" i="7" s="1"/>
  <c r="AI37" i="8"/>
  <c r="AH37" i="8"/>
  <c r="AG38" i="8" s="1"/>
  <c r="T37" i="8"/>
  <c r="S38" i="8"/>
  <c r="V37" i="8"/>
  <c r="U37" i="8"/>
  <c r="F34" i="17" l="1"/>
  <c r="H35" i="17" s="1"/>
  <c r="K35" i="17" s="1"/>
  <c r="K38" i="14"/>
  <c r="L38" i="14"/>
  <c r="M38" i="14"/>
  <c r="I38" i="14"/>
  <c r="E38" i="14" s="1"/>
  <c r="AG44" i="12"/>
  <c r="AF45" i="12" s="1"/>
  <c r="AH29" i="12"/>
  <c r="Z35" i="12"/>
  <c r="Y35" i="12"/>
  <c r="AA35" i="12"/>
  <c r="V36" i="12"/>
  <c r="W36" i="12" s="1"/>
  <c r="X36" i="12"/>
  <c r="Q43" i="12"/>
  <c r="P43" i="12"/>
  <c r="O43" i="12"/>
  <c r="J43" i="12"/>
  <c r="H43" i="12"/>
  <c r="I43" i="12"/>
  <c r="AH42" i="7"/>
  <c r="AG42" i="7"/>
  <c r="AF42" i="7"/>
  <c r="AT29" i="8"/>
  <c r="AV29" i="8"/>
  <c r="AQ30" i="8"/>
  <c r="AS30" i="8"/>
  <c r="AV24" i="7"/>
  <c r="AW24" i="7" s="1"/>
  <c r="AL33" i="7"/>
  <c r="AM33" i="7" s="1"/>
  <c r="AA38" i="8"/>
  <c r="AC38" i="8"/>
  <c r="AB38" i="8"/>
  <c r="AL37" i="8"/>
  <c r="AK37" i="8"/>
  <c r="AJ37" i="8"/>
  <c r="AA37" i="7"/>
  <c r="Z37" i="7"/>
  <c r="Y37" i="7"/>
  <c r="X38" i="7"/>
  <c r="AP32" i="7"/>
  <c r="AQ32" i="7"/>
  <c r="AO33" i="7"/>
  <c r="AQ33" i="7"/>
  <c r="AP33" i="7"/>
  <c r="AI38" i="8"/>
  <c r="AH38" i="8"/>
  <c r="AG39" i="8" s="1"/>
  <c r="S39" i="8"/>
  <c r="U38" i="8"/>
  <c r="V38" i="8"/>
  <c r="T38" i="8"/>
  <c r="J35" i="17" l="1"/>
  <c r="I35" i="17"/>
  <c r="E35" i="17"/>
  <c r="G35" i="17" s="1"/>
  <c r="F38" i="14"/>
  <c r="J39" i="14" s="1"/>
  <c r="I39" i="14"/>
  <c r="E39" i="14" s="1"/>
  <c r="G38" i="14"/>
  <c r="H41" i="14" s="1"/>
  <c r="AG45" i="12"/>
  <c r="AF46" i="12" s="1"/>
  <c r="AI29" i="12"/>
  <c r="AJ29" i="12"/>
  <c r="AK29" i="12"/>
  <c r="AH30" i="12"/>
  <c r="V37" i="12"/>
  <c r="W37" i="12" s="1"/>
  <c r="X37" i="12"/>
  <c r="AA36" i="12"/>
  <c r="Z36" i="12"/>
  <c r="Y36" i="12"/>
  <c r="Q44" i="12"/>
  <c r="P44" i="12"/>
  <c r="O44" i="12"/>
  <c r="J44" i="12"/>
  <c r="I44" i="12"/>
  <c r="H44" i="12"/>
  <c r="AH43" i="7"/>
  <c r="AG43" i="7"/>
  <c r="AF43" i="7"/>
  <c r="AR30" i="8"/>
  <c r="AS31" i="8" s="1"/>
  <c r="AT30" i="8"/>
  <c r="AV30" i="8"/>
  <c r="AU30" i="8"/>
  <c r="AV25" i="7"/>
  <c r="AW25" i="7" s="1"/>
  <c r="AX24" i="7"/>
  <c r="AL34" i="7"/>
  <c r="AM34" i="7" s="1"/>
  <c r="AN35" i="7" s="1"/>
  <c r="AA39" i="8"/>
  <c r="AC39" i="8"/>
  <c r="AB39" i="8"/>
  <c r="AK38" i="8"/>
  <c r="AL38" i="8"/>
  <c r="AJ38" i="8"/>
  <c r="X39" i="7"/>
  <c r="AA38" i="7"/>
  <c r="Y38" i="7"/>
  <c r="Z38" i="7"/>
  <c r="AN34" i="7"/>
  <c r="AO34" i="7" s="1"/>
  <c r="AI39" i="8"/>
  <c r="AH39" i="8"/>
  <c r="AG40" i="8" s="1"/>
  <c r="T39" i="8"/>
  <c r="S40" i="8"/>
  <c r="V39" i="8"/>
  <c r="U39" i="8"/>
  <c r="F35" i="17" l="1"/>
  <c r="H36" i="17" s="1"/>
  <c r="K36" i="17" s="1"/>
  <c r="L39" i="14"/>
  <c r="M39" i="14"/>
  <c r="K39" i="14"/>
  <c r="F39" i="14"/>
  <c r="I40" i="14" s="1"/>
  <c r="E40" i="14" s="1"/>
  <c r="G39" i="14"/>
  <c r="H42" i="14" s="1"/>
  <c r="AG46" i="12"/>
  <c r="AF47" i="12" s="1"/>
  <c r="AH31" i="12"/>
  <c r="AJ30" i="12"/>
  <c r="AI30" i="12"/>
  <c r="AK30" i="12"/>
  <c r="V38" i="12"/>
  <c r="W38" i="12" s="1"/>
  <c r="X38" i="12"/>
  <c r="AA37" i="12"/>
  <c r="Z37" i="12"/>
  <c r="Y37" i="12"/>
  <c r="Q45" i="12"/>
  <c r="P45" i="12"/>
  <c r="O45" i="12"/>
  <c r="J45" i="12"/>
  <c r="H45" i="12"/>
  <c r="I45" i="12"/>
  <c r="AH44" i="7"/>
  <c r="AG44" i="7"/>
  <c r="AF44" i="7"/>
  <c r="AT31" i="8"/>
  <c r="AU31" i="8"/>
  <c r="AV31" i="8"/>
  <c r="AQ31" i="8"/>
  <c r="AR31" i="8" s="1"/>
  <c r="AX26" i="7"/>
  <c r="AY24" i="7"/>
  <c r="BA24" i="7"/>
  <c r="AZ24" i="7"/>
  <c r="AX25" i="7"/>
  <c r="AL35" i="7"/>
  <c r="AA40" i="8"/>
  <c r="AC40" i="8"/>
  <c r="AB40" i="8"/>
  <c r="AJ39" i="8"/>
  <c r="AL39" i="8"/>
  <c r="AK39" i="8"/>
  <c r="X40" i="7"/>
  <c r="AA39" i="7"/>
  <c r="Z39" i="7"/>
  <c r="Y39" i="7"/>
  <c r="AQ34" i="7"/>
  <c r="AP34" i="7"/>
  <c r="AO35" i="7"/>
  <c r="AQ35" i="7"/>
  <c r="AP35" i="7"/>
  <c r="AI40" i="8"/>
  <c r="AH40" i="8"/>
  <c r="AG41" i="8" s="1"/>
  <c r="S41" i="8"/>
  <c r="U40" i="8"/>
  <c r="V40" i="8"/>
  <c r="T40" i="8"/>
  <c r="E36" i="17" l="1"/>
  <c r="G36" i="17" s="1"/>
  <c r="J36" i="17"/>
  <c r="I36" i="17"/>
  <c r="F40" i="14"/>
  <c r="I41" i="14"/>
  <c r="E41" i="14" s="1"/>
  <c r="G40" i="14"/>
  <c r="H43" i="14" s="1"/>
  <c r="J41" i="14"/>
  <c r="J40" i="14"/>
  <c r="AG47" i="12"/>
  <c r="AF48" i="12" s="1"/>
  <c r="AJ31" i="12"/>
  <c r="AK31" i="12"/>
  <c r="AI31" i="12"/>
  <c r="AH32" i="12"/>
  <c r="V39" i="12"/>
  <c r="W39" i="12" s="1"/>
  <c r="X39" i="12"/>
  <c r="AA38" i="12"/>
  <c r="Z38" i="12"/>
  <c r="Y38" i="12"/>
  <c r="Q46" i="12"/>
  <c r="P46" i="12"/>
  <c r="O46" i="12"/>
  <c r="J46" i="12"/>
  <c r="I46" i="12"/>
  <c r="H46" i="12"/>
  <c r="AH45" i="7"/>
  <c r="AG45" i="7"/>
  <c r="AF45" i="7"/>
  <c r="AS32" i="8"/>
  <c r="AQ32" i="8"/>
  <c r="AR32" i="8" s="1"/>
  <c r="AT32" i="8"/>
  <c r="AU32" i="8"/>
  <c r="AV32" i="8"/>
  <c r="AY25" i="7"/>
  <c r="AZ25" i="7"/>
  <c r="BA25" i="7"/>
  <c r="AZ26" i="7"/>
  <c r="AY26" i="7"/>
  <c r="BA26" i="7"/>
  <c r="AV26" i="7"/>
  <c r="AW26" i="7" s="1"/>
  <c r="AA41" i="8"/>
  <c r="AB41" i="8"/>
  <c r="AC41" i="8"/>
  <c r="AL40" i="8"/>
  <c r="AK40" i="8"/>
  <c r="AJ40" i="8"/>
  <c r="Z40" i="7"/>
  <c r="AA40" i="7"/>
  <c r="X41" i="7"/>
  <c r="Y40" i="7"/>
  <c r="AM35" i="7"/>
  <c r="AL36" i="7" s="1"/>
  <c r="AI41" i="8"/>
  <c r="AH41" i="8"/>
  <c r="AG42" i="8" s="1"/>
  <c r="T41" i="8"/>
  <c r="S42" i="8"/>
  <c r="V41" i="8"/>
  <c r="U41" i="8"/>
  <c r="F36" i="17" l="1"/>
  <c r="H37" i="17" s="1"/>
  <c r="J37" i="17" s="1"/>
  <c r="M41" i="14"/>
  <c r="K41" i="14"/>
  <c r="L41" i="14"/>
  <c r="F41" i="14"/>
  <c r="I42" i="14" s="1"/>
  <c r="E42" i="14" s="1"/>
  <c r="G41" i="14"/>
  <c r="H44" i="14" s="1"/>
  <c r="K40" i="14"/>
  <c r="L40" i="14"/>
  <c r="M40" i="14"/>
  <c r="AG48" i="12"/>
  <c r="AF49" i="12" s="1"/>
  <c r="AH33" i="12"/>
  <c r="AI32" i="12"/>
  <c r="AK32" i="12"/>
  <c r="AJ32" i="12"/>
  <c r="V40" i="12"/>
  <c r="W40" i="12" s="1"/>
  <c r="X40" i="12"/>
  <c r="Z39" i="12"/>
  <c r="Y39" i="12"/>
  <c r="AA39" i="12"/>
  <c r="Q47" i="12"/>
  <c r="P47" i="12"/>
  <c r="O47" i="12"/>
  <c r="J47" i="12"/>
  <c r="H47" i="12"/>
  <c r="I47" i="12"/>
  <c r="AH46" i="7"/>
  <c r="AG46" i="7"/>
  <c r="AF46" i="7"/>
  <c r="AQ33" i="8"/>
  <c r="AR33" i="8" s="1"/>
  <c r="AS33" i="8"/>
  <c r="AV33" i="8" s="1"/>
  <c r="AQ34" i="8"/>
  <c r="AR34" i="8" s="1"/>
  <c r="AT33" i="8"/>
  <c r="AX27" i="7"/>
  <c r="AA42" i="8"/>
  <c r="AC42" i="8"/>
  <c r="AB42" i="8"/>
  <c r="AL41" i="8"/>
  <c r="AK41" i="8"/>
  <c r="AJ41" i="8"/>
  <c r="X42" i="7"/>
  <c r="AA41" i="7"/>
  <c r="Y41" i="7"/>
  <c r="Z41" i="7"/>
  <c r="AN36" i="7"/>
  <c r="AQ36" i="7" s="1"/>
  <c r="AM36" i="7"/>
  <c r="AL37" i="7" s="1"/>
  <c r="AI42" i="8"/>
  <c r="AH42" i="8"/>
  <c r="AG43" i="8" s="1"/>
  <c r="S43" i="8"/>
  <c r="U42" i="8"/>
  <c r="V42" i="8"/>
  <c r="T42" i="8"/>
  <c r="I37" i="17" l="1"/>
  <c r="K37" i="17"/>
  <c r="E37" i="17"/>
  <c r="F42" i="14"/>
  <c r="I43" i="14"/>
  <c r="E43" i="14" s="1"/>
  <c r="G42" i="14"/>
  <c r="H45" i="14" s="1"/>
  <c r="J43" i="14"/>
  <c r="J42" i="14"/>
  <c r="AG49" i="12"/>
  <c r="AF50" i="12" s="1"/>
  <c r="AJ33" i="12"/>
  <c r="AK33" i="12"/>
  <c r="AI33" i="12"/>
  <c r="X41" i="12"/>
  <c r="Y40" i="12"/>
  <c r="AA40" i="12"/>
  <c r="Z40" i="12"/>
  <c r="Q48" i="12"/>
  <c r="P48" i="12"/>
  <c r="O48" i="12"/>
  <c r="J48" i="12"/>
  <c r="I48" i="12"/>
  <c r="H48" i="12"/>
  <c r="AH47" i="7"/>
  <c r="AG47" i="7"/>
  <c r="AF47" i="7"/>
  <c r="AU33" i="8"/>
  <c r="AS34" i="8"/>
  <c r="AV34" i="8" s="1"/>
  <c r="AS35" i="8"/>
  <c r="AT34" i="8"/>
  <c r="AU34" i="8"/>
  <c r="AY27" i="7"/>
  <c r="AZ27" i="7"/>
  <c r="BA27" i="7"/>
  <c r="AV27" i="7"/>
  <c r="AW27" i="7" s="1"/>
  <c r="AA43" i="8"/>
  <c r="AC43" i="8"/>
  <c r="AB43" i="8"/>
  <c r="AK42" i="8"/>
  <c r="AJ42" i="8"/>
  <c r="AL42" i="8"/>
  <c r="AA42" i="7"/>
  <c r="X43" i="7"/>
  <c r="Z42" i="7"/>
  <c r="Y42" i="7"/>
  <c r="AO36" i="7"/>
  <c r="AP36" i="7"/>
  <c r="AN37" i="7"/>
  <c r="AQ37" i="7" s="1"/>
  <c r="AM37" i="7"/>
  <c r="AL38" i="7" s="1"/>
  <c r="AI43" i="8"/>
  <c r="AH43" i="8"/>
  <c r="AG44" i="8" s="1"/>
  <c r="T43" i="8"/>
  <c r="S44" i="8"/>
  <c r="V43" i="8"/>
  <c r="U43" i="8"/>
  <c r="G37" i="17" l="1"/>
  <c r="F37" i="17"/>
  <c r="F43" i="14"/>
  <c r="J44" i="14" s="1"/>
  <c r="G43" i="14"/>
  <c r="H46" i="14" s="1"/>
  <c r="I44" i="14"/>
  <c r="E44" i="14" s="1"/>
  <c r="L43" i="14"/>
  <c r="K43" i="14"/>
  <c r="M43" i="14"/>
  <c r="L42" i="14"/>
  <c r="K42" i="14"/>
  <c r="M42" i="14"/>
  <c r="AG50" i="12"/>
  <c r="AF51" i="12" s="1"/>
  <c r="Z41" i="12"/>
  <c r="Y41" i="12"/>
  <c r="AA41" i="12"/>
  <c r="V41" i="12"/>
  <c r="W41" i="12" s="1"/>
  <c r="Q49" i="12"/>
  <c r="P49" i="12"/>
  <c r="O49" i="12"/>
  <c r="J49" i="12"/>
  <c r="H49" i="12"/>
  <c r="I49" i="12"/>
  <c r="AH48" i="7"/>
  <c r="AG48" i="7"/>
  <c r="AF48" i="7"/>
  <c r="AQ35" i="8"/>
  <c r="AR35" i="8" s="1"/>
  <c r="AV35" i="8"/>
  <c r="AU35" i="8"/>
  <c r="AT35" i="8"/>
  <c r="AX28" i="7"/>
  <c r="AA44" i="8"/>
  <c r="AC44" i="8"/>
  <c r="AB44" i="8"/>
  <c r="AJ43" i="8"/>
  <c r="AL43" i="8"/>
  <c r="AK43" i="8"/>
  <c r="Z43" i="7"/>
  <c r="Y43" i="7"/>
  <c r="AA43" i="7"/>
  <c r="X44" i="7"/>
  <c r="AO37" i="7"/>
  <c r="AP37" i="7"/>
  <c r="AM38" i="7"/>
  <c r="AN39" i="7" s="1"/>
  <c r="AN38" i="7"/>
  <c r="AI45" i="8"/>
  <c r="AI44" i="8"/>
  <c r="AH44" i="8"/>
  <c r="AG45" i="8" s="1"/>
  <c r="S45" i="8"/>
  <c r="U44" i="8"/>
  <c r="T44" i="8"/>
  <c r="V44" i="8"/>
  <c r="E38" i="17" l="1"/>
  <c r="H38" i="17"/>
  <c r="K44" i="14"/>
  <c r="M44" i="14"/>
  <c r="L44" i="14"/>
  <c r="F44" i="14"/>
  <c r="J45" i="14" s="1"/>
  <c r="G44" i="14"/>
  <c r="H47" i="14" s="1"/>
  <c r="AG51" i="12"/>
  <c r="AF52" i="12" s="1"/>
  <c r="AH34" i="12"/>
  <c r="V42" i="12"/>
  <c r="W42" i="12" s="1"/>
  <c r="X42" i="12"/>
  <c r="Q50" i="12"/>
  <c r="P50" i="12"/>
  <c r="O50" i="12"/>
  <c r="J50" i="12"/>
  <c r="I50" i="12"/>
  <c r="H50" i="12"/>
  <c r="AH49" i="7"/>
  <c r="AG49" i="7"/>
  <c r="AF49" i="7"/>
  <c r="AQ36" i="8"/>
  <c r="AR36" i="8" s="1"/>
  <c r="AS36" i="8"/>
  <c r="AY28" i="7"/>
  <c r="BA28" i="7"/>
  <c r="AZ28" i="7"/>
  <c r="AV28" i="7"/>
  <c r="AW28" i="7" s="1"/>
  <c r="AL39" i="7"/>
  <c r="AM39" i="7" s="1"/>
  <c r="AN40" i="7" s="1"/>
  <c r="AA45" i="8"/>
  <c r="AB45" i="8"/>
  <c r="AC45" i="8"/>
  <c r="AL45" i="8"/>
  <c r="AK45" i="8"/>
  <c r="AJ45" i="8"/>
  <c r="AL44" i="8"/>
  <c r="AK44" i="8"/>
  <c r="AJ44" i="8"/>
  <c r="AA44" i="7"/>
  <c r="X45" i="7"/>
  <c r="Y44" i="7"/>
  <c r="Z44" i="7"/>
  <c r="AQ38" i="7"/>
  <c r="AO38" i="7"/>
  <c r="AP38" i="7"/>
  <c r="AO39" i="7"/>
  <c r="AQ39" i="7"/>
  <c r="AP39" i="7"/>
  <c r="AH45" i="8"/>
  <c r="AG46" i="8" s="1"/>
  <c r="S46" i="8"/>
  <c r="V45" i="8"/>
  <c r="T45" i="8"/>
  <c r="U45" i="8"/>
  <c r="K38" i="17" l="1"/>
  <c r="I38" i="17"/>
  <c r="J38" i="17"/>
  <c r="G38" i="17"/>
  <c r="F38" i="17"/>
  <c r="K45" i="14"/>
  <c r="L45" i="14"/>
  <c r="M45" i="14"/>
  <c r="I45" i="14"/>
  <c r="E45" i="14" s="1"/>
  <c r="AG52" i="12"/>
  <c r="AF53" i="12" s="1"/>
  <c r="AK34" i="12"/>
  <c r="AJ34" i="12"/>
  <c r="AI34" i="12"/>
  <c r="Y42" i="12"/>
  <c r="AA42" i="12"/>
  <c r="Z42" i="12"/>
  <c r="V43" i="12"/>
  <c r="W43" i="12" s="1"/>
  <c r="X43" i="12"/>
  <c r="Q51" i="12"/>
  <c r="P51" i="12"/>
  <c r="O51" i="12"/>
  <c r="J51" i="12"/>
  <c r="H51" i="12"/>
  <c r="I51" i="12"/>
  <c r="AH50" i="7"/>
  <c r="AG50" i="7"/>
  <c r="AF50" i="7"/>
  <c r="AT36" i="8"/>
  <c r="AU36" i="8"/>
  <c r="AV36" i="8"/>
  <c r="AQ37" i="8"/>
  <c r="AR37" i="8" s="1"/>
  <c r="AV29" i="7"/>
  <c r="AW29" i="7" s="1"/>
  <c r="AL40" i="7"/>
  <c r="AA46" i="8"/>
  <c r="AC46" i="8"/>
  <c r="AB46" i="8"/>
  <c r="Y45" i="7"/>
  <c r="AA45" i="7"/>
  <c r="X46" i="7"/>
  <c r="Z45" i="7"/>
  <c r="AM40" i="7"/>
  <c r="AN41" i="7" s="1"/>
  <c r="AQ40" i="7"/>
  <c r="AP40" i="7"/>
  <c r="AO40" i="7"/>
  <c r="AI46" i="8"/>
  <c r="AH46" i="8"/>
  <c r="AG47" i="8" s="1"/>
  <c r="U46" i="8"/>
  <c r="T46" i="8"/>
  <c r="S47" i="8"/>
  <c r="V46" i="8"/>
  <c r="E39" i="17" l="1"/>
  <c r="H39" i="17"/>
  <c r="F45" i="14"/>
  <c r="J46" i="14" s="1"/>
  <c r="G45" i="14"/>
  <c r="H48" i="14" s="1"/>
  <c r="I46" i="14"/>
  <c r="E46" i="14" s="1"/>
  <c r="AG53" i="12"/>
  <c r="AF54" i="12" s="1"/>
  <c r="AH35" i="12"/>
  <c r="X44" i="12"/>
  <c r="Y43" i="12"/>
  <c r="AA43" i="12"/>
  <c r="Z43" i="12"/>
  <c r="Q52" i="12"/>
  <c r="P52" i="12"/>
  <c r="O52" i="12"/>
  <c r="J52" i="12"/>
  <c r="I52" i="12"/>
  <c r="H52" i="12"/>
  <c r="AH51" i="7"/>
  <c r="AG51" i="7"/>
  <c r="AF51" i="7"/>
  <c r="AS37" i="8"/>
  <c r="AS38" i="8"/>
  <c r="AV37" i="8"/>
  <c r="AT37" i="8"/>
  <c r="AU37" i="8"/>
  <c r="AV30" i="7"/>
  <c r="AW30" i="7" s="1"/>
  <c r="AX29" i="7"/>
  <c r="AL41" i="7"/>
  <c r="AA47" i="8"/>
  <c r="AC47" i="8"/>
  <c r="AB47" i="8"/>
  <c r="AK46" i="8"/>
  <c r="AL46" i="8"/>
  <c r="AJ46" i="8"/>
  <c r="AA46" i="7"/>
  <c r="Y46" i="7"/>
  <c r="Z46" i="7"/>
  <c r="X47" i="7"/>
  <c r="AO41" i="7"/>
  <c r="AQ41" i="7"/>
  <c r="AP41" i="7"/>
  <c r="AI47" i="8"/>
  <c r="AH47" i="8"/>
  <c r="AG48" i="8" s="1"/>
  <c r="S48" i="8"/>
  <c r="U47" i="8"/>
  <c r="V47" i="8"/>
  <c r="T47" i="8"/>
  <c r="J39" i="17" l="1"/>
  <c r="K39" i="17"/>
  <c r="I39" i="17"/>
  <c r="F39" i="17"/>
  <c r="E40" i="17" s="1"/>
  <c r="G39" i="17"/>
  <c r="F46" i="14"/>
  <c r="G46" i="14"/>
  <c r="H49" i="14" s="1"/>
  <c r="I47" i="14"/>
  <c r="E47" i="14" s="1"/>
  <c r="J47" i="14"/>
  <c r="M46" i="14"/>
  <c r="L46" i="14"/>
  <c r="K46" i="14"/>
  <c r="AG54" i="12"/>
  <c r="AF55" i="12" s="1"/>
  <c r="AK35" i="12"/>
  <c r="AI35" i="12"/>
  <c r="AJ35" i="12"/>
  <c r="AA44" i="12"/>
  <c r="Y44" i="12"/>
  <c r="Z44" i="12"/>
  <c r="V44" i="12"/>
  <c r="W44" i="12" s="1"/>
  <c r="Q53" i="12"/>
  <c r="P53" i="12"/>
  <c r="O53" i="12"/>
  <c r="J53" i="12"/>
  <c r="H53" i="12"/>
  <c r="I53" i="12"/>
  <c r="AH52" i="7"/>
  <c r="AG52" i="7"/>
  <c r="AF52" i="7"/>
  <c r="AQ38" i="8"/>
  <c r="AR38" i="8" s="1"/>
  <c r="AT38" i="8"/>
  <c r="AV38" i="8"/>
  <c r="AU38" i="8"/>
  <c r="AV31" i="7"/>
  <c r="AW31" i="7" s="1"/>
  <c r="AX31" i="7"/>
  <c r="AX30" i="7"/>
  <c r="BA29" i="7"/>
  <c r="AY29" i="7"/>
  <c r="AZ29" i="7"/>
  <c r="AA48" i="8"/>
  <c r="AC48" i="8"/>
  <c r="AB48" i="8"/>
  <c r="AJ47" i="8"/>
  <c r="AL47" i="8"/>
  <c r="AK47" i="8"/>
  <c r="Z47" i="7"/>
  <c r="Y47" i="7"/>
  <c r="X48" i="7"/>
  <c r="AA47" i="7"/>
  <c r="AM41" i="7"/>
  <c r="AL42" i="7" s="1"/>
  <c r="AI48" i="8"/>
  <c r="AH48" i="8"/>
  <c r="AG49" i="8" s="1"/>
  <c r="U48" i="8"/>
  <c r="T48" i="8"/>
  <c r="S49" i="8"/>
  <c r="V48" i="8"/>
  <c r="G40" i="17" l="1"/>
  <c r="F40" i="17"/>
  <c r="E41" i="17" s="1"/>
  <c r="H40" i="17"/>
  <c r="F47" i="14"/>
  <c r="J48" i="14"/>
  <c r="G47" i="14"/>
  <c r="H50" i="14" s="1"/>
  <c r="I48" i="14"/>
  <c r="E48" i="14" s="1"/>
  <c r="M47" i="14"/>
  <c r="K47" i="14"/>
  <c r="L47" i="14"/>
  <c r="AG55" i="12"/>
  <c r="AF56" i="12" s="1"/>
  <c r="AH36" i="12"/>
  <c r="X45" i="12"/>
  <c r="Q54" i="12"/>
  <c r="P54" i="12"/>
  <c r="O54" i="12"/>
  <c r="J54" i="12"/>
  <c r="I54" i="12"/>
  <c r="H54" i="12"/>
  <c r="AH53" i="7"/>
  <c r="AG53" i="7"/>
  <c r="AF53" i="7"/>
  <c r="AQ39" i="8"/>
  <c r="AS39" i="8"/>
  <c r="AX32" i="7"/>
  <c r="AZ30" i="7"/>
  <c r="BA30" i="7"/>
  <c r="AY30" i="7"/>
  <c r="BA31" i="7"/>
  <c r="AY31" i="7"/>
  <c r="AZ31" i="7"/>
  <c r="AA49" i="8"/>
  <c r="AB49" i="8"/>
  <c r="AC49" i="8"/>
  <c r="AL48" i="8"/>
  <c r="AK48" i="8"/>
  <c r="AJ48" i="8"/>
  <c r="Y48" i="7"/>
  <c r="Z48" i="7"/>
  <c r="X49" i="7"/>
  <c r="AA48" i="7"/>
  <c r="AM42" i="7"/>
  <c r="AN43" i="7" s="1"/>
  <c r="AN42" i="7"/>
  <c r="AI49" i="8"/>
  <c r="AH49" i="8"/>
  <c r="AG50" i="8" s="1"/>
  <c r="S50" i="8"/>
  <c r="U49" i="8"/>
  <c r="V49" i="8"/>
  <c r="T49" i="8"/>
  <c r="H41" i="17" l="1"/>
  <c r="I41" i="17" s="1"/>
  <c r="J40" i="17"/>
  <c r="I40" i="17"/>
  <c r="K40" i="17"/>
  <c r="G41" i="17"/>
  <c r="F41" i="17"/>
  <c r="H42" i="17" s="1"/>
  <c r="F48" i="14"/>
  <c r="I49" i="14" s="1"/>
  <c r="E49" i="14" s="1"/>
  <c r="G48" i="14"/>
  <c r="H51" i="14" s="1"/>
  <c r="J49" i="14"/>
  <c r="M48" i="14"/>
  <c r="K48" i="14"/>
  <c r="L48" i="14"/>
  <c r="AG56" i="12"/>
  <c r="AF57" i="12" s="1"/>
  <c r="AK36" i="12"/>
  <c r="AI36" i="12"/>
  <c r="AJ36" i="12"/>
  <c r="Z45" i="12"/>
  <c r="Y45" i="12"/>
  <c r="AA45" i="12"/>
  <c r="V45" i="12"/>
  <c r="W45" i="12" s="1"/>
  <c r="Q55" i="12"/>
  <c r="P55" i="12"/>
  <c r="O55" i="12"/>
  <c r="J55" i="12"/>
  <c r="H55" i="12"/>
  <c r="I55" i="12"/>
  <c r="AH54" i="7"/>
  <c r="AG54" i="7"/>
  <c r="AF54" i="7"/>
  <c r="AR39" i="8"/>
  <c r="AS40" i="8" s="1"/>
  <c r="AQ40" i="8"/>
  <c r="AR40" i="8" s="1"/>
  <c r="AV39" i="8"/>
  <c r="AU39" i="8"/>
  <c r="AT39" i="8"/>
  <c r="BA32" i="7"/>
  <c r="AZ32" i="7"/>
  <c r="AY32" i="7"/>
  <c r="AV32" i="7"/>
  <c r="AW32" i="7" s="1"/>
  <c r="AL43" i="7"/>
  <c r="AA50" i="8"/>
  <c r="AC50" i="8"/>
  <c r="AB50" i="8"/>
  <c r="AL49" i="8"/>
  <c r="AK49" i="8"/>
  <c r="AJ49" i="8"/>
  <c r="X50" i="7"/>
  <c r="Z49" i="7"/>
  <c r="AA49" i="7"/>
  <c r="Y49" i="7"/>
  <c r="AQ43" i="7"/>
  <c r="AP43" i="7"/>
  <c r="AO43" i="7"/>
  <c r="AP42" i="7"/>
  <c r="AO42" i="7"/>
  <c r="AQ42" i="7"/>
  <c r="AI50" i="8"/>
  <c r="AH50" i="8"/>
  <c r="AG51" i="8" s="1"/>
  <c r="U50" i="8"/>
  <c r="S51" i="8"/>
  <c r="T50" i="8"/>
  <c r="V50" i="8"/>
  <c r="K41" i="17" l="1"/>
  <c r="J41" i="17"/>
  <c r="I42" i="17"/>
  <c r="K42" i="17"/>
  <c r="J42" i="17"/>
  <c r="E42" i="17"/>
  <c r="F49" i="14"/>
  <c r="G49" i="14"/>
  <c r="H52" i="14" s="1"/>
  <c r="J50" i="14"/>
  <c r="I50" i="14"/>
  <c r="E50" i="14" s="1"/>
  <c r="M49" i="14"/>
  <c r="L49" i="14"/>
  <c r="K49" i="14"/>
  <c r="AG57" i="12"/>
  <c r="AF58" i="12" s="1"/>
  <c r="AH38" i="12"/>
  <c r="AH37" i="12"/>
  <c r="X46" i="12"/>
  <c r="Q56" i="12"/>
  <c r="P56" i="12"/>
  <c r="O56" i="12"/>
  <c r="J56" i="12"/>
  <c r="I56" i="12"/>
  <c r="H56" i="12"/>
  <c r="AH55" i="7"/>
  <c r="AG55" i="7"/>
  <c r="AF55" i="7"/>
  <c r="AU40" i="8"/>
  <c r="AV40" i="8"/>
  <c r="AT40" i="8"/>
  <c r="AS41" i="8"/>
  <c r="AU41" i="8" s="1"/>
  <c r="AQ41" i="8"/>
  <c r="AR41" i="8" s="1"/>
  <c r="AX33" i="7"/>
  <c r="AA51" i="8"/>
  <c r="AC51" i="8"/>
  <c r="AB51" i="8"/>
  <c r="AK50" i="8"/>
  <c r="AL50" i="8"/>
  <c r="AJ50" i="8"/>
  <c r="AA50" i="7"/>
  <c r="Y50" i="7"/>
  <c r="Z50" i="7"/>
  <c r="X51" i="7"/>
  <c r="AM43" i="7"/>
  <c r="AL44" i="7" s="1"/>
  <c r="AI51" i="8"/>
  <c r="AH51" i="8"/>
  <c r="AG52" i="8" s="1"/>
  <c r="S52" i="8"/>
  <c r="U51" i="8"/>
  <c r="T51" i="8"/>
  <c r="V51" i="8"/>
  <c r="G42" i="17" l="1"/>
  <c r="F42" i="17"/>
  <c r="H43" i="17" s="1"/>
  <c r="F50" i="14"/>
  <c r="J51" i="14"/>
  <c r="G50" i="14"/>
  <c r="H53" i="14" s="1"/>
  <c r="I51" i="14"/>
  <c r="E51" i="14" s="1"/>
  <c r="K50" i="14"/>
  <c r="L50" i="14"/>
  <c r="M50" i="14"/>
  <c r="AG58" i="12"/>
  <c r="AF59" i="12" s="1"/>
  <c r="AI38" i="12"/>
  <c r="AJ38" i="12"/>
  <c r="AK38" i="12"/>
  <c r="AK37" i="12"/>
  <c r="AI37" i="12"/>
  <c r="AJ37" i="12"/>
  <c r="Y46" i="12"/>
  <c r="AA46" i="12"/>
  <c r="Z46" i="12"/>
  <c r="V46" i="12"/>
  <c r="W46" i="12" s="1"/>
  <c r="Q57" i="12"/>
  <c r="P57" i="12"/>
  <c r="O57" i="12"/>
  <c r="J57" i="12"/>
  <c r="H57" i="12"/>
  <c r="I57" i="12"/>
  <c r="AH56" i="7"/>
  <c r="AG56" i="7"/>
  <c r="AF56" i="7"/>
  <c r="AT41" i="8"/>
  <c r="AV41" i="8"/>
  <c r="AQ42" i="8"/>
  <c r="AR42" i="8" s="1"/>
  <c r="BA33" i="7"/>
  <c r="AZ33" i="7"/>
  <c r="AY33" i="7"/>
  <c r="AV33" i="7"/>
  <c r="AW33" i="7" s="1"/>
  <c r="AA52" i="8"/>
  <c r="AC52" i="8"/>
  <c r="AB52" i="8"/>
  <c r="AJ51" i="8"/>
  <c r="AL51" i="8"/>
  <c r="AK51" i="8"/>
  <c r="X52" i="7"/>
  <c r="Y51" i="7"/>
  <c r="Z51" i="7"/>
  <c r="AA51" i="7"/>
  <c r="AN44" i="7"/>
  <c r="AO44" i="7" s="1"/>
  <c r="AM44" i="7"/>
  <c r="AN45" i="7" s="1"/>
  <c r="AI52" i="8"/>
  <c r="AH52" i="8"/>
  <c r="AG53" i="8" s="1"/>
  <c r="V52" i="8"/>
  <c r="S53" i="8"/>
  <c r="U52" i="8"/>
  <c r="T52" i="8"/>
  <c r="E43" i="17" l="1"/>
  <c r="G43" i="17" s="1"/>
  <c r="K43" i="17"/>
  <c r="I43" i="17"/>
  <c r="J43" i="17"/>
  <c r="F51" i="14"/>
  <c r="J52" i="14" s="1"/>
  <c r="G51" i="14"/>
  <c r="H54" i="14" s="1"/>
  <c r="I52" i="14"/>
  <c r="E52" i="14" s="1"/>
  <c r="K51" i="14"/>
  <c r="M51" i="14"/>
  <c r="L51" i="14"/>
  <c r="AG59" i="12"/>
  <c r="AF60" i="12" s="1"/>
  <c r="AH39" i="12"/>
  <c r="X47" i="12"/>
  <c r="Q58" i="12"/>
  <c r="P58" i="12"/>
  <c r="O58" i="12"/>
  <c r="J58" i="12"/>
  <c r="I58" i="12"/>
  <c r="H58" i="12"/>
  <c r="AH57" i="7"/>
  <c r="AG57" i="7"/>
  <c r="AF57" i="7"/>
  <c r="AS43" i="8"/>
  <c r="AS42" i="8"/>
  <c r="AV34" i="7"/>
  <c r="AW34" i="7" s="1"/>
  <c r="AL45" i="7"/>
  <c r="AQ44" i="7"/>
  <c r="AP44" i="7"/>
  <c r="AA53" i="8"/>
  <c r="AB53" i="8"/>
  <c r="AC53" i="8"/>
  <c r="AL52" i="8"/>
  <c r="AK52" i="8"/>
  <c r="AJ52" i="8"/>
  <c r="X53" i="7"/>
  <c r="AA52" i="7"/>
  <c r="Z52" i="7"/>
  <c r="Y52" i="7"/>
  <c r="AQ45" i="7"/>
  <c r="AP45" i="7"/>
  <c r="AO45" i="7"/>
  <c r="AI53" i="8"/>
  <c r="AH53" i="8"/>
  <c r="AG54" i="8" s="1"/>
  <c r="S54" i="8"/>
  <c r="U53" i="8"/>
  <c r="T53" i="8"/>
  <c r="V53" i="8"/>
  <c r="F43" i="17" l="1"/>
  <c r="H44" i="17" s="1"/>
  <c r="L52" i="14"/>
  <c r="M52" i="14"/>
  <c r="K52" i="14"/>
  <c r="F52" i="14"/>
  <c r="J53" i="14" s="1"/>
  <c r="G52" i="14"/>
  <c r="H55" i="14" s="1"/>
  <c r="AG60" i="12"/>
  <c r="AF61" i="12" s="1"/>
  <c r="AJ39" i="12"/>
  <c r="AK39" i="12"/>
  <c r="AI39" i="12"/>
  <c r="AA47" i="12"/>
  <c r="Z47" i="12"/>
  <c r="Y47" i="12"/>
  <c r="V47" i="12"/>
  <c r="W47" i="12" s="1"/>
  <c r="Q59" i="12"/>
  <c r="P59" i="12"/>
  <c r="O59" i="12"/>
  <c r="J59" i="12"/>
  <c r="H59" i="12"/>
  <c r="I59" i="12"/>
  <c r="AH58" i="7"/>
  <c r="AG58" i="7"/>
  <c r="AF58" i="7"/>
  <c r="AQ43" i="8"/>
  <c r="AR43" i="8" s="1"/>
  <c r="AS44" i="8" s="1"/>
  <c r="AT42" i="8"/>
  <c r="AV42" i="8"/>
  <c r="AU42" i="8"/>
  <c r="AV43" i="8"/>
  <c r="AU43" i="8"/>
  <c r="AT43" i="8"/>
  <c r="AV35" i="7"/>
  <c r="AW35" i="7" s="1"/>
  <c r="AX34" i="7"/>
  <c r="AA54" i="8"/>
  <c r="AC54" i="8"/>
  <c r="AB54" i="8"/>
  <c r="AL53" i="8"/>
  <c r="AK53" i="8"/>
  <c r="AJ53" i="8"/>
  <c r="Y53" i="7"/>
  <c r="Z53" i="7"/>
  <c r="X54" i="7"/>
  <c r="AA53" i="7"/>
  <c r="AM45" i="7"/>
  <c r="AL46" i="7" s="1"/>
  <c r="AI54" i="8"/>
  <c r="AH54" i="8"/>
  <c r="AG55" i="8" s="1"/>
  <c r="V54" i="8"/>
  <c r="S55" i="8"/>
  <c r="U54" i="8"/>
  <c r="T54" i="8"/>
  <c r="E44" i="17" l="1"/>
  <c r="G44" i="17" s="1"/>
  <c r="I44" i="17"/>
  <c r="K44" i="17"/>
  <c r="J44" i="17"/>
  <c r="K53" i="14"/>
  <c r="M53" i="14"/>
  <c r="L53" i="14"/>
  <c r="I53" i="14"/>
  <c r="E53" i="14" s="1"/>
  <c r="AG61" i="12"/>
  <c r="AF62" i="12" s="1"/>
  <c r="AH40" i="12"/>
  <c r="X48" i="12"/>
  <c r="Q60" i="12"/>
  <c r="P60" i="12"/>
  <c r="O60" i="12"/>
  <c r="J60" i="12"/>
  <c r="I60" i="12"/>
  <c r="H60" i="12"/>
  <c r="AH59" i="7"/>
  <c r="AG59" i="7"/>
  <c r="AF59" i="7"/>
  <c r="AQ44" i="8"/>
  <c r="AR44" i="8" s="1"/>
  <c r="AT44" i="8"/>
  <c r="AU44" i="8"/>
  <c r="AV44" i="8"/>
  <c r="AV36" i="7"/>
  <c r="AW36" i="7" s="1"/>
  <c r="AX36" i="7"/>
  <c r="AY34" i="7"/>
  <c r="BA34" i="7"/>
  <c r="AZ34" i="7"/>
  <c r="AX35" i="7"/>
  <c r="AA55" i="8"/>
  <c r="AC55" i="8"/>
  <c r="AB55" i="8"/>
  <c r="AK54" i="8"/>
  <c r="AL54" i="8"/>
  <c r="AJ54" i="8"/>
  <c r="Y54" i="7"/>
  <c r="AA54" i="7"/>
  <c r="Z54" i="7"/>
  <c r="X55" i="7"/>
  <c r="AM46" i="7"/>
  <c r="AN47" i="7" s="1"/>
  <c r="AN46" i="7"/>
  <c r="AI55" i="8"/>
  <c r="AH55" i="8"/>
  <c r="AG56" i="8" s="1"/>
  <c r="S56" i="8"/>
  <c r="U55" i="8"/>
  <c r="T55" i="8"/>
  <c r="V55" i="8"/>
  <c r="F44" i="17" l="1"/>
  <c r="F53" i="14"/>
  <c r="I54" i="14" s="1"/>
  <c r="E54" i="14" s="1"/>
  <c r="G53" i="14"/>
  <c r="H56" i="14" s="1"/>
  <c r="J54" i="14"/>
  <c r="AG62" i="12"/>
  <c r="AF63" i="12" s="1"/>
  <c r="AK40" i="12"/>
  <c r="AJ40" i="12"/>
  <c r="AI40" i="12"/>
  <c r="AH41" i="12"/>
  <c r="Y48" i="12"/>
  <c r="AA48" i="12"/>
  <c r="Z48" i="12"/>
  <c r="V48" i="12"/>
  <c r="W48" i="12" s="1"/>
  <c r="Q61" i="12"/>
  <c r="P61" i="12"/>
  <c r="O61" i="12"/>
  <c r="J61" i="12"/>
  <c r="H61" i="12"/>
  <c r="I61" i="12"/>
  <c r="AH60" i="7"/>
  <c r="AG60" i="7"/>
  <c r="AF60" i="7"/>
  <c r="AQ45" i="8"/>
  <c r="AR45" i="8" s="1"/>
  <c r="AV37" i="7"/>
  <c r="AW37" i="7" s="1"/>
  <c r="AX37" i="7"/>
  <c r="AY36" i="7"/>
  <c r="AZ36" i="7"/>
  <c r="BA36" i="7"/>
  <c r="AZ35" i="7"/>
  <c r="AY35" i="7"/>
  <c r="BA35" i="7"/>
  <c r="AL47" i="7"/>
  <c r="AM47" i="7" s="1"/>
  <c r="AA56" i="8"/>
  <c r="AC56" i="8"/>
  <c r="AB56" i="8"/>
  <c r="AJ55" i="8"/>
  <c r="AL55" i="8"/>
  <c r="AK55" i="8"/>
  <c r="Z55" i="7"/>
  <c r="AA55" i="7"/>
  <c r="Y55" i="7"/>
  <c r="X56" i="7"/>
  <c r="AQ47" i="7"/>
  <c r="AP47" i="7"/>
  <c r="AO47" i="7"/>
  <c r="AP46" i="7"/>
  <c r="AO46" i="7"/>
  <c r="AQ46" i="7"/>
  <c r="AI56" i="8"/>
  <c r="AH56" i="8"/>
  <c r="AG57" i="8" s="1"/>
  <c r="V56" i="8"/>
  <c r="S57" i="8"/>
  <c r="U56" i="8"/>
  <c r="T56" i="8"/>
  <c r="H45" i="17" l="1"/>
  <c r="E45" i="17"/>
  <c r="M54" i="14"/>
  <c r="K54" i="14"/>
  <c r="L54" i="14"/>
  <c r="F54" i="14"/>
  <c r="J55" i="14" s="1"/>
  <c r="G54" i="14"/>
  <c r="H57" i="14" s="1"/>
  <c r="AG63" i="12"/>
  <c r="AF64" i="12" s="1"/>
  <c r="AK41" i="12"/>
  <c r="AJ41" i="12"/>
  <c r="AI41" i="12"/>
  <c r="V49" i="12"/>
  <c r="W49" i="12" s="1"/>
  <c r="X49" i="12"/>
  <c r="Q62" i="12"/>
  <c r="P62" i="12"/>
  <c r="O62" i="12"/>
  <c r="J62" i="12"/>
  <c r="I62" i="12"/>
  <c r="H62" i="12"/>
  <c r="AH61" i="7"/>
  <c r="AG61" i="7"/>
  <c r="AF61" i="7"/>
  <c r="AS46" i="8"/>
  <c r="AS45" i="8"/>
  <c r="AX38" i="7"/>
  <c r="BA37" i="7"/>
  <c r="AZ37" i="7"/>
  <c r="AY37" i="7"/>
  <c r="AL48" i="7"/>
  <c r="AM48" i="7" s="1"/>
  <c r="AA57" i="8"/>
  <c r="AB57" i="8"/>
  <c r="AC57" i="8"/>
  <c r="AL56" i="8"/>
  <c r="AK56" i="8"/>
  <c r="AJ56" i="8"/>
  <c r="X57" i="7"/>
  <c r="Y56" i="7"/>
  <c r="Z56" i="7"/>
  <c r="AA56" i="7"/>
  <c r="AN48" i="7"/>
  <c r="AP48" i="7" s="1"/>
  <c r="AI57" i="8"/>
  <c r="AH57" i="8"/>
  <c r="AG58" i="8" s="1"/>
  <c r="S58" i="8"/>
  <c r="U57" i="8"/>
  <c r="T57" i="8"/>
  <c r="V57" i="8"/>
  <c r="G45" i="17" l="1"/>
  <c r="F45" i="17"/>
  <c r="I45" i="17"/>
  <c r="K45" i="17"/>
  <c r="J45" i="17"/>
  <c r="M55" i="14"/>
  <c r="K55" i="14"/>
  <c r="L55" i="14"/>
  <c r="I55" i="14"/>
  <c r="E55" i="14" s="1"/>
  <c r="AG64" i="12"/>
  <c r="AF65" i="12" s="1"/>
  <c r="AH42" i="12"/>
  <c r="X50" i="12"/>
  <c r="Y49" i="12"/>
  <c r="AA49" i="12"/>
  <c r="Z49" i="12"/>
  <c r="Q63" i="12"/>
  <c r="P63" i="12"/>
  <c r="O63" i="12"/>
  <c r="J63" i="12"/>
  <c r="H63" i="12"/>
  <c r="I63" i="12"/>
  <c r="AH62" i="7"/>
  <c r="AG62" i="7"/>
  <c r="AF62" i="7"/>
  <c r="AQ46" i="8"/>
  <c r="AR46" i="8" s="1"/>
  <c r="AT46" i="8"/>
  <c r="AV46" i="8"/>
  <c r="AU46" i="8"/>
  <c r="AV45" i="8"/>
  <c r="AT45" i="8"/>
  <c r="AU45" i="8"/>
  <c r="AS47" i="8"/>
  <c r="AV38" i="7"/>
  <c r="AW38" i="7" s="1"/>
  <c r="AZ38" i="7"/>
  <c r="AY38" i="7"/>
  <c r="BA38" i="7"/>
  <c r="AL49" i="7"/>
  <c r="AM49" i="7" s="1"/>
  <c r="AA58" i="8"/>
  <c r="AC58" i="8"/>
  <c r="AB58" i="8"/>
  <c r="AL57" i="8"/>
  <c r="AJ57" i="8"/>
  <c r="AK57" i="8"/>
  <c r="AA57" i="7"/>
  <c r="Z57" i="7"/>
  <c r="X58" i="7"/>
  <c r="Y57" i="7"/>
  <c r="AQ48" i="7"/>
  <c r="AO48" i="7"/>
  <c r="AN49" i="7"/>
  <c r="AQ49" i="7" s="1"/>
  <c r="AI58" i="8"/>
  <c r="AH58" i="8"/>
  <c r="AG59" i="8" s="1"/>
  <c r="V58" i="8"/>
  <c r="S59" i="8"/>
  <c r="U58" i="8"/>
  <c r="T58" i="8"/>
  <c r="E46" i="17" l="1"/>
  <c r="H46" i="17"/>
  <c r="F55" i="14"/>
  <c r="J56" i="14" s="1"/>
  <c r="G55" i="14"/>
  <c r="H58" i="14" s="1"/>
  <c r="I56" i="14"/>
  <c r="E56" i="14" s="1"/>
  <c r="AG65" i="12"/>
  <c r="AF66" i="12" s="1"/>
  <c r="AJ42" i="12"/>
  <c r="AI42" i="12"/>
  <c r="AK42" i="12"/>
  <c r="Y50" i="12"/>
  <c r="AA50" i="12"/>
  <c r="Z50" i="12"/>
  <c r="V50" i="12"/>
  <c r="W50" i="12" s="1"/>
  <c r="Q64" i="12"/>
  <c r="P64" i="12"/>
  <c r="O64" i="12"/>
  <c r="J64" i="12"/>
  <c r="I64" i="12"/>
  <c r="H64" i="12"/>
  <c r="AH63" i="7"/>
  <c r="AG63" i="7"/>
  <c r="AF63" i="7"/>
  <c r="AQ47" i="8"/>
  <c r="AR47" i="8" s="1"/>
  <c r="AV47" i="8"/>
  <c r="AU47" i="8"/>
  <c r="AT47" i="8"/>
  <c r="AX39" i="7"/>
  <c r="AY39" i="7" s="1"/>
  <c r="AV39" i="7"/>
  <c r="AW39" i="7" s="1"/>
  <c r="AL50" i="7"/>
  <c r="AM50" i="7" s="1"/>
  <c r="AN51" i="7" s="1"/>
  <c r="AA59" i="8"/>
  <c r="AC59" i="8"/>
  <c r="AB59" i="8"/>
  <c r="AK58" i="8"/>
  <c r="AJ58" i="8"/>
  <c r="AL58" i="8"/>
  <c r="X59" i="7"/>
  <c r="AA58" i="7"/>
  <c r="Z58" i="7"/>
  <c r="Y58" i="7"/>
  <c r="AP49" i="7"/>
  <c r="AO49" i="7"/>
  <c r="AN50" i="7"/>
  <c r="AO50" i="7" s="1"/>
  <c r="AI59" i="8"/>
  <c r="AH59" i="8"/>
  <c r="AG60" i="8" s="1"/>
  <c r="S60" i="8"/>
  <c r="U59" i="8"/>
  <c r="T59" i="8"/>
  <c r="V59" i="8"/>
  <c r="J46" i="17" l="1"/>
  <c r="I46" i="17"/>
  <c r="K46" i="17"/>
  <c r="G46" i="17"/>
  <c r="F46" i="17"/>
  <c r="E47" i="17" s="1"/>
  <c r="K56" i="14"/>
  <c r="M56" i="14"/>
  <c r="L56" i="14"/>
  <c r="F56" i="14"/>
  <c r="I57" i="14" s="1"/>
  <c r="E57" i="14" s="1"/>
  <c r="G56" i="14"/>
  <c r="H59" i="14" s="1"/>
  <c r="AG66" i="12"/>
  <c r="AF67" i="12" s="1"/>
  <c r="AH43" i="12"/>
  <c r="X51" i="12"/>
  <c r="Q65" i="12"/>
  <c r="P65" i="12"/>
  <c r="O65" i="12"/>
  <c r="J65" i="12"/>
  <c r="H65" i="12"/>
  <c r="I65" i="12"/>
  <c r="AH64" i="7"/>
  <c r="AG64" i="7"/>
  <c r="AF64" i="7"/>
  <c r="AQ48" i="8"/>
  <c r="AR48" i="8" s="1"/>
  <c r="AS48" i="8"/>
  <c r="BA39" i="7"/>
  <c r="AZ39" i="7"/>
  <c r="AV40" i="7"/>
  <c r="AW40" i="7" s="1"/>
  <c r="AL51" i="7"/>
  <c r="AA60" i="8"/>
  <c r="AC60" i="8"/>
  <c r="AB60" i="8"/>
  <c r="AJ59" i="8"/>
  <c r="AL59" i="8"/>
  <c r="AK59" i="8"/>
  <c r="AP50" i="7"/>
  <c r="AA59" i="7"/>
  <c r="Y59" i="7"/>
  <c r="X60" i="7"/>
  <c r="Z59" i="7"/>
  <c r="AQ50" i="7"/>
  <c r="AQ51" i="7"/>
  <c r="AP51" i="7"/>
  <c r="AO51" i="7"/>
  <c r="AI60" i="8"/>
  <c r="AH60" i="8"/>
  <c r="AG61" i="8" s="1"/>
  <c r="V60" i="8"/>
  <c r="S61" i="8"/>
  <c r="U60" i="8"/>
  <c r="T60" i="8"/>
  <c r="H47" i="17" l="1"/>
  <c r="K47" i="17"/>
  <c r="I47" i="17"/>
  <c r="J47" i="17"/>
  <c r="G47" i="17"/>
  <c r="F47" i="17"/>
  <c r="E48" i="17" s="1"/>
  <c r="F57" i="14"/>
  <c r="J58" i="14" s="1"/>
  <c r="G57" i="14"/>
  <c r="H60" i="14" s="1"/>
  <c r="I58" i="14"/>
  <c r="E58" i="14" s="1"/>
  <c r="J57" i="14"/>
  <c r="AG67" i="12"/>
  <c r="AF68" i="12" s="1"/>
  <c r="AJ43" i="12"/>
  <c r="AK43" i="12"/>
  <c r="AI43" i="12"/>
  <c r="AH44" i="12"/>
  <c r="Y51" i="12"/>
  <c r="AA51" i="12"/>
  <c r="Z51" i="12"/>
  <c r="V51" i="12"/>
  <c r="W51" i="12" s="1"/>
  <c r="Q66" i="12"/>
  <c r="P66" i="12"/>
  <c r="O66" i="12"/>
  <c r="J66" i="12"/>
  <c r="I66" i="12"/>
  <c r="H66" i="12"/>
  <c r="AH65" i="7"/>
  <c r="AG65" i="7"/>
  <c r="AF65" i="7"/>
  <c r="AQ49" i="8"/>
  <c r="AR49" i="8" s="1"/>
  <c r="AT48" i="8"/>
  <c r="AU48" i="8"/>
  <c r="AV48" i="8"/>
  <c r="AS49" i="8"/>
  <c r="AX41" i="7"/>
  <c r="AX40" i="7"/>
  <c r="AA61" i="8"/>
  <c r="AB61" i="8"/>
  <c r="AC61" i="8"/>
  <c r="AL60" i="8"/>
  <c r="AK60" i="8"/>
  <c r="AJ60" i="8"/>
  <c r="X61" i="7"/>
  <c r="Z60" i="7"/>
  <c r="Y60" i="7"/>
  <c r="AA60" i="7"/>
  <c r="AM51" i="7"/>
  <c r="AL52" i="7" s="1"/>
  <c r="AI61" i="8"/>
  <c r="AH61" i="8"/>
  <c r="AG62" i="8" s="1"/>
  <c r="S62" i="8"/>
  <c r="U61" i="8"/>
  <c r="T61" i="8"/>
  <c r="V61" i="8"/>
  <c r="H48" i="17" l="1"/>
  <c r="I48" i="17" s="1"/>
  <c r="G48" i="17"/>
  <c r="F48" i="17"/>
  <c r="E49" i="17" s="1"/>
  <c r="K58" i="14"/>
  <c r="L58" i="14"/>
  <c r="M58" i="14"/>
  <c r="F58" i="14"/>
  <c r="I59" i="14" s="1"/>
  <c r="E59" i="14" s="1"/>
  <c r="G58" i="14"/>
  <c r="H61" i="14" s="1"/>
  <c r="K57" i="14"/>
  <c r="M57" i="14"/>
  <c r="L57" i="14"/>
  <c r="AG68" i="12"/>
  <c r="AF69" i="12" s="1"/>
  <c r="AK44" i="12"/>
  <c r="AJ44" i="12"/>
  <c r="AI44" i="12"/>
  <c r="AH45" i="12"/>
  <c r="V52" i="12"/>
  <c r="W52" i="12" s="1"/>
  <c r="X52" i="12"/>
  <c r="Q67" i="12"/>
  <c r="P67" i="12"/>
  <c r="O67" i="12"/>
  <c r="J67" i="12"/>
  <c r="H67" i="12"/>
  <c r="I67" i="12"/>
  <c r="AH66" i="7"/>
  <c r="AG66" i="7"/>
  <c r="AF66" i="7"/>
  <c r="AQ50" i="8"/>
  <c r="AR50" i="8" s="1"/>
  <c r="AS50" i="8"/>
  <c r="AT50" i="8" s="1"/>
  <c r="AS51" i="8"/>
  <c r="AV49" i="8"/>
  <c r="AT49" i="8"/>
  <c r="AU49" i="8"/>
  <c r="AV41" i="7"/>
  <c r="AW41" i="7" s="1"/>
  <c r="AY41" i="7"/>
  <c r="BA41" i="7"/>
  <c r="AZ41" i="7"/>
  <c r="AZ40" i="7"/>
  <c r="BA40" i="7"/>
  <c r="AY40" i="7"/>
  <c r="AA62" i="8"/>
  <c r="AC62" i="8"/>
  <c r="AB62" i="8"/>
  <c r="AL61" i="8"/>
  <c r="AK61" i="8"/>
  <c r="AJ61" i="8"/>
  <c r="AA61" i="7"/>
  <c r="Y61" i="7"/>
  <c r="X62" i="7"/>
  <c r="Z61" i="7"/>
  <c r="AM52" i="7"/>
  <c r="AN53" i="7" s="1"/>
  <c r="AN52" i="7"/>
  <c r="AI62" i="8"/>
  <c r="AH62" i="8"/>
  <c r="AG63" i="8" s="1"/>
  <c r="S63" i="8"/>
  <c r="V62" i="8"/>
  <c r="U62" i="8"/>
  <c r="T62" i="8"/>
  <c r="J48" i="17" l="1"/>
  <c r="K48" i="17"/>
  <c r="H49" i="17"/>
  <c r="I49" i="17" s="1"/>
  <c r="G49" i="17"/>
  <c r="F49" i="17"/>
  <c r="H50" i="17" s="1"/>
  <c r="F59" i="14"/>
  <c r="J60" i="14" s="1"/>
  <c r="I60" i="14"/>
  <c r="E60" i="14" s="1"/>
  <c r="G59" i="14"/>
  <c r="H62" i="14" s="1"/>
  <c r="J59" i="14"/>
  <c r="AG69" i="12"/>
  <c r="AF70" i="12" s="1"/>
  <c r="AJ45" i="12"/>
  <c r="AK45" i="12"/>
  <c r="AI45" i="12"/>
  <c r="V53" i="12"/>
  <c r="W53" i="12" s="1"/>
  <c r="AA52" i="12"/>
  <c r="Z52" i="12"/>
  <c r="Y52" i="12"/>
  <c r="Q68" i="12"/>
  <c r="P68" i="12"/>
  <c r="O68" i="12"/>
  <c r="J68" i="12"/>
  <c r="I68" i="12"/>
  <c r="H68" i="12"/>
  <c r="AH67" i="7"/>
  <c r="AG67" i="7"/>
  <c r="AF67" i="7"/>
  <c r="AQ51" i="8"/>
  <c r="AR51" i="8" s="1"/>
  <c r="AU50" i="8"/>
  <c r="AV50" i="8"/>
  <c r="AV51" i="8"/>
  <c r="AU51" i="8"/>
  <c r="AT51" i="8"/>
  <c r="AV42" i="7"/>
  <c r="AW42" i="7" s="1"/>
  <c r="AL53" i="7"/>
  <c r="AA63" i="8"/>
  <c r="AC63" i="8"/>
  <c r="AB63" i="8"/>
  <c r="AK62" i="8"/>
  <c r="AL62" i="8"/>
  <c r="AJ62" i="8"/>
  <c r="AA62" i="7"/>
  <c r="Y62" i="7"/>
  <c r="X63" i="7"/>
  <c r="Z62" i="7"/>
  <c r="AQ53" i="7"/>
  <c r="AO53" i="7"/>
  <c r="AP53" i="7"/>
  <c r="AP52" i="7"/>
  <c r="AO52" i="7"/>
  <c r="AQ52" i="7"/>
  <c r="AI63" i="8"/>
  <c r="AH63" i="8"/>
  <c r="AG64" i="8" s="1"/>
  <c r="V63" i="8"/>
  <c r="T63" i="8"/>
  <c r="U63" i="8"/>
  <c r="S64" i="8"/>
  <c r="K49" i="17" l="1"/>
  <c r="J49" i="17"/>
  <c r="E50" i="17"/>
  <c r="G50" i="17" s="1"/>
  <c r="I50" i="17"/>
  <c r="J50" i="17"/>
  <c r="K50" i="17"/>
  <c r="L60" i="14"/>
  <c r="K60" i="14"/>
  <c r="M60" i="14"/>
  <c r="F60" i="14"/>
  <c r="I61" i="14" s="1"/>
  <c r="E61" i="14" s="1"/>
  <c r="G60" i="14"/>
  <c r="H63" i="14" s="1"/>
  <c r="L59" i="14"/>
  <c r="M59" i="14"/>
  <c r="K59" i="14"/>
  <c r="AG70" i="12"/>
  <c r="AF71" i="12" s="1"/>
  <c r="AH47" i="12"/>
  <c r="AH46" i="12"/>
  <c r="X54" i="12"/>
  <c r="X53" i="12"/>
  <c r="Q69" i="12"/>
  <c r="P69" i="12"/>
  <c r="O69" i="12"/>
  <c r="J69" i="12"/>
  <c r="H69" i="12"/>
  <c r="I69" i="12"/>
  <c r="AH68" i="7"/>
  <c r="AG68" i="7"/>
  <c r="AF68" i="7"/>
  <c r="AS52" i="8"/>
  <c r="AV43" i="7"/>
  <c r="AW43" i="7" s="1"/>
  <c r="AX42" i="7"/>
  <c r="AA64" i="8"/>
  <c r="AC64" i="8"/>
  <c r="AB64" i="8"/>
  <c r="AJ63" i="8"/>
  <c r="AL63" i="8"/>
  <c r="AK63" i="8"/>
  <c r="X64" i="7"/>
  <c r="Z63" i="7"/>
  <c r="Y63" i="7"/>
  <c r="AA63" i="7"/>
  <c r="AM53" i="7"/>
  <c r="AL54" i="7" s="1"/>
  <c r="AI64" i="8"/>
  <c r="AH64" i="8"/>
  <c r="AG65" i="8" s="1"/>
  <c r="T64" i="8"/>
  <c r="S65" i="8"/>
  <c r="V64" i="8"/>
  <c r="U64" i="8"/>
  <c r="F50" i="17" l="1"/>
  <c r="H51" i="17" s="1"/>
  <c r="K51" i="17" s="1"/>
  <c r="F61" i="14"/>
  <c r="G61" i="14"/>
  <c r="H64" i="14" s="1"/>
  <c r="I62" i="14"/>
  <c r="E62" i="14" s="1"/>
  <c r="J62" i="14"/>
  <c r="J61" i="14"/>
  <c r="AG71" i="12"/>
  <c r="AF72" i="12" s="1"/>
  <c r="AK46" i="12"/>
  <c r="AJ46" i="12"/>
  <c r="AI46" i="12"/>
  <c r="AJ47" i="12"/>
  <c r="AK47" i="12"/>
  <c r="AI47" i="12"/>
  <c r="Z53" i="12"/>
  <c r="Y53" i="12"/>
  <c r="AA53" i="12"/>
  <c r="AA54" i="12"/>
  <c r="Z54" i="12"/>
  <c r="Y54" i="12"/>
  <c r="V54" i="12"/>
  <c r="W54" i="12" s="1"/>
  <c r="Q70" i="12"/>
  <c r="P70" i="12"/>
  <c r="O70" i="12"/>
  <c r="J70" i="12"/>
  <c r="I70" i="12"/>
  <c r="H70" i="12"/>
  <c r="AH69" i="7"/>
  <c r="AG69" i="7"/>
  <c r="AF69" i="7"/>
  <c r="AQ52" i="8"/>
  <c r="AT52" i="8"/>
  <c r="AU52" i="8"/>
  <c r="AV52" i="8"/>
  <c r="AX43" i="7"/>
  <c r="BA43" i="7" s="1"/>
  <c r="AY42" i="7"/>
  <c r="BA42" i="7"/>
  <c r="AZ42" i="7"/>
  <c r="AV44" i="7"/>
  <c r="AW44" i="7" s="1"/>
  <c r="AA65" i="8"/>
  <c r="AB65" i="8"/>
  <c r="AC65" i="8"/>
  <c r="AL64" i="8"/>
  <c r="AK64" i="8"/>
  <c r="AJ64" i="8"/>
  <c r="AA64" i="7"/>
  <c r="X65" i="7"/>
  <c r="Z64" i="7"/>
  <c r="Y64" i="7"/>
  <c r="AN54" i="7"/>
  <c r="AP54" i="7" s="1"/>
  <c r="AM54" i="7"/>
  <c r="AN55" i="7" s="1"/>
  <c r="AI65" i="8"/>
  <c r="AH65" i="8"/>
  <c r="AG66" i="8" s="1"/>
  <c r="V65" i="8"/>
  <c r="T65" i="8"/>
  <c r="S66" i="8"/>
  <c r="U65" i="8"/>
  <c r="J51" i="17" l="1"/>
  <c r="I51" i="17"/>
  <c r="E51" i="17"/>
  <c r="G51" i="17" s="1"/>
  <c r="F62" i="14"/>
  <c r="J63" i="14" s="1"/>
  <c r="I63" i="14"/>
  <c r="E63" i="14" s="1"/>
  <c r="G62" i="14"/>
  <c r="H65" i="14" s="1"/>
  <c r="K62" i="14"/>
  <c r="M62" i="14"/>
  <c r="L62" i="14"/>
  <c r="M61" i="14"/>
  <c r="L61" i="14"/>
  <c r="K61" i="14"/>
  <c r="AG72" i="12"/>
  <c r="AF73" i="12" s="1"/>
  <c r="AH48" i="12"/>
  <c r="X55" i="12"/>
  <c r="Q71" i="12"/>
  <c r="P71" i="12"/>
  <c r="O71" i="12"/>
  <c r="J71" i="12"/>
  <c r="H71" i="12"/>
  <c r="I71" i="12"/>
  <c r="AH70" i="7"/>
  <c r="AG70" i="7"/>
  <c r="AF70" i="7"/>
  <c r="AR52" i="8"/>
  <c r="AS53" i="8" s="1"/>
  <c r="AQ53" i="8"/>
  <c r="AR53" i="8" s="1"/>
  <c r="AY43" i="7"/>
  <c r="AZ43" i="7"/>
  <c r="AX44" i="7"/>
  <c r="BA44" i="7" s="1"/>
  <c r="AX45" i="7"/>
  <c r="AL55" i="7"/>
  <c r="AA66" i="8"/>
  <c r="AC66" i="8"/>
  <c r="AB66" i="8"/>
  <c r="AL65" i="8"/>
  <c r="AK65" i="8"/>
  <c r="AJ65" i="8"/>
  <c r="X66" i="7"/>
  <c r="AA65" i="7"/>
  <c r="Z65" i="7"/>
  <c r="Y65" i="7"/>
  <c r="AO54" i="7"/>
  <c r="AQ54" i="7"/>
  <c r="AQ55" i="7"/>
  <c r="AP55" i="7"/>
  <c r="AO55" i="7"/>
  <c r="AI66" i="8"/>
  <c r="AH66" i="8"/>
  <c r="AG67" i="8" s="1"/>
  <c r="T66" i="8"/>
  <c r="S67" i="8"/>
  <c r="V66" i="8"/>
  <c r="U66" i="8"/>
  <c r="F51" i="17" l="1"/>
  <c r="H52" i="17" s="1"/>
  <c r="M63" i="14"/>
  <c r="L63" i="14"/>
  <c r="K63" i="14"/>
  <c r="F63" i="14"/>
  <c r="J64" i="14" s="1"/>
  <c r="G63" i="14"/>
  <c r="H66" i="14" s="1"/>
  <c r="AG73" i="12"/>
  <c r="AF74" i="12" s="1"/>
  <c r="AK48" i="12"/>
  <c r="AJ48" i="12"/>
  <c r="AI48" i="12"/>
  <c r="Y55" i="12"/>
  <c r="AA55" i="12"/>
  <c r="Z55" i="12"/>
  <c r="V55" i="12"/>
  <c r="W55" i="12" s="1"/>
  <c r="Q72" i="12"/>
  <c r="P72" i="12"/>
  <c r="O72" i="12"/>
  <c r="I72" i="12"/>
  <c r="J72" i="12"/>
  <c r="H72" i="12"/>
  <c r="AH71" i="7"/>
  <c r="AG71" i="7"/>
  <c r="AF71" i="7"/>
  <c r="AT53" i="8"/>
  <c r="AU53" i="8"/>
  <c r="AV53" i="8"/>
  <c r="AQ54" i="8"/>
  <c r="AR54" i="8" s="1"/>
  <c r="AZ44" i="7"/>
  <c r="AY44" i="7"/>
  <c r="AY45" i="7"/>
  <c r="AZ45" i="7"/>
  <c r="BA45" i="7"/>
  <c r="AV45" i="7"/>
  <c r="AW45" i="7" s="1"/>
  <c r="AA67" i="8"/>
  <c r="AC67" i="8"/>
  <c r="AB67" i="8"/>
  <c r="AK66" i="8"/>
  <c r="AL66" i="8"/>
  <c r="AJ66" i="8"/>
  <c r="X67" i="7"/>
  <c r="AA66" i="7"/>
  <c r="Z66" i="7"/>
  <c r="Y66" i="7"/>
  <c r="AM55" i="7"/>
  <c r="AL56" i="7" s="1"/>
  <c r="AI67" i="8"/>
  <c r="AH67" i="8"/>
  <c r="AG68" i="8" s="1"/>
  <c r="V67" i="8"/>
  <c r="T67" i="8"/>
  <c r="S68" i="8"/>
  <c r="U67" i="8"/>
  <c r="E52" i="17" l="1"/>
  <c r="G52" i="17" s="1"/>
  <c r="K52" i="17"/>
  <c r="J52" i="17"/>
  <c r="I52" i="17"/>
  <c r="L64" i="14"/>
  <c r="K64" i="14"/>
  <c r="M64" i="14"/>
  <c r="I64" i="14"/>
  <c r="E64" i="14" s="1"/>
  <c r="AG74" i="12"/>
  <c r="AF75" i="12" s="1"/>
  <c r="X56" i="12"/>
  <c r="Q73" i="12"/>
  <c r="P73" i="12"/>
  <c r="O73" i="12"/>
  <c r="J73" i="12"/>
  <c r="I73" i="12"/>
  <c r="H73" i="12"/>
  <c r="AH72" i="7"/>
  <c r="AG72" i="7"/>
  <c r="AF72" i="7"/>
  <c r="AS54" i="8"/>
  <c r="AU54" i="8" s="1"/>
  <c r="AS55" i="8"/>
  <c r="AT55" i="8" s="1"/>
  <c r="AV54" i="8"/>
  <c r="AX46" i="7"/>
  <c r="AA68" i="8"/>
  <c r="AC68" i="8"/>
  <c r="AB68" i="8"/>
  <c r="AJ67" i="8"/>
  <c r="AL67" i="8"/>
  <c r="AK67" i="8"/>
  <c r="AA67" i="7"/>
  <c r="Z67" i="7"/>
  <c r="Y67" i="7"/>
  <c r="X68" i="7"/>
  <c r="AM56" i="7"/>
  <c r="AN57" i="7" s="1"/>
  <c r="AN56" i="7"/>
  <c r="AI68" i="8"/>
  <c r="AH68" i="8"/>
  <c r="AG69" i="8" s="1"/>
  <c r="T68" i="8"/>
  <c r="V68" i="8"/>
  <c r="U68" i="8"/>
  <c r="S69" i="8"/>
  <c r="F52" i="17" l="1"/>
  <c r="H53" i="17" s="1"/>
  <c r="I53" i="17" s="1"/>
  <c r="E53" i="17"/>
  <c r="F64" i="14"/>
  <c r="G64" i="14"/>
  <c r="H67" i="14" s="1"/>
  <c r="I65" i="14"/>
  <c r="E65" i="14" s="1"/>
  <c r="J65" i="14"/>
  <c r="AG75" i="12"/>
  <c r="AF76" i="12" s="1"/>
  <c r="AH49" i="12"/>
  <c r="Z56" i="12"/>
  <c r="Y56" i="12"/>
  <c r="AA56" i="12"/>
  <c r="V56" i="12"/>
  <c r="W56" i="12" s="1"/>
  <c r="Q74" i="12"/>
  <c r="P74" i="12"/>
  <c r="O74" i="12"/>
  <c r="I74" i="12"/>
  <c r="J74" i="12"/>
  <c r="H74" i="12"/>
  <c r="AH73" i="7"/>
  <c r="AG73" i="7"/>
  <c r="AF73" i="7"/>
  <c r="AT54" i="8"/>
  <c r="AU55" i="8"/>
  <c r="AV55" i="8"/>
  <c r="AQ55" i="8"/>
  <c r="AR55" i="8" s="1"/>
  <c r="AY46" i="7"/>
  <c r="BA46" i="7"/>
  <c r="AZ46" i="7"/>
  <c r="AV46" i="7"/>
  <c r="AW46" i="7" s="1"/>
  <c r="AL57" i="7"/>
  <c r="AM57" i="7" s="1"/>
  <c r="AA69" i="8"/>
  <c r="AB69" i="8"/>
  <c r="AC69" i="8"/>
  <c r="AL68" i="8"/>
  <c r="AK68" i="8"/>
  <c r="AJ68" i="8"/>
  <c r="X69" i="7"/>
  <c r="Z68" i="7"/>
  <c r="Y68" i="7"/>
  <c r="AA68" i="7"/>
  <c r="AO57" i="7"/>
  <c r="AP57" i="7"/>
  <c r="AQ57" i="7"/>
  <c r="AQ56" i="7"/>
  <c r="AP56" i="7"/>
  <c r="AO56" i="7"/>
  <c r="AI69" i="8"/>
  <c r="AH69" i="8"/>
  <c r="AG70" i="8" s="1"/>
  <c r="V69" i="8"/>
  <c r="T69" i="8"/>
  <c r="S70" i="8"/>
  <c r="U69" i="8"/>
  <c r="J53" i="17" l="1"/>
  <c r="K53" i="17"/>
  <c r="G53" i="17"/>
  <c r="F53" i="17"/>
  <c r="E54" i="17" s="1"/>
  <c r="M65" i="14"/>
  <c r="K65" i="14"/>
  <c r="L65" i="14"/>
  <c r="F65" i="14"/>
  <c r="J66" i="14" s="1"/>
  <c r="G65" i="14"/>
  <c r="H68" i="14" s="1"/>
  <c r="AG76" i="12"/>
  <c r="AF77" i="12" s="1"/>
  <c r="AI49" i="12"/>
  <c r="AJ49" i="12"/>
  <c r="AK49" i="12"/>
  <c r="V57" i="12"/>
  <c r="W57" i="12" s="1"/>
  <c r="X57" i="12"/>
  <c r="Q75" i="12"/>
  <c r="P75" i="12"/>
  <c r="O75" i="12"/>
  <c r="J75" i="12"/>
  <c r="I75" i="12"/>
  <c r="H75" i="12"/>
  <c r="AH74" i="7"/>
  <c r="AG74" i="7"/>
  <c r="AF74" i="7"/>
  <c r="AQ56" i="8"/>
  <c r="AS56" i="8"/>
  <c r="AX47" i="7"/>
  <c r="AL58" i="7"/>
  <c r="AM58" i="7" s="1"/>
  <c r="AN59" i="7" s="1"/>
  <c r="AA70" i="8"/>
  <c r="AC70" i="8"/>
  <c r="AB70" i="8"/>
  <c r="AL69" i="8"/>
  <c r="AK69" i="8"/>
  <c r="AJ69" i="8"/>
  <c r="AI70" i="8"/>
  <c r="X70" i="7"/>
  <c r="Y69" i="7"/>
  <c r="Z69" i="7"/>
  <c r="AA69" i="7"/>
  <c r="AN58" i="7"/>
  <c r="AQ58" i="7" s="1"/>
  <c r="AH70" i="8"/>
  <c r="AG71" i="8" s="1"/>
  <c r="T70" i="8"/>
  <c r="V70" i="8"/>
  <c r="U70" i="8"/>
  <c r="S71" i="8"/>
  <c r="H54" i="17" l="1"/>
  <c r="K54" i="17" s="1"/>
  <c r="J54" i="17"/>
  <c r="I54" i="17"/>
  <c r="G54" i="17"/>
  <c r="F54" i="17"/>
  <c r="E55" i="17" s="1"/>
  <c r="K66" i="14"/>
  <c r="M66" i="14"/>
  <c r="L66" i="14"/>
  <c r="I66" i="14"/>
  <c r="E66" i="14" s="1"/>
  <c r="AG77" i="12"/>
  <c r="AF78" i="12" s="1"/>
  <c r="AH50" i="12"/>
  <c r="AA57" i="12"/>
  <c r="Z57" i="12"/>
  <c r="Y57" i="12"/>
  <c r="V58" i="12"/>
  <c r="W58" i="12" s="1"/>
  <c r="X58" i="12"/>
  <c r="Q76" i="12"/>
  <c r="P76" i="12"/>
  <c r="O76" i="12"/>
  <c r="I76" i="12"/>
  <c r="J76" i="12"/>
  <c r="H76" i="12"/>
  <c r="AH75" i="7"/>
  <c r="AG75" i="7"/>
  <c r="AF75" i="7"/>
  <c r="AR56" i="8"/>
  <c r="AS57" i="8" s="1"/>
  <c r="AQ57" i="8"/>
  <c r="AR57" i="8" s="1"/>
  <c r="AU56" i="8"/>
  <c r="AT56" i="8"/>
  <c r="AV56" i="8"/>
  <c r="AV47" i="7"/>
  <c r="AW47" i="7" s="1"/>
  <c r="BA47" i="7"/>
  <c r="AZ47" i="7"/>
  <c r="AY47" i="7"/>
  <c r="AL59" i="7"/>
  <c r="AA71" i="8"/>
  <c r="AC71" i="8"/>
  <c r="AB71" i="8"/>
  <c r="AK70" i="8"/>
  <c r="AL70" i="8"/>
  <c r="AJ70" i="8"/>
  <c r="X71" i="7"/>
  <c r="AA70" i="7"/>
  <c r="Z70" i="7"/>
  <c r="Y70" i="7"/>
  <c r="AP58" i="7"/>
  <c r="AO58" i="7"/>
  <c r="AO59" i="7"/>
  <c r="AP59" i="7"/>
  <c r="AQ59" i="7"/>
  <c r="AI71" i="8"/>
  <c r="AH71" i="8"/>
  <c r="AG72" i="8" s="1"/>
  <c r="V71" i="8"/>
  <c r="T71" i="8"/>
  <c r="S72" i="8"/>
  <c r="U71" i="8"/>
  <c r="H55" i="17" l="1"/>
  <c r="G55" i="17"/>
  <c r="F55" i="17"/>
  <c r="H56" i="17" s="1"/>
  <c r="F66" i="14"/>
  <c r="G66" i="14"/>
  <c r="H69" i="14" s="1"/>
  <c r="I67" i="14"/>
  <c r="E67" i="14" s="1"/>
  <c r="J67" i="14"/>
  <c r="AG78" i="12"/>
  <c r="AF79" i="12" s="1"/>
  <c r="AK50" i="12"/>
  <c r="AJ50" i="12"/>
  <c r="AI50" i="12"/>
  <c r="V59" i="12"/>
  <c r="W59" i="12" s="1"/>
  <c r="X59" i="12"/>
  <c r="Z58" i="12"/>
  <c r="AA58" i="12"/>
  <c r="Y58" i="12"/>
  <c r="Q77" i="12"/>
  <c r="P77" i="12"/>
  <c r="O77" i="12"/>
  <c r="J77" i="12"/>
  <c r="I77" i="12"/>
  <c r="AH76" i="7"/>
  <c r="AG76" i="7"/>
  <c r="AF76" i="7"/>
  <c r="AV57" i="8"/>
  <c r="AU57" i="8"/>
  <c r="AT57" i="8"/>
  <c r="AQ58" i="8"/>
  <c r="AS58" i="8"/>
  <c r="AT58" i="8" s="1"/>
  <c r="AV48" i="7"/>
  <c r="AW48" i="7" s="1"/>
  <c r="AX48" i="7"/>
  <c r="AY48" i="7" s="1"/>
  <c r="AA72" i="8"/>
  <c r="AC72" i="8"/>
  <c r="AB72" i="8"/>
  <c r="AJ71" i="8"/>
  <c r="AL71" i="8"/>
  <c r="AK71" i="8"/>
  <c r="Z71" i="7"/>
  <c r="Y71" i="7"/>
  <c r="AA71" i="7"/>
  <c r="X72" i="7"/>
  <c r="AM59" i="7"/>
  <c r="AN60" i="7" s="1"/>
  <c r="AI72" i="8"/>
  <c r="AH72" i="8"/>
  <c r="AG73" i="8" s="1"/>
  <c r="T72" i="8"/>
  <c r="V72" i="8"/>
  <c r="U72" i="8"/>
  <c r="S73" i="8"/>
  <c r="E56" i="17" l="1"/>
  <c r="K56" i="17"/>
  <c r="J56" i="17"/>
  <c r="I56" i="17"/>
  <c r="G56" i="17"/>
  <c r="F56" i="17"/>
  <c r="E57" i="17" s="1"/>
  <c r="K55" i="17"/>
  <c r="I55" i="17"/>
  <c r="J55" i="17"/>
  <c r="F67" i="14"/>
  <c r="I68" i="14" s="1"/>
  <c r="E68" i="14" s="1"/>
  <c r="G67" i="14"/>
  <c r="H70" i="14" s="1"/>
  <c r="L67" i="14"/>
  <c r="K67" i="14"/>
  <c r="M67" i="14"/>
  <c r="AG79" i="12"/>
  <c r="AF80" i="12" s="1"/>
  <c r="AH51" i="12"/>
  <c r="V60" i="12"/>
  <c r="W60" i="12" s="1"/>
  <c r="X60" i="12"/>
  <c r="AA59" i="12"/>
  <c r="Z59" i="12"/>
  <c r="Y59" i="12"/>
  <c r="Q78" i="12"/>
  <c r="P78" i="12"/>
  <c r="O78" i="12"/>
  <c r="I78" i="12"/>
  <c r="J78" i="12"/>
  <c r="H78" i="12"/>
  <c r="AH77" i="7"/>
  <c r="AG77" i="7"/>
  <c r="AF77" i="7"/>
  <c r="AL60" i="7"/>
  <c r="AR58" i="8"/>
  <c r="AS59" i="8" s="1"/>
  <c r="AV58" i="8"/>
  <c r="AU58" i="8"/>
  <c r="AX49" i="7"/>
  <c r="BA49" i="7" s="1"/>
  <c r="AZ48" i="7"/>
  <c r="BA48" i="7"/>
  <c r="AV49" i="7"/>
  <c r="AW49" i="7" s="1"/>
  <c r="AA73" i="8"/>
  <c r="AB73" i="8"/>
  <c r="AC73" i="8"/>
  <c r="AL72" i="8"/>
  <c r="AK72" i="8"/>
  <c r="AJ72" i="8"/>
  <c r="Y72" i="7"/>
  <c r="Z72" i="7"/>
  <c r="AA72" i="7"/>
  <c r="X73" i="7"/>
  <c r="AQ60" i="7"/>
  <c r="AP60" i="7"/>
  <c r="AO60" i="7"/>
  <c r="AI73" i="8"/>
  <c r="AH73" i="8"/>
  <c r="AG74" i="8" s="1"/>
  <c r="V73" i="8"/>
  <c r="T73" i="8"/>
  <c r="S74" i="8"/>
  <c r="U73" i="8"/>
  <c r="G57" i="17" l="1"/>
  <c r="F57" i="17"/>
  <c r="H58" i="17" s="1"/>
  <c r="I58" i="17" s="1"/>
  <c r="H57" i="17"/>
  <c r="J68" i="14"/>
  <c r="F68" i="14"/>
  <c r="J69" i="14" s="1"/>
  <c r="G68" i="14"/>
  <c r="H71" i="14" s="1"/>
  <c r="I69" i="14"/>
  <c r="E69" i="14" s="1"/>
  <c r="L68" i="14"/>
  <c r="K68" i="14"/>
  <c r="M68" i="14"/>
  <c r="AG80" i="12"/>
  <c r="AK51" i="12"/>
  <c r="AJ51" i="12"/>
  <c r="AI51" i="12"/>
  <c r="V61" i="12"/>
  <c r="W61" i="12" s="1"/>
  <c r="X61" i="12"/>
  <c r="Y60" i="12"/>
  <c r="AA60" i="12"/>
  <c r="Z60" i="12"/>
  <c r="Q79" i="12"/>
  <c r="P79" i="12"/>
  <c r="O79" i="12"/>
  <c r="J79" i="12"/>
  <c r="I79" i="12"/>
  <c r="H79" i="12"/>
  <c r="AH78" i="7"/>
  <c r="AG78" i="7"/>
  <c r="AF78" i="7"/>
  <c r="AY49" i="7"/>
  <c r="AZ49" i="7"/>
  <c r="AU59" i="8"/>
  <c r="AV59" i="8"/>
  <c r="AT59" i="8"/>
  <c r="AQ59" i="8"/>
  <c r="AR59" i="8" s="1"/>
  <c r="AV50" i="7"/>
  <c r="AW50" i="7" s="1"/>
  <c r="AA74" i="8"/>
  <c r="AC74" i="8"/>
  <c r="AB74" i="8"/>
  <c r="AL73" i="8"/>
  <c r="AK73" i="8"/>
  <c r="AJ73" i="8"/>
  <c r="AA73" i="7"/>
  <c r="Z73" i="7"/>
  <c r="X74" i="7"/>
  <c r="Y73" i="7"/>
  <c r="AM60" i="7"/>
  <c r="AL61" i="7" s="1"/>
  <c r="AI74" i="8"/>
  <c r="AH74" i="8"/>
  <c r="AG75" i="8" s="1"/>
  <c r="T74" i="8"/>
  <c r="V74" i="8"/>
  <c r="U74" i="8"/>
  <c r="S75" i="8"/>
  <c r="J58" i="17" l="1"/>
  <c r="E58" i="17"/>
  <c r="G58" i="17" s="1"/>
  <c r="K58" i="17"/>
  <c r="I57" i="17"/>
  <c r="J57" i="17"/>
  <c r="K57" i="17"/>
  <c r="L69" i="14"/>
  <c r="K69" i="14"/>
  <c r="M69" i="14"/>
  <c r="F69" i="14"/>
  <c r="I70" i="14" s="1"/>
  <c r="E70" i="14" s="1"/>
  <c r="G69" i="14"/>
  <c r="H72" i="14" s="1"/>
  <c r="AF81" i="12"/>
  <c r="AH52" i="12"/>
  <c r="V62" i="12"/>
  <c r="W62" i="12" s="1"/>
  <c r="X62" i="12"/>
  <c r="Y61" i="12"/>
  <c r="AA61" i="12"/>
  <c r="Z61" i="12"/>
  <c r="Q80" i="12"/>
  <c r="P80" i="12"/>
  <c r="O80" i="12"/>
  <c r="I80" i="12"/>
  <c r="J80" i="12"/>
  <c r="H80" i="12"/>
  <c r="AH79" i="7"/>
  <c r="AG79" i="7"/>
  <c r="AF79" i="7"/>
  <c r="AQ60" i="8"/>
  <c r="AR60" i="8" s="1"/>
  <c r="AS60" i="8"/>
  <c r="AU60" i="8" s="1"/>
  <c r="AX50" i="7"/>
  <c r="AZ50" i="7" s="1"/>
  <c r="AX51" i="7"/>
  <c r="AA75" i="8"/>
  <c r="AC75" i="8"/>
  <c r="AB75" i="8"/>
  <c r="AK74" i="8"/>
  <c r="AJ74" i="8"/>
  <c r="AL74" i="8"/>
  <c r="Y74" i="7"/>
  <c r="AA74" i="7"/>
  <c r="X75" i="7"/>
  <c r="Z74" i="7"/>
  <c r="AN61" i="7"/>
  <c r="AO61" i="7" s="1"/>
  <c r="AM61" i="7"/>
  <c r="AN62" i="7" s="1"/>
  <c r="AI75" i="8"/>
  <c r="AH75" i="8"/>
  <c r="AG76" i="8" s="1"/>
  <c r="V75" i="8"/>
  <c r="T75" i="8"/>
  <c r="S76" i="8"/>
  <c r="U75" i="8"/>
  <c r="F58" i="17" l="1"/>
  <c r="H59" i="17" s="1"/>
  <c r="F70" i="14"/>
  <c r="G70" i="14"/>
  <c r="H73" i="14" s="1"/>
  <c r="I71" i="14"/>
  <c r="E71" i="14" s="1"/>
  <c r="J71" i="14"/>
  <c r="J70" i="14"/>
  <c r="K59" i="17"/>
  <c r="J59" i="17"/>
  <c r="I59" i="17"/>
  <c r="AG81" i="12"/>
  <c r="AH82" i="12"/>
  <c r="AJ52" i="12"/>
  <c r="AI52" i="12"/>
  <c r="AK52" i="12"/>
  <c r="V63" i="12"/>
  <c r="W63" i="12" s="1"/>
  <c r="X63" i="12"/>
  <c r="Y62" i="12"/>
  <c r="AA62" i="12"/>
  <c r="Z62" i="12"/>
  <c r="Q81" i="12"/>
  <c r="M3" i="12" s="1"/>
  <c r="Q3" i="12" s="1"/>
  <c r="P81" i="12"/>
  <c r="P3" i="12" s="1"/>
  <c r="O81" i="12"/>
  <c r="O3" i="12" s="1"/>
  <c r="J81" i="12"/>
  <c r="I81" i="12"/>
  <c r="I3" i="12" s="1"/>
  <c r="H81" i="12"/>
  <c r="H3" i="12" s="1"/>
  <c r="AH80" i="7"/>
  <c r="AG80" i="7"/>
  <c r="AF80" i="7"/>
  <c r="AT60" i="8"/>
  <c r="AV60" i="8"/>
  <c r="AS61" i="8"/>
  <c r="AT61" i="8" s="1"/>
  <c r="AQ61" i="8"/>
  <c r="AR61" i="8" s="1"/>
  <c r="AY50" i="7"/>
  <c r="BA50" i="7"/>
  <c r="BA51" i="7"/>
  <c r="AZ51" i="7"/>
  <c r="AY51" i="7"/>
  <c r="AV51" i="7"/>
  <c r="AW51" i="7" s="1"/>
  <c r="AL62" i="7"/>
  <c r="AM62" i="7" s="1"/>
  <c r="AA76" i="8"/>
  <c r="AC76" i="8"/>
  <c r="AB76" i="8"/>
  <c r="AJ75" i="8"/>
  <c r="AL75" i="8"/>
  <c r="AK75" i="8"/>
  <c r="Y75" i="7"/>
  <c r="X76" i="7"/>
  <c r="Z75" i="7"/>
  <c r="AA75" i="7"/>
  <c r="AP61" i="7"/>
  <c r="AQ61" i="7"/>
  <c r="AQ62" i="7"/>
  <c r="AP62" i="7"/>
  <c r="AO62" i="7"/>
  <c r="AI76" i="8"/>
  <c r="AH76" i="8"/>
  <c r="AG77" i="8" s="1"/>
  <c r="T76" i="8"/>
  <c r="V76" i="8"/>
  <c r="U76" i="8"/>
  <c r="S77" i="8"/>
  <c r="E59" i="17" l="1"/>
  <c r="G59" i="17" s="1"/>
  <c r="F71" i="14"/>
  <c r="J72" i="14"/>
  <c r="G71" i="14"/>
  <c r="H74" i="14" s="1"/>
  <c r="I72" i="14"/>
  <c r="E72" i="14" s="1"/>
  <c r="K71" i="14"/>
  <c r="M71" i="14"/>
  <c r="L71" i="14"/>
  <c r="L70" i="14"/>
  <c r="M70" i="14"/>
  <c r="K70" i="14"/>
  <c r="AH53" i="12"/>
  <c r="V64" i="12"/>
  <c r="W64" i="12" s="1"/>
  <c r="X64" i="12"/>
  <c r="Z63" i="12"/>
  <c r="Y63" i="12"/>
  <c r="AA63" i="12"/>
  <c r="F3" i="12"/>
  <c r="J3" i="12" s="1"/>
  <c r="AH81" i="7"/>
  <c r="AD3" i="7" s="1"/>
  <c r="AH3" i="7" s="1"/>
  <c r="AG81" i="7"/>
  <c r="AG3" i="7" s="1"/>
  <c r="AF81" i="7"/>
  <c r="AF3" i="7" s="1"/>
  <c r="AV61" i="8"/>
  <c r="AU61" i="8"/>
  <c r="AQ62" i="8"/>
  <c r="AR62" i="8" s="1"/>
  <c r="AV52" i="7"/>
  <c r="AW52" i="7" s="1"/>
  <c r="AL63" i="7"/>
  <c r="AA77" i="8"/>
  <c r="AB77" i="8"/>
  <c r="AC77" i="8"/>
  <c r="AL76" i="8"/>
  <c r="AK76" i="8"/>
  <c r="AJ76" i="8"/>
  <c r="AA76" i="7"/>
  <c r="Z76" i="7"/>
  <c r="X77" i="7"/>
  <c r="Y76" i="7"/>
  <c r="AN63" i="7"/>
  <c r="AO63" i="7" s="1"/>
  <c r="AM63" i="7"/>
  <c r="AN64" i="7" s="1"/>
  <c r="AI77" i="8"/>
  <c r="AH77" i="8"/>
  <c r="AG78" i="8" s="1"/>
  <c r="V77" i="8"/>
  <c r="T77" i="8"/>
  <c r="S78" i="8"/>
  <c r="U77" i="8"/>
  <c r="F59" i="17" l="1"/>
  <c r="E60" i="17" s="1"/>
  <c r="G60" i="17" s="1"/>
  <c r="F72" i="14"/>
  <c r="I73" i="14" s="1"/>
  <c r="E73" i="14" s="1"/>
  <c r="G72" i="14"/>
  <c r="H75" i="14" s="1"/>
  <c r="J73" i="14"/>
  <c r="K72" i="14"/>
  <c r="M72" i="14"/>
  <c r="L72" i="14"/>
  <c r="AJ53" i="12"/>
  <c r="AI53" i="12"/>
  <c r="AK53" i="12"/>
  <c r="V65" i="12"/>
  <c r="W65" i="12" s="1"/>
  <c r="X65" i="12"/>
  <c r="AA64" i="12"/>
  <c r="Y64" i="12"/>
  <c r="Z64" i="12"/>
  <c r="AS63" i="8"/>
  <c r="AS62" i="8"/>
  <c r="AX52" i="7"/>
  <c r="AY52" i="7" s="1"/>
  <c r="AX53" i="7"/>
  <c r="AL64" i="7"/>
  <c r="AP63" i="7"/>
  <c r="AA78" i="8"/>
  <c r="AC78" i="8"/>
  <c r="AB78" i="8"/>
  <c r="AL77" i="8"/>
  <c r="AK77" i="8"/>
  <c r="AJ77" i="8"/>
  <c r="AQ63" i="7"/>
  <c r="X78" i="7"/>
  <c r="Z77" i="7"/>
  <c r="Y77" i="7"/>
  <c r="AA77" i="7"/>
  <c r="AQ64" i="7"/>
  <c r="AP64" i="7"/>
  <c r="AO64" i="7"/>
  <c r="AI78" i="8"/>
  <c r="AH78" i="8"/>
  <c r="AG79" i="8" s="1"/>
  <c r="T78" i="8"/>
  <c r="V78" i="8"/>
  <c r="U78" i="8"/>
  <c r="S79" i="8"/>
  <c r="F60" i="17" l="1"/>
  <c r="H60" i="17"/>
  <c r="F73" i="14"/>
  <c r="I74" i="14" s="1"/>
  <c r="E74" i="14" s="1"/>
  <c r="G73" i="14"/>
  <c r="H76" i="14" s="1"/>
  <c r="J74" i="14"/>
  <c r="K73" i="14"/>
  <c r="L73" i="14"/>
  <c r="M73" i="14"/>
  <c r="E61" i="17"/>
  <c r="G61" i="17" s="1"/>
  <c r="H61" i="17"/>
  <c r="AH54" i="12"/>
  <c r="V66" i="12"/>
  <c r="W66" i="12" s="1"/>
  <c r="X66" i="12"/>
  <c r="Y65" i="12"/>
  <c r="AA65" i="12"/>
  <c r="Z65" i="12"/>
  <c r="AQ63" i="8"/>
  <c r="AR63" i="8" s="1"/>
  <c r="AU63" i="8"/>
  <c r="AV63" i="8"/>
  <c r="AT63" i="8"/>
  <c r="AU62" i="8"/>
  <c r="AV62" i="8"/>
  <c r="AT62" i="8"/>
  <c r="AZ52" i="7"/>
  <c r="BA52" i="7"/>
  <c r="AY53" i="7"/>
  <c r="AZ53" i="7"/>
  <c r="BA53" i="7"/>
  <c r="AV53" i="7"/>
  <c r="AW53" i="7" s="1"/>
  <c r="AA79" i="8"/>
  <c r="AC79" i="8"/>
  <c r="AB79" i="8"/>
  <c r="AK78" i="8"/>
  <c r="AL78" i="8"/>
  <c r="AJ78" i="8"/>
  <c r="AI79" i="8"/>
  <c r="Y78" i="7"/>
  <c r="AA78" i="7"/>
  <c r="X79" i="7"/>
  <c r="Z78" i="7"/>
  <c r="AM64" i="7"/>
  <c r="AN65" i="7" s="1"/>
  <c r="AH79" i="8"/>
  <c r="AG80" i="8" s="1"/>
  <c r="V79" i="8"/>
  <c r="T79" i="8"/>
  <c r="S80" i="8"/>
  <c r="U79" i="8"/>
  <c r="J60" i="17" l="1"/>
  <c r="K60" i="17"/>
  <c r="I60" i="17"/>
  <c r="F74" i="14"/>
  <c r="I75" i="14" s="1"/>
  <c r="E75" i="14" s="1"/>
  <c r="G74" i="14"/>
  <c r="H77" i="14" s="1"/>
  <c r="L74" i="14"/>
  <c r="M74" i="14"/>
  <c r="K74" i="14"/>
  <c r="J61" i="17"/>
  <c r="I61" i="17"/>
  <c r="K61" i="17"/>
  <c r="F61" i="17"/>
  <c r="AI54" i="12"/>
  <c r="AJ54" i="12"/>
  <c r="AK54" i="12"/>
  <c r="AH55" i="12"/>
  <c r="AA66" i="12"/>
  <c r="Z66" i="12"/>
  <c r="Y66" i="12"/>
  <c r="V67" i="12"/>
  <c r="W67" i="12" s="1"/>
  <c r="X67" i="12"/>
  <c r="AQ64" i="8"/>
  <c r="AS64" i="8"/>
  <c r="AX54" i="7"/>
  <c r="AL65" i="7"/>
  <c r="AM65" i="7" s="1"/>
  <c r="AN66" i="7" s="1"/>
  <c r="AA80" i="8"/>
  <c r="AC80" i="8"/>
  <c r="AB80" i="8"/>
  <c r="AJ79" i="8"/>
  <c r="AL79" i="8"/>
  <c r="AK79" i="8"/>
  <c r="Z79" i="7"/>
  <c r="AA79" i="7"/>
  <c r="Y79" i="7"/>
  <c r="X80" i="7"/>
  <c r="AO65" i="7"/>
  <c r="AP65" i="7"/>
  <c r="AQ65" i="7"/>
  <c r="AI80" i="8"/>
  <c r="AH80" i="8"/>
  <c r="AG81" i="8" s="1"/>
  <c r="T80" i="8"/>
  <c r="V80" i="8"/>
  <c r="U80" i="8"/>
  <c r="S81" i="8"/>
  <c r="S82" i="8" s="1"/>
  <c r="J75" i="14" l="1"/>
  <c r="F75" i="14"/>
  <c r="I76" i="14" s="1"/>
  <c r="E76" i="14" s="1"/>
  <c r="J76" i="14"/>
  <c r="G75" i="14"/>
  <c r="H78" i="14" s="1"/>
  <c r="L75" i="14"/>
  <c r="K75" i="14"/>
  <c r="M75" i="14"/>
  <c r="E62" i="17"/>
  <c r="G62" i="17" s="1"/>
  <c r="H62" i="17"/>
  <c r="AJ55" i="12"/>
  <c r="AI55" i="12"/>
  <c r="AK55" i="12"/>
  <c r="V68" i="12"/>
  <c r="W68" i="12" s="1"/>
  <c r="X68" i="12"/>
  <c r="Z67" i="12"/>
  <c r="AA67" i="12"/>
  <c r="Y67" i="12"/>
  <c r="AR64" i="8"/>
  <c r="AS65" i="8" s="1"/>
  <c r="AQ65" i="8"/>
  <c r="AR65" i="8" s="1"/>
  <c r="AU64" i="8"/>
  <c r="AT64" i="8"/>
  <c r="AV64" i="8"/>
  <c r="AY54" i="7"/>
  <c r="BA54" i="7"/>
  <c r="AZ54" i="7"/>
  <c r="AV54" i="7"/>
  <c r="AW54" i="7" s="1"/>
  <c r="AL66" i="7"/>
  <c r="AA81" i="8"/>
  <c r="AB81" i="8"/>
  <c r="AC81" i="8"/>
  <c r="AL80" i="8"/>
  <c r="AK80" i="8"/>
  <c r="AJ80" i="8"/>
  <c r="Y80" i="7"/>
  <c r="AA80" i="7"/>
  <c r="X81" i="7"/>
  <c r="X82" i="7" s="1"/>
  <c r="Z80" i="7"/>
  <c r="AQ66" i="7"/>
  <c r="AO66" i="7"/>
  <c r="AP66" i="7"/>
  <c r="AI81" i="8"/>
  <c r="AH81" i="8"/>
  <c r="AG82" i="8" s="1"/>
  <c r="V82" i="8"/>
  <c r="T82" i="8"/>
  <c r="U82" i="8"/>
  <c r="S83" i="8"/>
  <c r="V81" i="8"/>
  <c r="T81" i="8"/>
  <c r="U81" i="8"/>
  <c r="L76" i="14" l="1"/>
  <c r="K76" i="14"/>
  <c r="M76" i="14"/>
  <c r="F76" i="14"/>
  <c r="I77" i="14" s="1"/>
  <c r="E77" i="14" s="1"/>
  <c r="G76" i="14"/>
  <c r="H79" i="14" s="1"/>
  <c r="J62" i="17"/>
  <c r="I62" i="17"/>
  <c r="K62" i="17"/>
  <c r="F62" i="17"/>
  <c r="AH56" i="12"/>
  <c r="V69" i="12"/>
  <c r="W69" i="12" s="1"/>
  <c r="AA68" i="12"/>
  <c r="Z68" i="12"/>
  <c r="Y68" i="12"/>
  <c r="AU65" i="8"/>
  <c r="AV65" i="8"/>
  <c r="AT65" i="8"/>
  <c r="AQ66" i="8"/>
  <c r="AR66" i="8" s="1"/>
  <c r="AX55" i="7"/>
  <c r="AA82" i="8"/>
  <c r="AC82" i="8"/>
  <c r="AB82" i="8"/>
  <c r="AL81" i="8"/>
  <c r="AK81" i="8"/>
  <c r="AJ81" i="8"/>
  <c r="X83" i="7"/>
  <c r="X84" i="7" s="1"/>
  <c r="X85" i="7" s="1"/>
  <c r="X86" i="7" s="1"/>
  <c r="X87" i="7" s="1"/>
  <c r="X88" i="7" s="1"/>
  <c r="X89" i="7" s="1"/>
  <c r="X90" i="7" s="1"/>
  <c r="AA81" i="7"/>
  <c r="W3" i="7" s="1"/>
  <c r="AA3" i="7" s="1"/>
  <c r="Y81" i="7"/>
  <c r="Y3" i="7" s="1"/>
  <c r="Z81" i="7"/>
  <c r="Z3" i="7" s="1"/>
  <c r="AM66" i="7"/>
  <c r="AN67" i="7" s="1"/>
  <c r="AI82" i="8"/>
  <c r="AH82" i="8"/>
  <c r="AG83" i="8" s="1"/>
  <c r="S84" i="8"/>
  <c r="U83" i="8"/>
  <c r="V83" i="8"/>
  <c r="T83" i="8"/>
  <c r="F77" i="14" l="1"/>
  <c r="I78" i="14" s="1"/>
  <c r="E78" i="14" s="1"/>
  <c r="G77" i="14"/>
  <c r="H80" i="14" s="1"/>
  <c r="J78" i="14"/>
  <c r="J77" i="14"/>
  <c r="E63" i="17"/>
  <c r="G63" i="17" s="1"/>
  <c r="H63" i="17"/>
  <c r="AK56" i="12"/>
  <c r="AI56" i="12"/>
  <c r="AJ56" i="12"/>
  <c r="V70" i="12"/>
  <c r="W70" i="12" s="1"/>
  <c r="X70" i="12"/>
  <c r="X69" i="12"/>
  <c r="AS67" i="8"/>
  <c r="AS66" i="8"/>
  <c r="AV55" i="7"/>
  <c r="AW55" i="7" s="1"/>
  <c r="AY55" i="7"/>
  <c r="BA55" i="7"/>
  <c r="AZ55" i="7"/>
  <c r="AL67" i="7"/>
  <c r="AM67" i="7" s="1"/>
  <c r="AN68" i="7" s="1"/>
  <c r="AA83" i="8"/>
  <c r="AC83" i="8"/>
  <c r="AB83" i="8"/>
  <c r="AK82" i="8"/>
  <c r="AL82" i="8"/>
  <c r="AJ82" i="8"/>
  <c r="AO67" i="7"/>
  <c r="AQ67" i="7"/>
  <c r="AP67" i="7"/>
  <c r="AI83" i="8"/>
  <c r="AH83" i="8"/>
  <c r="AG84" i="8" s="1"/>
  <c r="S85" i="8"/>
  <c r="T84" i="8"/>
  <c r="U84" i="8"/>
  <c r="V84" i="8"/>
  <c r="F78" i="14" l="1"/>
  <c r="J79" i="14" s="1"/>
  <c r="G78" i="14"/>
  <c r="H81" i="14" s="1"/>
  <c r="I79" i="14"/>
  <c r="E79" i="14" s="1"/>
  <c r="M78" i="14"/>
  <c r="L78" i="14"/>
  <c r="K78" i="14"/>
  <c r="K77" i="14"/>
  <c r="M77" i="14"/>
  <c r="L77" i="14"/>
  <c r="K63" i="17"/>
  <c r="I63" i="17"/>
  <c r="J63" i="17"/>
  <c r="F63" i="17"/>
  <c r="AH57" i="12"/>
  <c r="Y69" i="12"/>
  <c r="Z69" i="12"/>
  <c r="AA69" i="12"/>
  <c r="Y70" i="12"/>
  <c r="AA70" i="12"/>
  <c r="Z70" i="12"/>
  <c r="X71" i="12"/>
  <c r="AQ67" i="8"/>
  <c r="AR67" i="8" s="1"/>
  <c r="AT67" i="8"/>
  <c r="AV67" i="8"/>
  <c r="AU67" i="8"/>
  <c r="AU66" i="8"/>
  <c r="AV66" i="8"/>
  <c r="AT66" i="8"/>
  <c r="AV56" i="7"/>
  <c r="AW56" i="7" s="1"/>
  <c r="AX56" i="7"/>
  <c r="AL68" i="7"/>
  <c r="AA84" i="8"/>
  <c r="AC84" i="8"/>
  <c r="AB84" i="8"/>
  <c r="AJ83" i="8"/>
  <c r="AL83" i="8"/>
  <c r="AK83" i="8"/>
  <c r="AQ68" i="7"/>
  <c r="AO68" i="7"/>
  <c r="AP68" i="7"/>
  <c r="AI84" i="8"/>
  <c r="AH84" i="8"/>
  <c r="AG85" i="8" s="1"/>
  <c r="S86" i="8"/>
  <c r="T85" i="8"/>
  <c r="U85" i="8"/>
  <c r="V85" i="8"/>
  <c r="K79" i="14" l="1"/>
  <c r="M79" i="14"/>
  <c r="L79" i="14"/>
  <c r="F79" i="14"/>
  <c r="J80" i="14" s="1"/>
  <c r="G79" i="14"/>
  <c r="H82" i="14" s="1"/>
  <c r="E64" i="17"/>
  <c r="G64" i="17" s="1"/>
  <c r="H64" i="17"/>
  <c r="AJ57" i="12"/>
  <c r="AI57" i="12"/>
  <c r="AK57" i="12"/>
  <c r="Z71" i="12"/>
  <c r="Y71" i="12"/>
  <c r="AA71" i="12"/>
  <c r="V71" i="12"/>
  <c r="W71" i="12" s="1"/>
  <c r="AS68" i="8"/>
  <c r="AQ68" i="8"/>
  <c r="AR68" i="8" s="1"/>
  <c r="AU68" i="8"/>
  <c r="AT68" i="8"/>
  <c r="AV68" i="8"/>
  <c r="AX57" i="7"/>
  <c r="BA56" i="7"/>
  <c r="AZ56" i="7"/>
  <c r="AY56" i="7"/>
  <c r="AA85" i="8"/>
  <c r="AB85" i="8"/>
  <c r="AC85" i="8"/>
  <c r="AL84" i="8"/>
  <c r="AK84" i="8"/>
  <c r="AJ84" i="8"/>
  <c r="AM68" i="7"/>
  <c r="AL69" i="7" s="1"/>
  <c r="AI85" i="8"/>
  <c r="AH85" i="8"/>
  <c r="AG86" i="8" s="1"/>
  <c r="S87" i="8"/>
  <c r="V86" i="8"/>
  <c r="T86" i="8"/>
  <c r="U86" i="8"/>
  <c r="M80" i="14" l="1"/>
  <c r="K80" i="14"/>
  <c r="L80" i="14"/>
  <c r="I80" i="14"/>
  <c r="E80" i="14" s="1"/>
  <c r="K64" i="17"/>
  <c r="J64" i="17"/>
  <c r="I64" i="17"/>
  <c r="F64" i="17"/>
  <c r="H65" i="17" s="1"/>
  <c r="AH58" i="12"/>
  <c r="V72" i="12"/>
  <c r="W72" i="12" s="1"/>
  <c r="X72" i="12"/>
  <c r="AQ69" i="8"/>
  <c r="AR69" i="8" s="1"/>
  <c r="AS69" i="8"/>
  <c r="AU69" i="8" s="1"/>
  <c r="AV69" i="8"/>
  <c r="AY57" i="7"/>
  <c r="BA57" i="7"/>
  <c r="AZ57" i="7"/>
  <c r="AV57" i="7"/>
  <c r="AW57" i="7" s="1"/>
  <c r="AA86" i="8"/>
  <c r="AC86" i="8"/>
  <c r="AB86" i="8"/>
  <c r="AL85" i="8"/>
  <c r="AK85" i="8"/>
  <c r="AJ85" i="8"/>
  <c r="AN69" i="7"/>
  <c r="AQ69" i="7" s="1"/>
  <c r="AM69" i="7"/>
  <c r="AL70" i="7" s="1"/>
  <c r="AI86" i="8"/>
  <c r="AH86" i="8"/>
  <c r="AG87" i="8" s="1"/>
  <c r="S88" i="8"/>
  <c r="U87" i="8"/>
  <c r="V87" i="8"/>
  <c r="T87" i="8"/>
  <c r="F80" i="14" l="1"/>
  <c r="G80" i="14"/>
  <c r="H83" i="14" s="1"/>
  <c r="J81" i="14"/>
  <c r="I81" i="14"/>
  <c r="E81" i="14" s="1"/>
  <c r="K65" i="17"/>
  <c r="J65" i="17"/>
  <c r="I65" i="17"/>
  <c r="E65" i="17"/>
  <c r="G65" i="17" s="1"/>
  <c r="AH59" i="12"/>
  <c r="AK58" i="12"/>
  <c r="AI58" i="12"/>
  <c r="AJ58" i="12"/>
  <c r="X73" i="12"/>
  <c r="Z72" i="12"/>
  <c r="Y72" i="12"/>
  <c r="AA72" i="12"/>
  <c r="AN70" i="7"/>
  <c r="AQ70" i="7" s="1"/>
  <c r="AT69" i="8"/>
  <c r="AQ70" i="8"/>
  <c r="AS70" i="8"/>
  <c r="AX58" i="7"/>
  <c r="AO69" i="7"/>
  <c r="AA87" i="8"/>
  <c r="AC87" i="8"/>
  <c r="AB87" i="8"/>
  <c r="AK86" i="8"/>
  <c r="AL86" i="8"/>
  <c r="AJ86" i="8"/>
  <c r="AP69" i="7"/>
  <c r="AM70" i="7"/>
  <c r="AL71" i="7" s="1"/>
  <c r="AI87" i="8"/>
  <c r="AH87" i="8"/>
  <c r="AG88" i="8" s="1"/>
  <c r="S89" i="8"/>
  <c r="T88" i="8"/>
  <c r="U88" i="8"/>
  <c r="V88" i="8"/>
  <c r="M81" i="14" l="1"/>
  <c r="L81" i="14"/>
  <c r="K81" i="14"/>
  <c r="F81" i="14"/>
  <c r="I82" i="14" s="1"/>
  <c r="E82" i="14" s="1"/>
  <c r="G81" i="14"/>
  <c r="H84" i="14" s="1"/>
  <c r="F65" i="17"/>
  <c r="H66" i="17" s="1"/>
  <c r="AO70" i="7"/>
  <c r="AJ59" i="12"/>
  <c r="AI59" i="12"/>
  <c r="AK59" i="12"/>
  <c r="AA73" i="12"/>
  <c r="Z73" i="12"/>
  <c r="Y73" i="12"/>
  <c r="V73" i="12"/>
  <c r="W73" i="12" s="1"/>
  <c r="AP70" i="7"/>
  <c r="AR70" i="8"/>
  <c r="AS71" i="8" s="1"/>
  <c r="AQ71" i="8"/>
  <c r="AR71" i="8" s="1"/>
  <c r="AU70" i="8"/>
  <c r="AV70" i="8"/>
  <c r="AT70" i="8"/>
  <c r="AV58" i="7"/>
  <c r="AW58" i="7" s="1"/>
  <c r="BA58" i="7"/>
  <c r="AY58" i="7"/>
  <c r="AZ58" i="7"/>
  <c r="AA88" i="8"/>
  <c r="AC88" i="8"/>
  <c r="AB88" i="8"/>
  <c r="AJ87" i="8"/>
  <c r="AL87" i="8"/>
  <c r="AK87" i="8"/>
  <c r="AN71" i="7"/>
  <c r="AQ71" i="7" s="1"/>
  <c r="AM71" i="7"/>
  <c r="AN72" i="7" s="1"/>
  <c r="AI88" i="8"/>
  <c r="AH88" i="8"/>
  <c r="AG89" i="8" s="1"/>
  <c r="S90" i="8"/>
  <c r="T89" i="8"/>
  <c r="U89" i="8"/>
  <c r="V89" i="8"/>
  <c r="F82" i="14" l="1"/>
  <c r="I83" i="14"/>
  <c r="E83" i="14" s="1"/>
  <c r="G82" i="14"/>
  <c r="H85" i="14" s="1"/>
  <c r="J83" i="14"/>
  <c r="J82" i="14"/>
  <c r="E66" i="17"/>
  <c r="G66" i="17" s="1"/>
  <c r="J66" i="17"/>
  <c r="I66" i="17"/>
  <c r="K66" i="17"/>
  <c r="AH60" i="12"/>
  <c r="X74" i="12"/>
  <c r="AT71" i="8"/>
  <c r="AV71" i="8"/>
  <c r="AU71" i="8"/>
  <c r="AQ72" i="8"/>
  <c r="AR72" i="8" s="1"/>
  <c r="AX59" i="7"/>
  <c r="AY59" i="7" s="1"/>
  <c r="AV59" i="7"/>
  <c r="AW59" i="7" s="1"/>
  <c r="AL72" i="7"/>
  <c r="AM72" i="7" s="1"/>
  <c r="AN73" i="7" s="1"/>
  <c r="AO71" i="7"/>
  <c r="AA89" i="8"/>
  <c r="AB89" i="8"/>
  <c r="AC89" i="8"/>
  <c r="AL88" i="8"/>
  <c r="AK88" i="8"/>
  <c r="AJ88" i="8"/>
  <c r="AP71" i="7"/>
  <c r="AQ72" i="7"/>
  <c r="AP72" i="7"/>
  <c r="AO72" i="7"/>
  <c r="AI89" i="8"/>
  <c r="AH89" i="8"/>
  <c r="AG90" i="8" s="1"/>
  <c r="S91" i="8"/>
  <c r="V90" i="8"/>
  <c r="T90" i="8"/>
  <c r="U90" i="8"/>
  <c r="M83" i="14" l="1"/>
  <c r="K83" i="14"/>
  <c r="L83" i="14"/>
  <c r="F83" i="14"/>
  <c r="I84" i="14" s="1"/>
  <c r="E84" i="14" s="1"/>
  <c r="G83" i="14"/>
  <c r="H86" i="14" s="1"/>
  <c r="L82" i="14"/>
  <c r="M82" i="14"/>
  <c r="K82" i="14"/>
  <c r="F66" i="17"/>
  <c r="E67" i="17" s="1"/>
  <c r="G67" i="17" s="1"/>
  <c r="AI60" i="12"/>
  <c r="AJ60" i="12"/>
  <c r="AK60" i="12"/>
  <c r="AH61" i="12"/>
  <c r="Y74" i="12"/>
  <c r="AA74" i="12"/>
  <c r="Z74" i="12"/>
  <c r="V74" i="12"/>
  <c r="W74" i="12" s="1"/>
  <c r="AS73" i="8"/>
  <c r="AS72" i="8"/>
  <c r="AZ59" i="7"/>
  <c r="BA59" i="7"/>
  <c r="AX60" i="7"/>
  <c r="AL73" i="7"/>
  <c r="AM73" i="7" s="1"/>
  <c r="AN74" i="7" s="1"/>
  <c r="AA90" i="8"/>
  <c r="AC90" i="8"/>
  <c r="AB90" i="8"/>
  <c r="AL89" i="8"/>
  <c r="AK89" i="8"/>
  <c r="AJ89" i="8"/>
  <c r="AI90" i="8"/>
  <c r="AO73" i="7"/>
  <c r="AP73" i="7"/>
  <c r="AQ73" i="7"/>
  <c r="AH90" i="8"/>
  <c r="AI91" i="8" s="1"/>
  <c r="S92" i="8"/>
  <c r="U91" i="8"/>
  <c r="V91" i="8"/>
  <c r="T91" i="8"/>
  <c r="F84" i="14" l="1"/>
  <c r="I85" i="14" s="1"/>
  <c r="E85" i="14" s="1"/>
  <c r="J85" i="14"/>
  <c r="G84" i="14"/>
  <c r="H87" i="14" s="1"/>
  <c r="J84" i="14"/>
  <c r="F67" i="17"/>
  <c r="E68" i="17" s="1"/>
  <c r="G68" i="17" s="1"/>
  <c r="H67" i="17"/>
  <c r="AH62" i="12"/>
  <c r="AI61" i="12"/>
  <c r="AK61" i="12"/>
  <c r="AJ61" i="12"/>
  <c r="V75" i="12"/>
  <c r="W75" i="12" s="1"/>
  <c r="X75" i="12"/>
  <c r="AQ73" i="8"/>
  <c r="AR73" i="8" s="1"/>
  <c r="AT73" i="8"/>
  <c r="AV73" i="8"/>
  <c r="AU73" i="8"/>
  <c r="AS74" i="8"/>
  <c r="AU72" i="8"/>
  <c r="AT72" i="8"/>
  <c r="AV72" i="8"/>
  <c r="AZ60" i="7"/>
  <c r="AY60" i="7"/>
  <c r="BA60" i="7"/>
  <c r="AV60" i="7"/>
  <c r="AL74" i="7"/>
  <c r="AM74" i="7" s="1"/>
  <c r="AN75" i="7" s="1"/>
  <c r="AA91" i="8"/>
  <c r="AC91" i="8"/>
  <c r="AB91" i="8"/>
  <c r="AK90" i="8"/>
  <c r="AJ90" i="8"/>
  <c r="AL90" i="8"/>
  <c r="AJ91" i="8"/>
  <c r="AL91" i="8"/>
  <c r="AK91" i="8"/>
  <c r="AQ74" i="7"/>
  <c r="AO74" i="7"/>
  <c r="AP74" i="7"/>
  <c r="AG91" i="8"/>
  <c r="AH91" i="8" s="1"/>
  <c r="AI92" i="8" s="1"/>
  <c r="S93" i="8"/>
  <c r="T92" i="8"/>
  <c r="U92" i="8"/>
  <c r="V92" i="8"/>
  <c r="K85" i="14" l="1"/>
  <c r="L85" i="14"/>
  <c r="M85" i="14"/>
  <c r="F85" i="14"/>
  <c r="I86" i="14" s="1"/>
  <c r="E86" i="14" s="1"/>
  <c r="G85" i="14"/>
  <c r="H88" i="14" s="1"/>
  <c r="K84" i="14"/>
  <c r="L84" i="14"/>
  <c r="M84" i="14"/>
  <c r="J67" i="17"/>
  <c r="I67" i="17"/>
  <c r="K67" i="17"/>
  <c r="F68" i="17"/>
  <c r="H69" i="17" s="1"/>
  <c r="H68" i="17"/>
  <c r="AW60" i="7"/>
  <c r="AV61" i="7" s="1"/>
  <c r="AJ62" i="12"/>
  <c r="AI62" i="12"/>
  <c r="AK62" i="12"/>
  <c r="Y75" i="12"/>
  <c r="AA75" i="12"/>
  <c r="Z75" i="12"/>
  <c r="V76" i="12"/>
  <c r="W76" i="12" s="1"/>
  <c r="X76" i="12"/>
  <c r="AQ74" i="8"/>
  <c r="AR74" i="8" s="1"/>
  <c r="AU74" i="8"/>
  <c r="AT74" i="8"/>
  <c r="AV74" i="8"/>
  <c r="AS75" i="8"/>
  <c r="AX61" i="7"/>
  <c r="AL75" i="7"/>
  <c r="AA92" i="8"/>
  <c r="AC92" i="8"/>
  <c r="AB92" i="8"/>
  <c r="AL92" i="8"/>
  <c r="AK92" i="8"/>
  <c r="AJ92" i="8"/>
  <c r="AO75" i="7"/>
  <c r="AP75" i="7"/>
  <c r="AQ75" i="7"/>
  <c r="AG92" i="8"/>
  <c r="AH92" i="8" s="1"/>
  <c r="AI93" i="8" s="1"/>
  <c r="S94" i="8"/>
  <c r="T93" i="8"/>
  <c r="U93" i="8"/>
  <c r="V93" i="8"/>
  <c r="F86" i="14" l="1"/>
  <c r="I87" i="14" s="1"/>
  <c r="E87" i="14" s="1"/>
  <c r="G86" i="14"/>
  <c r="H89" i="14" s="1"/>
  <c r="J87" i="14"/>
  <c r="J86" i="14"/>
  <c r="J68" i="17"/>
  <c r="K68" i="17"/>
  <c r="I68" i="17"/>
  <c r="I69" i="17"/>
  <c r="J69" i="17"/>
  <c r="K69" i="17"/>
  <c r="E69" i="17"/>
  <c r="G69" i="17" s="1"/>
  <c r="AH63" i="12"/>
  <c r="AA76" i="12"/>
  <c r="Z76" i="12"/>
  <c r="Y76" i="12"/>
  <c r="V77" i="12"/>
  <c r="W77" i="12" s="1"/>
  <c r="X77" i="12"/>
  <c r="AQ75" i="8"/>
  <c r="AR75" i="8" s="1"/>
  <c r="AU75" i="8"/>
  <c r="AV75" i="8"/>
  <c r="AT75" i="8"/>
  <c r="BA61" i="7"/>
  <c r="AZ61" i="7"/>
  <c r="AY61" i="7"/>
  <c r="AW61" i="7"/>
  <c r="AA93" i="8"/>
  <c r="AB93" i="8"/>
  <c r="AC93" i="8"/>
  <c r="AL93" i="8"/>
  <c r="AK93" i="8"/>
  <c r="AJ93" i="8"/>
  <c r="AM75" i="7"/>
  <c r="AN76" i="7" s="1"/>
  <c r="AG93" i="8"/>
  <c r="S95" i="8"/>
  <c r="V94" i="8"/>
  <c r="T94" i="8"/>
  <c r="U94" i="8"/>
  <c r="F87" i="14" l="1"/>
  <c r="J88" i="14"/>
  <c r="I88" i="14"/>
  <c r="E88" i="14" s="1"/>
  <c r="G87" i="14"/>
  <c r="H90" i="14" s="1"/>
  <c r="M87" i="14"/>
  <c r="L87" i="14"/>
  <c r="K87" i="14"/>
  <c r="K86" i="14"/>
  <c r="L86" i="14"/>
  <c r="M86" i="14"/>
  <c r="F69" i="17"/>
  <c r="AK63" i="12"/>
  <c r="AJ63" i="12"/>
  <c r="AI63" i="12"/>
  <c r="AH64" i="12"/>
  <c r="X78" i="12"/>
  <c r="AA77" i="12"/>
  <c r="Z77" i="12"/>
  <c r="Y77" i="12"/>
  <c r="AS76" i="8"/>
  <c r="AT76" i="8" s="1"/>
  <c r="AQ76" i="8"/>
  <c r="AR76" i="8" s="1"/>
  <c r="AS77" i="8" s="1"/>
  <c r="AU76" i="8"/>
  <c r="AV76" i="8"/>
  <c r="AV62" i="7"/>
  <c r="AW62" i="7" s="1"/>
  <c r="AL76" i="7"/>
  <c r="AA94" i="8"/>
  <c r="AC94" i="8"/>
  <c r="AB94" i="8"/>
  <c r="AQ76" i="7"/>
  <c r="AP76" i="7"/>
  <c r="AO76" i="7"/>
  <c r="AH93" i="8"/>
  <c r="AI94" i="8" s="1"/>
  <c r="S96" i="8"/>
  <c r="U95" i="8"/>
  <c r="V95" i="8"/>
  <c r="T95" i="8"/>
  <c r="F88" i="14" l="1"/>
  <c r="G88" i="14"/>
  <c r="H91" i="14" s="1"/>
  <c r="I89" i="14"/>
  <c r="E89" i="14" s="1"/>
  <c r="J89" i="14"/>
  <c r="K88" i="14"/>
  <c r="M88" i="14"/>
  <c r="L88" i="14"/>
  <c r="E70" i="17"/>
  <c r="G70" i="17" s="1"/>
  <c r="H70" i="17"/>
  <c r="AH65" i="12"/>
  <c r="AJ64" i="12"/>
  <c r="AI64" i="12"/>
  <c r="AK64" i="12"/>
  <c r="Y78" i="12"/>
  <c r="AA78" i="12"/>
  <c r="Z78" i="12"/>
  <c r="V78" i="12"/>
  <c r="W78" i="12" s="1"/>
  <c r="AQ77" i="8"/>
  <c r="AR77" i="8" s="1"/>
  <c r="AV77" i="8"/>
  <c r="AT77" i="8"/>
  <c r="AU77" i="8"/>
  <c r="AX62" i="7"/>
  <c r="BA62" i="7" s="1"/>
  <c r="AV63" i="7"/>
  <c r="AW63" i="7" s="1"/>
  <c r="AX63" i="7"/>
  <c r="AA95" i="8"/>
  <c r="AC95" i="8"/>
  <c r="AB95" i="8"/>
  <c r="AK94" i="8"/>
  <c r="AL94" i="8"/>
  <c r="AJ94" i="8"/>
  <c r="AG94" i="8"/>
  <c r="AH94" i="8" s="1"/>
  <c r="AG95" i="8" s="1"/>
  <c r="AM76" i="7"/>
  <c r="AL77" i="7" s="1"/>
  <c r="S97" i="8"/>
  <c r="T96" i="8"/>
  <c r="U96" i="8"/>
  <c r="V96" i="8"/>
  <c r="F89" i="14" l="1"/>
  <c r="I90" i="14" s="1"/>
  <c r="E90" i="14" s="1"/>
  <c r="G89" i="14"/>
  <c r="H92" i="14" s="1"/>
  <c r="J90" i="14"/>
  <c r="K89" i="14"/>
  <c r="M89" i="14"/>
  <c r="L89" i="14"/>
  <c r="F70" i="17"/>
  <c r="K70" i="17"/>
  <c r="J70" i="17"/>
  <c r="I70" i="17"/>
  <c r="AK65" i="12"/>
  <c r="AI65" i="12"/>
  <c r="AJ65" i="12"/>
  <c r="V79" i="12"/>
  <c r="W79" i="12" s="1"/>
  <c r="X79" i="12"/>
  <c r="AQ78" i="8"/>
  <c r="AR78" i="8" s="1"/>
  <c r="AY62" i="7"/>
  <c r="AZ62" i="7"/>
  <c r="AV64" i="7"/>
  <c r="AW64" i="7" s="1"/>
  <c r="BA63" i="7"/>
  <c r="AZ63" i="7"/>
  <c r="AY63" i="7"/>
  <c r="AA96" i="8"/>
  <c r="AC96" i="8"/>
  <c r="AB96" i="8"/>
  <c r="AN77" i="7"/>
  <c r="AQ77" i="7" s="1"/>
  <c r="AM77" i="7"/>
  <c r="AN78" i="7" s="1"/>
  <c r="AI95" i="8"/>
  <c r="AH95" i="8"/>
  <c r="AG96" i="8" s="1"/>
  <c r="AH96" i="8" s="1"/>
  <c r="AG97" i="8" s="1"/>
  <c r="S98" i="8"/>
  <c r="T97" i="8"/>
  <c r="U97" i="8"/>
  <c r="V97" i="8"/>
  <c r="F90" i="14" l="1"/>
  <c r="G90" i="14"/>
  <c r="H93" i="14" s="1"/>
  <c r="I91" i="14"/>
  <c r="E91" i="14" s="1"/>
  <c r="J91" i="14"/>
  <c r="M90" i="14"/>
  <c r="L90" i="14"/>
  <c r="K90" i="14"/>
  <c r="E71" i="17"/>
  <c r="G71" i="17" s="1"/>
  <c r="H71" i="17"/>
  <c r="AH67" i="12"/>
  <c r="AH66" i="12"/>
  <c r="V80" i="12"/>
  <c r="W80" i="12" s="1"/>
  <c r="X80" i="12"/>
  <c r="Y79" i="12"/>
  <c r="AA79" i="12"/>
  <c r="Z79" i="12"/>
  <c r="AS79" i="8"/>
  <c r="AS78" i="8"/>
  <c r="AX65" i="7"/>
  <c r="AX64" i="7"/>
  <c r="AL78" i="7"/>
  <c r="AM78" i="7" s="1"/>
  <c r="AO77" i="7"/>
  <c r="AA97" i="8"/>
  <c r="AB97" i="8"/>
  <c r="AC97" i="8"/>
  <c r="AJ95" i="8"/>
  <c r="AL95" i="8"/>
  <c r="AK95" i="8"/>
  <c r="AP77" i="7"/>
  <c r="AQ78" i="7"/>
  <c r="AP78" i="7"/>
  <c r="AO78" i="7"/>
  <c r="AI96" i="8"/>
  <c r="AI97" i="8"/>
  <c r="AH97" i="8"/>
  <c r="AG98" i="8" s="1"/>
  <c r="S99" i="8"/>
  <c r="V98" i="8"/>
  <c r="T98" i="8"/>
  <c r="U98" i="8"/>
  <c r="F91" i="14" l="1"/>
  <c r="G91" i="14"/>
  <c r="H94" i="14" s="1"/>
  <c r="J92" i="14"/>
  <c r="I92" i="14"/>
  <c r="E92" i="14" s="1"/>
  <c r="M91" i="14"/>
  <c r="L91" i="14"/>
  <c r="K91" i="14"/>
  <c r="I71" i="17"/>
  <c r="K71" i="17"/>
  <c r="J71" i="17"/>
  <c r="F71" i="17"/>
  <c r="AK67" i="12"/>
  <c r="AJ67" i="12"/>
  <c r="AI67" i="12"/>
  <c r="AK66" i="12"/>
  <c r="AI66" i="12"/>
  <c r="AJ66" i="12"/>
  <c r="V81" i="12"/>
  <c r="W81" i="12" s="1"/>
  <c r="AA80" i="12"/>
  <c r="Z80" i="12"/>
  <c r="Y80" i="12"/>
  <c r="AQ79" i="8"/>
  <c r="AR79" i="8" s="1"/>
  <c r="AU79" i="8"/>
  <c r="AV79" i="8"/>
  <c r="AT79" i="8"/>
  <c r="AS80" i="8"/>
  <c r="AU78" i="8"/>
  <c r="AV78" i="8"/>
  <c r="AT78" i="8"/>
  <c r="AZ65" i="7"/>
  <c r="AY65" i="7"/>
  <c r="BA65" i="7"/>
  <c r="AY64" i="7"/>
  <c r="BA64" i="7"/>
  <c r="AZ64" i="7"/>
  <c r="AV65" i="7"/>
  <c r="AW65" i="7" s="1"/>
  <c r="AL79" i="7"/>
  <c r="AM79" i="7" s="1"/>
  <c r="AA98" i="8"/>
  <c r="AC98" i="8"/>
  <c r="AB98" i="8"/>
  <c r="AL97" i="8"/>
  <c r="AK97" i="8"/>
  <c r="AJ97" i="8"/>
  <c r="AL96" i="8"/>
  <c r="AK96" i="8"/>
  <c r="AJ96" i="8"/>
  <c r="AN79" i="7"/>
  <c r="AP79" i="7" s="1"/>
  <c r="AI98" i="8"/>
  <c r="AH98" i="8"/>
  <c r="AG99" i="8" s="1"/>
  <c r="S100" i="8"/>
  <c r="U99" i="8"/>
  <c r="V99" i="8"/>
  <c r="T99" i="8"/>
  <c r="M92" i="14" l="1"/>
  <c r="K92" i="14"/>
  <c r="L92" i="14"/>
  <c r="F92" i="14"/>
  <c r="J93" i="14" s="1"/>
  <c r="G92" i="14"/>
  <c r="H95" i="14" s="1"/>
  <c r="E72" i="17"/>
  <c r="G72" i="17" s="1"/>
  <c r="H72" i="17"/>
  <c r="AH68" i="12"/>
  <c r="X81" i="12"/>
  <c r="AQ80" i="8"/>
  <c r="AR80" i="8" s="1"/>
  <c r="AU80" i="8"/>
  <c r="AT80" i="8"/>
  <c r="AV80" i="8"/>
  <c r="AS81" i="8"/>
  <c r="AX66" i="7"/>
  <c r="AL80" i="7"/>
  <c r="AA99" i="8"/>
  <c r="AC99" i="8"/>
  <c r="AB99" i="8"/>
  <c r="AK98" i="8"/>
  <c r="AL98" i="8"/>
  <c r="AJ98" i="8"/>
  <c r="AQ79" i="7"/>
  <c r="AO79" i="7"/>
  <c r="AN80" i="7"/>
  <c r="AO80" i="7" s="1"/>
  <c r="AI99" i="8"/>
  <c r="AH99" i="8"/>
  <c r="AG100" i="8" s="1"/>
  <c r="S101" i="8"/>
  <c r="T100" i="8"/>
  <c r="U100" i="8"/>
  <c r="V100" i="8"/>
  <c r="K93" i="14" l="1"/>
  <c r="M93" i="14"/>
  <c r="L93" i="14"/>
  <c r="I93" i="14"/>
  <c r="E93" i="14" s="1"/>
  <c r="K72" i="17"/>
  <c r="J72" i="17"/>
  <c r="I72" i="17"/>
  <c r="F72" i="17"/>
  <c r="AI68" i="12"/>
  <c r="AK68" i="12"/>
  <c r="AJ68" i="12"/>
  <c r="AA81" i="12"/>
  <c r="U3" i="12" s="1"/>
  <c r="AA3" i="12" s="1"/>
  <c r="Y81" i="12"/>
  <c r="Y3" i="12" s="1"/>
  <c r="Z81" i="12"/>
  <c r="Z3" i="12" s="1"/>
  <c r="AM80" i="7"/>
  <c r="AL81" i="7" s="1"/>
  <c r="AQ81" i="8"/>
  <c r="AR81" i="8" s="1"/>
  <c r="AS82" i="8" s="1"/>
  <c r="AT81" i="8"/>
  <c r="AU81" i="8"/>
  <c r="AV81" i="8"/>
  <c r="BA66" i="7"/>
  <c r="AZ66" i="7"/>
  <c r="AY66" i="7"/>
  <c r="AV66" i="7"/>
  <c r="AW66" i="7" s="1"/>
  <c r="AA100" i="8"/>
  <c r="AC100" i="8"/>
  <c r="AB100" i="8"/>
  <c r="AJ99" i="8"/>
  <c r="AL99" i="8"/>
  <c r="AK99" i="8"/>
  <c r="AP80" i="7"/>
  <c r="AQ80" i="7"/>
  <c r="AI100" i="8"/>
  <c r="AH100" i="8"/>
  <c r="AG101" i="8" s="1"/>
  <c r="S102" i="8"/>
  <c r="T101" i="8"/>
  <c r="U101" i="8"/>
  <c r="V101" i="8"/>
  <c r="F93" i="14" l="1"/>
  <c r="I94" i="14" s="1"/>
  <c r="E94" i="14" s="1"/>
  <c r="J94" i="14"/>
  <c r="G93" i="14"/>
  <c r="H96" i="14" s="1"/>
  <c r="E73" i="17"/>
  <c r="G73" i="17" s="1"/>
  <c r="H73" i="17"/>
  <c r="AN81" i="7"/>
  <c r="AH69" i="12"/>
  <c r="AQ82" i="8"/>
  <c r="AR82" i="8" s="1"/>
  <c r="AU82" i="8"/>
  <c r="AV82" i="8"/>
  <c r="AT82" i="8"/>
  <c r="AS83" i="8"/>
  <c r="AV67" i="7"/>
  <c r="AW67" i="7" s="1"/>
  <c r="AX67" i="7"/>
  <c r="AA101" i="8"/>
  <c r="AB101" i="8"/>
  <c r="AC101" i="8"/>
  <c r="AI101" i="8"/>
  <c r="AL100" i="8"/>
  <c r="AJ100" i="8"/>
  <c r="AK100" i="8"/>
  <c r="AM81" i="7"/>
  <c r="AN83" i="7" s="1"/>
  <c r="AH101" i="8"/>
  <c r="AG102" i="8" s="1"/>
  <c r="S103" i="8"/>
  <c r="V102" i="8"/>
  <c r="T102" i="8"/>
  <c r="U102" i="8"/>
  <c r="F94" i="14" l="1"/>
  <c r="I95" i="14" s="1"/>
  <c r="E95" i="14" s="1"/>
  <c r="J95" i="14"/>
  <c r="G94" i="14"/>
  <c r="H97" i="14" s="1"/>
  <c r="L94" i="14"/>
  <c r="M94" i="14"/>
  <c r="K94" i="14"/>
  <c r="I73" i="17"/>
  <c r="K73" i="17"/>
  <c r="J73" i="17"/>
  <c r="F73" i="17"/>
  <c r="AO81" i="7"/>
  <c r="AO3" i="7" s="1"/>
  <c r="AQ81" i="7"/>
  <c r="AK3" i="7" s="1"/>
  <c r="AQ3" i="7" s="1"/>
  <c r="AP81" i="7"/>
  <c r="AP3" i="7" s="1"/>
  <c r="AK69" i="12"/>
  <c r="AI69" i="12"/>
  <c r="AJ69" i="12"/>
  <c r="AN86" i="7"/>
  <c r="AN82" i="7"/>
  <c r="AQ83" i="8"/>
  <c r="AR83" i="8" s="1"/>
  <c r="AV83" i="8"/>
  <c r="AT83" i="8"/>
  <c r="AU83" i="8"/>
  <c r="AV68" i="7"/>
  <c r="AW68" i="7" s="1"/>
  <c r="BA67" i="7"/>
  <c r="AZ67" i="7"/>
  <c r="AY67" i="7"/>
  <c r="AA102" i="8"/>
  <c r="AC102" i="8"/>
  <c r="AB102" i="8"/>
  <c r="AL101" i="8"/>
  <c r="AK101" i="8"/>
  <c r="AJ101" i="8"/>
  <c r="AN85" i="7"/>
  <c r="AN84" i="7"/>
  <c r="AI102" i="8"/>
  <c r="AH102" i="8"/>
  <c r="AG103" i="8" s="1"/>
  <c r="S104" i="8"/>
  <c r="U103" i="8"/>
  <c r="V103" i="8"/>
  <c r="T103" i="8"/>
  <c r="L95" i="14" l="1"/>
  <c r="K95" i="14"/>
  <c r="M95" i="14"/>
  <c r="F95" i="14"/>
  <c r="I96" i="14" s="1"/>
  <c r="E96" i="14" s="1"/>
  <c r="G95" i="14"/>
  <c r="H98" i="14" s="1"/>
  <c r="E74" i="17"/>
  <c r="G74" i="17" s="1"/>
  <c r="H74" i="17"/>
  <c r="AH70" i="12"/>
  <c r="AS84" i="8"/>
  <c r="AQ84" i="8"/>
  <c r="AU84" i="8"/>
  <c r="AT84" i="8"/>
  <c r="AV84" i="8"/>
  <c r="AX68" i="7"/>
  <c r="BA68" i="7" s="1"/>
  <c r="AV69" i="7"/>
  <c r="AW69" i="7" s="1"/>
  <c r="AA103" i="8"/>
  <c r="AC103" i="8"/>
  <c r="AB103" i="8"/>
  <c r="AK102" i="8"/>
  <c r="AL102" i="8"/>
  <c r="AJ102" i="8"/>
  <c r="AI103" i="8"/>
  <c r="AH103" i="8"/>
  <c r="AG104" i="8" s="1"/>
  <c r="S105" i="8"/>
  <c r="T104" i="8"/>
  <c r="U104" i="8"/>
  <c r="V104" i="8"/>
  <c r="F96" i="14" l="1"/>
  <c r="J97" i="14" s="1"/>
  <c r="G96" i="14"/>
  <c r="H99" i="14" s="1"/>
  <c r="J96" i="14"/>
  <c r="J74" i="17"/>
  <c r="I74" i="17"/>
  <c r="K74" i="17"/>
  <c r="F74" i="17"/>
  <c r="AI70" i="12"/>
  <c r="AJ70" i="12"/>
  <c r="AK70" i="12"/>
  <c r="AH71" i="12"/>
  <c r="AR84" i="8"/>
  <c r="AS85" i="8" s="1"/>
  <c r="AQ85" i="8"/>
  <c r="AR85" i="8" s="1"/>
  <c r="AY68" i="7"/>
  <c r="AZ68" i="7"/>
  <c r="AV70" i="7"/>
  <c r="AW70" i="7" s="1"/>
  <c r="AX70" i="7"/>
  <c r="AX69" i="7"/>
  <c r="AA104" i="8"/>
  <c r="AC104" i="8"/>
  <c r="AB104" i="8"/>
  <c r="AJ103" i="8"/>
  <c r="AL103" i="8"/>
  <c r="AK103" i="8"/>
  <c r="AI104" i="8"/>
  <c r="AH104" i="8"/>
  <c r="AG105" i="8" s="1"/>
  <c r="S106" i="8"/>
  <c r="T105" i="8"/>
  <c r="U105" i="8"/>
  <c r="V105" i="8"/>
  <c r="K97" i="14" l="1"/>
  <c r="L97" i="14"/>
  <c r="M97" i="14"/>
  <c r="M96" i="14"/>
  <c r="K96" i="14"/>
  <c r="L96" i="14"/>
  <c r="I97" i="14"/>
  <c r="E97" i="14" s="1"/>
  <c r="E75" i="17"/>
  <c r="G75" i="17" s="1"/>
  <c r="H75" i="17"/>
  <c r="AJ71" i="12"/>
  <c r="AI71" i="12"/>
  <c r="AK71" i="12"/>
  <c r="AU85" i="8"/>
  <c r="AT85" i="8"/>
  <c r="AV85" i="8"/>
  <c r="AQ86" i="8"/>
  <c r="AR86" i="8" s="1"/>
  <c r="AS86" i="8"/>
  <c r="AU86" i="8" s="1"/>
  <c r="AV71" i="7"/>
  <c r="AW71" i="7" s="1"/>
  <c r="BA70" i="7"/>
  <c r="AZ70" i="7"/>
  <c r="AY70" i="7"/>
  <c r="BA69" i="7"/>
  <c r="AZ69" i="7"/>
  <c r="AY69" i="7"/>
  <c r="AA105" i="8"/>
  <c r="AB105" i="8"/>
  <c r="AC105" i="8"/>
  <c r="AL104" i="8"/>
  <c r="AK104" i="8"/>
  <c r="AJ104" i="8"/>
  <c r="AI105" i="8"/>
  <c r="AH105" i="8"/>
  <c r="AG106" i="8" s="1"/>
  <c r="S107" i="8"/>
  <c r="V106" i="8"/>
  <c r="T106" i="8"/>
  <c r="U106" i="8"/>
  <c r="F97" i="14" l="1"/>
  <c r="I98" i="14"/>
  <c r="E98" i="14" s="1"/>
  <c r="J98" i="14"/>
  <c r="G97" i="14"/>
  <c r="H100" i="14" s="1"/>
  <c r="I75" i="17"/>
  <c r="J75" i="17"/>
  <c r="K75" i="17"/>
  <c r="F75" i="17"/>
  <c r="AH72" i="12"/>
  <c r="AV86" i="8"/>
  <c r="AT86" i="8"/>
  <c r="AQ87" i="8"/>
  <c r="AR87" i="8" s="1"/>
  <c r="AS87" i="8"/>
  <c r="AU87" i="8" s="1"/>
  <c r="AX71" i="7"/>
  <c r="AZ71" i="7" s="1"/>
  <c r="AX72" i="7"/>
  <c r="AA106" i="8"/>
  <c r="AC106" i="8"/>
  <c r="AB106" i="8"/>
  <c r="AL105" i="8"/>
  <c r="AK105" i="8"/>
  <c r="AJ105" i="8"/>
  <c r="AI106" i="8"/>
  <c r="AH106" i="8"/>
  <c r="AG107" i="8" s="1"/>
  <c r="S108" i="8"/>
  <c r="U107" i="8"/>
  <c r="V107" i="8"/>
  <c r="T107" i="8"/>
  <c r="F98" i="14" l="1"/>
  <c r="G98" i="14"/>
  <c r="H101" i="14" s="1"/>
  <c r="J99" i="14"/>
  <c r="I99" i="14"/>
  <c r="E99" i="14" s="1"/>
  <c r="M98" i="14"/>
  <c r="K98" i="14"/>
  <c r="L98" i="14"/>
  <c r="E76" i="17"/>
  <c r="G76" i="17" s="1"/>
  <c r="H76" i="17"/>
  <c r="AI72" i="12"/>
  <c r="AK72" i="12"/>
  <c r="AJ72" i="12"/>
  <c r="AV87" i="8"/>
  <c r="AQ88" i="8"/>
  <c r="AR88" i="8" s="1"/>
  <c r="AT87" i="8"/>
  <c r="AS88" i="8"/>
  <c r="AY71" i="7"/>
  <c r="BA71" i="7"/>
  <c r="AZ72" i="7"/>
  <c r="AY72" i="7"/>
  <c r="BA72" i="7"/>
  <c r="AV72" i="7"/>
  <c r="AA107" i="8"/>
  <c r="AC107" i="8"/>
  <c r="AB107" i="8"/>
  <c r="AK106" i="8"/>
  <c r="AJ106" i="8"/>
  <c r="AL106" i="8"/>
  <c r="AI107" i="8"/>
  <c r="AH107" i="8"/>
  <c r="AG108" i="8" s="1"/>
  <c r="S109" i="8"/>
  <c r="T108" i="8"/>
  <c r="U108" i="8"/>
  <c r="V108" i="8"/>
  <c r="F99" i="14" l="1"/>
  <c r="I100" i="14"/>
  <c r="E100" i="14" s="1"/>
  <c r="J100" i="14"/>
  <c r="G99" i="14"/>
  <c r="H102" i="14" s="1"/>
  <c r="M99" i="14"/>
  <c r="K99" i="14"/>
  <c r="L99" i="14"/>
  <c r="J76" i="17"/>
  <c r="K76" i="17"/>
  <c r="I76" i="17"/>
  <c r="F76" i="17"/>
  <c r="AH73" i="12"/>
  <c r="AS89" i="8"/>
  <c r="AQ89" i="8"/>
  <c r="AR89" i="8" s="1"/>
  <c r="AT89" i="8"/>
  <c r="AU89" i="8"/>
  <c r="AV89" i="8"/>
  <c r="AU88" i="8"/>
  <c r="AT88" i="8"/>
  <c r="AV88" i="8"/>
  <c r="AW72" i="7"/>
  <c r="AX73" i="7" s="1"/>
  <c r="AA108" i="8"/>
  <c r="AC108" i="8"/>
  <c r="AB108" i="8"/>
  <c r="AJ107" i="8"/>
  <c r="AL107" i="8"/>
  <c r="AK107" i="8"/>
  <c r="AI108" i="8"/>
  <c r="AH108" i="8"/>
  <c r="AG109" i="8" s="1"/>
  <c r="S110" i="8"/>
  <c r="T109" i="8"/>
  <c r="U109" i="8"/>
  <c r="V109" i="8"/>
  <c r="F100" i="14" l="1"/>
  <c r="J101" i="14"/>
  <c r="I101" i="14"/>
  <c r="E101" i="14" s="1"/>
  <c r="G100" i="14"/>
  <c r="H103" i="14" s="1"/>
  <c r="K100" i="14"/>
  <c r="M100" i="14"/>
  <c r="L100" i="14"/>
  <c r="E77" i="17"/>
  <c r="G77" i="17" s="1"/>
  <c r="H77" i="17"/>
  <c r="AK73" i="12"/>
  <c r="AJ73" i="12"/>
  <c r="AI73" i="12"/>
  <c r="AQ90" i="8"/>
  <c r="AR90" i="8" s="1"/>
  <c r="BA73" i="7"/>
  <c r="AY73" i="7"/>
  <c r="AZ73" i="7"/>
  <c r="AV73" i="7"/>
  <c r="AW73" i="7" s="1"/>
  <c r="AA109" i="8"/>
  <c r="AB109" i="8"/>
  <c r="AC109" i="8"/>
  <c r="AL108" i="8"/>
  <c r="AK108" i="8"/>
  <c r="AJ108" i="8"/>
  <c r="AI109" i="8"/>
  <c r="AH109" i="8"/>
  <c r="AG110" i="8" s="1"/>
  <c r="S111" i="8"/>
  <c r="V110" i="8"/>
  <c r="T110" i="8"/>
  <c r="U110" i="8"/>
  <c r="K101" i="14" l="1"/>
  <c r="L101" i="14"/>
  <c r="M101" i="14"/>
  <c r="F101" i="14"/>
  <c r="J102" i="14" s="1"/>
  <c r="G101" i="14"/>
  <c r="H104" i="14" s="1"/>
  <c r="I77" i="17"/>
  <c r="J77" i="17"/>
  <c r="K77" i="17"/>
  <c r="F77" i="17"/>
  <c r="AH74" i="12"/>
  <c r="AS91" i="8"/>
  <c r="AS90" i="8"/>
  <c r="AV74" i="7"/>
  <c r="AW74" i="7" s="1"/>
  <c r="AA110" i="8"/>
  <c r="AC110" i="8"/>
  <c r="AB110" i="8"/>
  <c r="AL109" i="8"/>
  <c r="AK109" i="8"/>
  <c r="AJ109" i="8"/>
  <c r="AI110" i="8"/>
  <c r="AH110" i="8"/>
  <c r="AG111" i="8" s="1"/>
  <c r="U111" i="8"/>
  <c r="V111" i="8"/>
  <c r="S112" i="8"/>
  <c r="T111" i="8"/>
  <c r="L102" i="14" l="1"/>
  <c r="K102" i="14"/>
  <c r="M102" i="14"/>
  <c r="I102" i="14"/>
  <c r="E102" i="14" s="1"/>
  <c r="E78" i="17"/>
  <c r="G78" i="17" s="1"/>
  <c r="H78" i="17"/>
  <c r="AK74" i="12"/>
  <c r="AI74" i="12"/>
  <c r="AJ74" i="12"/>
  <c r="AH75" i="12"/>
  <c r="AQ91" i="8"/>
  <c r="AR91" i="8" s="1"/>
  <c r="AV91" i="8"/>
  <c r="AT91" i="8"/>
  <c r="AU91" i="8"/>
  <c r="AU90" i="8"/>
  <c r="AT90" i="8"/>
  <c r="AV90" i="8"/>
  <c r="AX75" i="7"/>
  <c r="AX74" i="7"/>
  <c r="AA111" i="8"/>
  <c r="AC111" i="8"/>
  <c r="AB111" i="8"/>
  <c r="AK110" i="8"/>
  <c r="AL110" i="8"/>
  <c r="AJ110" i="8"/>
  <c r="AI111" i="8"/>
  <c r="AH111" i="8"/>
  <c r="AG112" i="8" s="1"/>
  <c r="T112" i="8"/>
  <c r="U112" i="8"/>
  <c r="S113" i="8"/>
  <c r="S114" i="8" s="1"/>
  <c r="S115" i="8" s="1"/>
  <c r="S116" i="8" s="1"/>
  <c r="S117" i="8" s="1"/>
  <c r="S118" i="8" s="1"/>
  <c r="S119" i="8" s="1"/>
  <c r="S120" i="8" s="1"/>
  <c r="S121" i="8" s="1"/>
  <c r="S122" i="8" s="1"/>
  <c r="S123" i="8" s="1"/>
  <c r="S124" i="8" s="1"/>
  <c r="V112" i="8"/>
  <c r="F102" i="14" l="1"/>
  <c r="G102" i="14"/>
  <c r="H105" i="14" s="1"/>
  <c r="I103" i="14"/>
  <c r="E103" i="14" s="1"/>
  <c r="J103" i="14"/>
  <c r="K78" i="17"/>
  <c r="J78" i="17"/>
  <c r="I78" i="17"/>
  <c r="F78" i="17"/>
  <c r="AJ75" i="12"/>
  <c r="AI75" i="12"/>
  <c r="AK75" i="12"/>
  <c r="AQ92" i="8"/>
  <c r="AR92" i="8" s="1"/>
  <c r="AS92" i="8"/>
  <c r="AY74" i="7"/>
  <c r="BA74" i="7"/>
  <c r="AZ74" i="7"/>
  <c r="BA75" i="7"/>
  <c r="AZ75" i="7"/>
  <c r="AY75" i="7"/>
  <c r="AV75" i="7"/>
  <c r="AW75" i="7" s="1"/>
  <c r="AC112" i="8"/>
  <c r="AB112" i="8"/>
  <c r="AA112" i="8"/>
  <c r="AJ111" i="8"/>
  <c r="AL111" i="8"/>
  <c r="AK111" i="8"/>
  <c r="AI112" i="8"/>
  <c r="AH112" i="8"/>
  <c r="AI113" i="8" s="1"/>
  <c r="K103" i="14" l="1"/>
  <c r="M103" i="14"/>
  <c r="L103" i="14"/>
  <c r="F103" i="14"/>
  <c r="J104" i="14" s="1"/>
  <c r="G103" i="14"/>
  <c r="H106" i="14" s="1"/>
  <c r="E79" i="17"/>
  <c r="G79" i="17" s="1"/>
  <c r="H79" i="17"/>
  <c r="AH76" i="12"/>
  <c r="AS93" i="8"/>
  <c r="AU92" i="8"/>
  <c r="AV92" i="8"/>
  <c r="AT92" i="8"/>
  <c r="AX76" i="7"/>
  <c r="AI114" i="8"/>
  <c r="AI116" i="8"/>
  <c r="AI118" i="8"/>
  <c r="AI115" i="8"/>
  <c r="AL112" i="8"/>
  <c r="AJ112" i="8"/>
  <c r="AK112" i="8"/>
  <c r="AI117" i="8"/>
  <c r="K104" i="14" l="1"/>
  <c r="M104" i="14"/>
  <c r="L104" i="14"/>
  <c r="I104" i="14"/>
  <c r="E104" i="14" s="1"/>
  <c r="J79" i="17"/>
  <c r="I79" i="17"/>
  <c r="K79" i="17"/>
  <c r="F79" i="17"/>
  <c r="E80" i="17" s="1"/>
  <c r="G80" i="17" s="1"/>
  <c r="AI76" i="12"/>
  <c r="AK76" i="12"/>
  <c r="AJ76" i="12"/>
  <c r="AQ93" i="8"/>
  <c r="AR93" i="8" s="1"/>
  <c r="AV93" i="8"/>
  <c r="AU93" i="8"/>
  <c r="AT93" i="8"/>
  <c r="AY76" i="7"/>
  <c r="BA76" i="7"/>
  <c r="AZ76" i="7"/>
  <c r="AV76" i="7"/>
  <c r="AW76" i="7" s="1"/>
  <c r="F104" i="14" l="1"/>
  <c r="G104" i="14"/>
  <c r="H107" i="14" s="1"/>
  <c r="J105" i="14"/>
  <c r="I105" i="14"/>
  <c r="E105" i="14" s="1"/>
  <c r="F80" i="17"/>
  <c r="E81" i="17" s="1"/>
  <c r="G81" i="17" s="1"/>
  <c r="H80" i="17"/>
  <c r="AH78" i="12"/>
  <c r="AH77" i="12"/>
  <c r="AQ94" i="8"/>
  <c r="AR94" i="8" s="1"/>
  <c r="AS94" i="8"/>
  <c r="AX77" i="7"/>
  <c r="F105" i="14" l="1"/>
  <c r="J106" i="14"/>
  <c r="G105" i="14"/>
  <c r="H108" i="14" s="1"/>
  <c r="I106" i="14"/>
  <c r="E106" i="14" s="1"/>
  <c r="L105" i="14"/>
  <c r="M105" i="14"/>
  <c r="K105" i="14"/>
  <c r="F81" i="17"/>
  <c r="I80" i="17"/>
  <c r="K80" i="17"/>
  <c r="J80" i="17"/>
  <c r="H81" i="17"/>
  <c r="AK78" i="12"/>
  <c r="AJ78" i="12"/>
  <c r="AI78" i="12"/>
  <c r="AI77" i="12"/>
  <c r="AK77" i="12"/>
  <c r="AJ77" i="12"/>
  <c r="AS95" i="8"/>
  <c r="AU94" i="8"/>
  <c r="AV94" i="8"/>
  <c r="AT94" i="8"/>
  <c r="AY77" i="7"/>
  <c r="BA77" i="7"/>
  <c r="AZ77" i="7"/>
  <c r="AV77" i="7"/>
  <c r="AW77" i="7" s="1"/>
  <c r="L106" i="14" l="1"/>
  <c r="M106" i="14"/>
  <c r="K106" i="14"/>
  <c r="F106" i="14"/>
  <c r="J107" i="14" s="1"/>
  <c r="G106" i="14"/>
  <c r="H109" i="14" s="1"/>
  <c r="E82" i="17"/>
  <c r="G82" i="17" s="1"/>
  <c r="K81" i="17"/>
  <c r="J81" i="17"/>
  <c r="I81" i="17"/>
  <c r="H82" i="17"/>
  <c r="AQ95" i="8"/>
  <c r="AR95" i="8" s="1"/>
  <c r="AU95" i="8"/>
  <c r="AT95" i="8"/>
  <c r="AV95" i="8"/>
  <c r="AS96" i="8"/>
  <c r="AV78" i="7"/>
  <c r="AW78" i="7" s="1"/>
  <c r="K107" i="14" l="1"/>
  <c r="M107" i="14"/>
  <c r="L107" i="14"/>
  <c r="I107" i="14"/>
  <c r="E107" i="14" s="1"/>
  <c r="K82" i="17"/>
  <c r="J82" i="17"/>
  <c r="I82" i="17"/>
  <c r="F82" i="17"/>
  <c r="H83" i="17" s="1"/>
  <c r="AH79" i="12"/>
  <c r="AQ96" i="8"/>
  <c r="AR96" i="8" s="1"/>
  <c r="AU96" i="8"/>
  <c r="AT96" i="8"/>
  <c r="AV96" i="8"/>
  <c r="AS97" i="8"/>
  <c r="AX78" i="7"/>
  <c r="AY78" i="7" s="1"/>
  <c r="AV79" i="7"/>
  <c r="AW79" i="7" s="1"/>
  <c r="F107" i="14" l="1"/>
  <c r="J108" i="14"/>
  <c r="I108" i="14"/>
  <c r="E108" i="14" s="1"/>
  <c r="G107" i="14"/>
  <c r="H110" i="14" s="1"/>
  <c r="K83" i="17"/>
  <c r="J83" i="17"/>
  <c r="I83" i="17"/>
  <c r="E83" i="17"/>
  <c r="G83" i="17" s="1"/>
  <c r="AJ79" i="12"/>
  <c r="AI79" i="12"/>
  <c r="AK79" i="12"/>
  <c r="AQ97" i="8"/>
  <c r="AR97" i="8" s="1"/>
  <c r="AT97" i="8"/>
  <c r="AU97" i="8"/>
  <c r="AV97" i="8"/>
  <c r="AS98" i="8"/>
  <c r="AZ78" i="7"/>
  <c r="BA78" i="7"/>
  <c r="AX79" i="7"/>
  <c r="AY79" i="7" s="1"/>
  <c r="AX80" i="7"/>
  <c r="M108" i="14" l="1"/>
  <c r="K108" i="14"/>
  <c r="L108" i="14"/>
  <c r="F108" i="14"/>
  <c r="J109" i="14" s="1"/>
  <c r="G108" i="14"/>
  <c r="H111" i="14" s="1"/>
  <c r="F83" i="17"/>
  <c r="AH80" i="12"/>
  <c r="AQ98" i="8"/>
  <c r="AR98" i="8" s="1"/>
  <c r="AU98" i="8"/>
  <c r="AT98" i="8"/>
  <c r="AV98" i="8"/>
  <c r="AZ79" i="7"/>
  <c r="BA79" i="7"/>
  <c r="AY80" i="7"/>
  <c r="BA80" i="7"/>
  <c r="AZ80" i="7"/>
  <c r="AV80" i="7"/>
  <c r="K109" i="14" l="1"/>
  <c r="M109" i="14"/>
  <c r="L109" i="14"/>
  <c r="I109" i="14"/>
  <c r="E109" i="14" s="1"/>
  <c r="E84" i="17"/>
  <c r="G84" i="17" s="1"/>
  <c r="H84" i="17"/>
  <c r="AI80" i="12"/>
  <c r="AK80" i="12"/>
  <c r="AJ80" i="12"/>
  <c r="AH81" i="12"/>
  <c r="AI81" i="12" s="1"/>
  <c r="AW80" i="7"/>
  <c r="AV81" i="7" s="1"/>
  <c r="AS99" i="8"/>
  <c r="AV99" i="8" s="1"/>
  <c r="AT99" i="8"/>
  <c r="AU99" i="8"/>
  <c r="F109" i="14" l="1"/>
  <c r="I110" i="14"/>
  <c r="E110" i="14" s="1"/>
  <c r="G109" i="14"/>
  <c r="H112" i="14" s="1"/>
  <c r="J110" i="14"/>
  <c r="K84" i="17"/>
  <c r="J84" i="17"/>
  <c r="I84" i="17"/>
  <c r="F84" i="17"/>
  <c r="AX81" i="7"/>
  <c r="AY81" i="7" s="1"/>
  <c r="AY3" i="7" s="1"/>
  <c r="AK81" i="12"/>
  <c r="AE3" i="12" s="1"/>
  <c r="AK3" i="12" s="1"/>
  <c r="AI3" i="12"/>
  <c r="AJ81" i="12"/>
  <c r="AJ3" i="12" s="1"/>
  <c r="AQ99" i="8"/>
  <c r="AR99" i="8" s="1"/>
  <c r="BA81" i="7"/>
  <c r="AU3" i="7" s="1"/>
  <c r="BA3" i="7" s="1"/>
  <c r="F110" i="14" l="1"/>
  <c r="G110" i="14"/>
  <c r="H113" i="14" s="1"/>
  <c r="I111" i="14"/>
  <c r="E111" i="14" s="1"/>
  <c r="J111" i="14"/>
  <c r="K110" i="14"/>
  <c r="M110" i="14"/>
  <c r="L110" i="14"/>
  <c r="E85" i="17"/>
  <c r="G85" i="17" s="1"/>
  <c r="H85" i="17"/>
  <c r="AZ81" i="7"/>
  <c r="AZ3" i="7" s="1"/>
  <c r="AW81" i="7"/>
  <c r="AQ100" i="8"/>
  <c r="AR100" i="8" s="1"/>
  <c r="AS100" i="8"/>
  <c r="L111" i="14" l="1"/>
  <c r="M111" i="14"/>
  <c r="K111" i="14"/>
  <c r="F111" i="14"/>
  <c r="I112" i="14" s="1"/>
  <c r="E112" i="14" s="1"/>
  <c r="G111" i="14"/>
  <c r="H114" i="14" s="1"/>
  <c r="I85" i="17"/>
  <c r="K85" i="17"/>
  <c r="J85" i="17"/>
  <c r="F85" i="17"/>
  <c r="AX86" i="7"/>
  <c r="AX83" i="7"/>
  <c r="AX85" i="7"/>
  <c r="AX82" i="7"/>
  <c r="AX84" i="7"/>
  <c r="AS101" i="8"/>
  <c r="AT100" i="8"/>
  <c r="AU100" i="8"/>
  <c r="AV100" i="8"/>
  <c r="F112" i="14" l="1"/>
  <c r="I113" i="14"/>
  <c r="E113" i="14" s="1"/>
  <c r="J113" i="14"/>
  <c r="G112" i="14"/>
  <c r="H115" i="14" s="1"/>
  <c r="J112" i="14"/>
  <c r="E86" i="17"/>
  <c r="G86" i="17" s="1"/>
  <c r="H86" i="17"/>
  <c r="AU101" i="8"/>
  <c r="AT101" i="8"/>
  <c r="AV101" i="8"/>
  <c r="AQ101" i="8"/>
  <c r="AR101" i="8" s="1"/>
  <c r="K113" i="14" l="1"/>
  <c r="M113" i="14"/>
  <c r="L113" i="14"/>
  <c r="F113" i="14"/>
  <c r="I114" i="14" s="1"/>
  <c r="E114" i="14" s="1"/>
  <c r="G113" i="14"/>
  <c r="H116" i="14" s="1"/>
  <c r="L112" i="14"/>
  <c r="M112" i="14"/>
  <c r="K112" i="14"/>
  <c r="J86" i="17"/>
  <c r="I86" i="17"/>
  <c r="K86" i="17"/>
  <c r="F86" i="17"/>
  <c r="AQ102" i="8"/>
  <c r="AS102" i="8"/>
  <c r="F114" i="14" l="1"/>
  <c r="J115" i="14" s="1"/>
  <c r="G114" i="14"/>
  <c r="H117" i="14" s="1"/>
  <c r="I115" i="14"/>
  <c r="E115" i="14" s="1"/>
  <c r="J114" i="14"/>
  <c r="E87" i="17"/>
  <c r="G87" i="17" s="1"/>
  <c r="H87" i="17"/>
  <c r="AR102" i="8"/>
  <c r="AQ103" i="8"/>
  <c r="AR103" i="8" s="1"/>
  <c r="AS103" i="8"/>
  <c r="AT102" i="8"/>
  <c r="AU102" i="8"/>
  <c r="AV102" i="8"/>
  <c r="L115" i="14" l="1"/>
  <c r="M115" i="14"/>
  <c r="K115" i="14"/>
  <c r="F115" i="14"/>
  <c r="J116" i="14" s="1"/>
  <c r="G115" i="14"/>
  <c r="H118" i="14" s="1"/>
  <c r="L114" i="14"/>
  <c r="K114" i="14"/>
  <c r="M114" i="14"/>
  <c r="I87" i="17"/>
  <c r="K87" i="17"/>
  <c r="J87" i="17"/>
  <c r="F87" i="17"/>
  <c r="AT103" i="8"/>
  <c r="AV103" i="8"/>
  <c r="AU103" i="8"/>
  <c r="K116" i="14" l="1"/>
  <c r="M116" i="14"/>
  <c r="L116" i="14"/>
  <c r="I116" i="14"/>
  <c r="E116" i="14" s="1"/>
  <c r="E88" i="17"/>
  <c r="G88" i="17" s="1"/>
  <c r="H88" i="17"/>
  <c r="AS104" i="8"/>
  <c r="F116" i="14" l="1"/>
  <c r="J117" i="14"/>
  <c r="I117" i="14"/>
  <c r="E117" i="14" s="1"/>
  <c r="G116" i="14"/>
  <c r="H119" i="14" s="1"/>
  <c r="I88" i="17"/>
  <c r="K88" i="17"/>
  <c r="J88" i="17"/>
  <c r="F88" i="17"/>
  <c r="AU104" i="8"/>
  <c r="AT104" i="8"/>
  <c r="AV104" i="8"/>
  <c r="AQ104" i="8"/>
  <c r="AR104" i="8" s="1"/>
  <c r="K117" i="14" l="1"/>
  <c r="L117" i="14"/>
  <c r="M117" i="14"/>
  <c r="F117" i="14"/>
  <c r="J118" i="14" s="1"/>
  <c r="G117" i="14"/>
  <c r="H120" i="14" s="1"/>
  <c r="E89" i="17"/>
  <c r="G89" i="17" s="1"/>
  <c r="H89" i="17"/>
  <c r="AQ105" i="8"/>
  <c r="AR105" i="8" s="1"/>
  <c r="AS105" i="8"/>
  <c r="K118" i="14" l="1"/>
  <c r="M118" i="14"/>
  <c r="L118" i="14"/>
  <c r="I118" i="14"/>
  <c r="E118" i="14" s="1"/>
  <c r="K89" i="17"/>
  <c r="J89" i="17"/>
  <c r="I89" i="17"/>
  <c r="F89" i="17"/>
  <c r="AQ106" i="8"/>
  <c r="AR106" i="8" s="1"/>
  <c r="AS106" i="8"/>
  <c r="AT105" i="8"/>
  <c r="AU105" i="8"/>
  <c r="AV105" i="8"/>
  <c r="F118" i="14" l="1"/>
  <c r="I119" i="14"/>
  <c r="E119" i="14" s="1"/>
  <c r="G118" i="14"/>
  <c r="H121" i="14" s="1"/>
  <c r="J119" i="14"/>
  <c r="E90" i="17"/>
  <c r="G90" i="17" s="1"/>
  <c r="H90" i="17"/>
  <c r="AS107" i="8"/>
  <c r="AV106" i="8"/>
  <c r="AT106" i="8"/>
  <c r="AU106" i="8"/>
  <c r="F119" i="14" l="1"/>
  <c r="I120" i="14"/>
  <c r="E120" i="14" s="1"/>
  <c r="G119" i="14"/>
  <c r="H122" i="14" s="1"/>
  <c r="J120" i="14"/>
  <c r="K119" i="14"/>
  <c r="L119" i="14"/>
  <c r="M119" i="14"/>
  <c r="J90" i="17"/>
  <c r="I90" i="17"/>
  <c r="K90" i="17"/>
  <c r="F90" i="17"/>
  <c r="AT107" i="8"/>
  <c r="AU107" i="8"/>
  <c r="AV107" i="8"/>
  <c r="AQ107" i="8"/>
  <c r="AR107" i="8" s="1"/>
  <c r="F120" i="14" l="1"/>
  <c r="I121" i="14" s="1"/>
  <c r="E121" i="14" s="1"/>
  <c r="G120" i="14"/>
  <c r="H123" i="14" s="1"/>
  <c r="J121" i="14"/>
  <c r="L120" i="14"/>
  <c r="K120" i="14"/>
  <c r="M120" i="14"/>
  <c r="E91" i="17"/>
  <c r="G91" i="17" s="1"/>
  <c r="H91" i="17"/>
  <c r="AQ108" i="8"/>
  <c r="AR108" i="8" s="1"/>
  <c r="F121" i="14" l="1"/>
  <c r="J122" i="14"/>
  <c r="I122" i="14"/>
  <c r="E122" i="14" s="1"/>
  <c r="G121" i="14"/>
  <c r="H124" i="14" s="1"/>
  <c r="L121" i="14"/>
  <c r="M121" i="14"/>
  <c r="K121" i="14"/>
  <c r="I91" i="17"/>
  <c r="K91" i="17"/>
  <c r="J91" i="17"/>
  <c r="F91" i="17"/>
  <c r="AS109" i="8"/>
  <c r="AS108" i="8"/>
  <c r="F122" i="14" l="1"/>
  <c r="J123" i="14"/>
  <c r="G122" i="14"/>
  <c r="H125" i="14" s="1"/>
  <c r="I123" i="14"/>
  <c r="E123" i="14" s="1"/>
  <c r="K122" i="14"/>
  <c r="L122" i="14"/>
  <c r="M122" i="14"/>
  <c r="E92" i="17"/>
  <c r="G92" i="17" s="1"/>
  <c r="H92" i="17"/>
  <c r="AV108" i="8"/>
  <c r="AT108" i="8"/>
  <c r="AU108" i="8"/>
  <c r="AV109" i="8"/>
  <c r="AU109" i="8"/>
  <c r="AT109" i="8"/>
  <c r="AQ109" i="8"/>
  <c r="AR109" i="8" s="1"/>
  <c r="M123" i="14" l="1"/>
  <c r="K123" i="14"/>
  <c r="L123" i="14"/>
  <c r="F123" i="14"/>
  <c r="J124" i="14" s="1"/>
  <c r="G123" i="14"/>
  <c r="H126" i="14" s="1"/>
  <c r="J92" i="17"/>
  <c r="K92" i="17"/>
  <c r="I92" i="17"/>
  <c r="F92" i="17"/>
  <c r="AQ110" i="8"/>
  <c r="AR110" i="8" s="1"/>
  <c r="K124" i="14" l="1"/>
  <c r="L124" i="14"/>
  <c r="M124" i="14"/>
  <c r="I124" i="14"/>
  <c r="E124" i="14" s="1"/>
  <c r="E93" i="17"/>
  <c r="G93" i="17" s="1"/>
  <c r="H93" i="17"/>
  <c r="AS111" i="8"/>
  <c r="AS110" i="8"/>
  <c r="F124" i="14" l="1"/>
  <c r="G124" i="14"/>
  <c r="H127" i="14" s="1"/>
  <c r="J125" i="14"/>
  <c r="I125" i="14"/>
  <c r="E125" i="14" s="1"/>
  <c r="J93" i="17"/>
  <c r="I93" i="17"/>
  <c r="K93" i="17"/>
  <c r="F93" i="17"/>
  <c r="AT110" i="8"/>
  <c r="AU110" i="8"/>
  <c r="AV110" i="8"/>
  <c r="AT111" i="8"/>
  <c r="AV111" i="8"/>
  <c r="AU111" i="8"/>
  <c r="AQ111" i="8"/>
  <c r="AR111" i="8" s="1"/>
  <c r="M125" i="14" l="1"/>
  <c r="L125" i="14"/>
  <c r="K125" i="14"/>
  <c r="F125" i="14"/>
  <c r="J126" i="14" s="1"/>
  <c r="G125" i="14"/>
  <c r="H128" i="14" s="1"/>
  <c r="E94" i="17"/>
  <c r="G94" i="17" s="1"/>
  <c r="H94" i="17"/>
  <c r="AS112" i="8"/>
  <c r="M126" i="14" l="1"/>
  <c r="L126" i="14"/>
  <c r="K126" i="14"/>
  <c r="I126" i="14"/>
  <c r="E126" i="14" s="1"/>
  <c r="K94" i="17"/>
  <c r="J94" i="17"/>
  <c r="I94" i="17"/>
  <c r="F94" i="17"/>
  <c r="AV112" i="8"/>
  <c r="AU112" i="8"/>
  <c r="AT112" i="8"/>
  <c r="AQ112" i="8"/>
  <c r="AR112" i="8" s="1"/>
  <c r="F126" i="14" l="1"/>
  <c r="J127" i="14"/>
  <c r="G126" i="14"/>
  <c r="H129" i="14" s="1"/>
  <c r="I127" i="14"/>
  <c r="E127" i="14" s="1"/>
  <c r="E95" i="17"/>
  <c r="G95" i="17" s="1"/>
  <c r="H95" i="17"/>
  <c r="M127" i="14" l="1"/>
  <c r="K127" i="14"/>
  <c r="L127" i="14"/>
  <c r="F127" i="14"/>
  <c r="J128" i="14" s="1"/>
  <c r="G127" i="14"/>
  <c r="H130" i="14" s="1"/>
  <c r="K95" i="17"/>
  <c r="J95" i="17"/>
  <c r="I95" i="17"/>
  <c r="F95" i="17"/>
  <c r="L128" i="14" l="1"/>
  <c r="M128" i="14"/>
  <c r="K128" i="14"/>
  <c r="I128" i="14"/>
  <c r="E128" i="14" s="1"/>
  <c r="E96" i="17"/>
  <c r="G96" i="17" s="1"/>
  <c r="H96" i="17"/>
  <c r="F128" i="14" l="1"/>
  <c r="I129" i="14" s="1"/>
  <c r="E129" i="14" s="1"/>
  <c r="J129" i="14"/>
  <c r="G128" i="14"/>
  <c r="H131" i="14" s="1"/>
  <c r="K96" i="17"/>
  <c r="I96" i="17"/>
  <c r="J96" i="17"/>
  <c r="F96" i="17"/>
  <c r="E97" i="17" s="1"/>
  <c r="G97" i="17" s="1"/>
  <c r="F129" i="14" l="1"/>
  <c r="G129" i="14"/>
  <c r="H132" i="14" s="1"/>
  <c r="I130" i="14"/>
  <c r="E130" i="14" s="1"/>
  <c r="J130" i="14"/>
  <c r="M129" i="14"/>
  <c r="K129" i="14"/>
  <c r="L129" i="14"/>
  <c r="F97" i="17"/>
  <c r="H97" i="17"/>
  <c r="F130" i="14" l="1"/>
  <c r="J131" i="14"/>
  <c r="I131" i="14"/>
  <c r="E131" i="14" s="1"/>
  <c r="G130" i="14"/>
  <c r="H133" i="14" s="1"/>
  <c r="K130" i="14"/>
  <c r="L130" i="14"/>
  <c r="M130" i="14"/>
  <c r="I97" i="17"/>
  <c r="J97" i="17"/>
  <c r="K97" i="17"/>
  <c r="E98" i="17"/>
  <c r="G98" i="17" s="1"/>
  <c r="H98" i="17"/>
  <c r="F131" i="14" l="1"/>
  <c r="G131" i="14"/>
  <c r="H134" i="14" s="1"/>
  <c r="I132" i="14"/>
  <c r="E132" i="14" s="1"/>
  <c r="J132" i="14"/>
  <c r="L131" i="14"/>
  <c r="M131" i="14"/>
  <c r="K131" i="14"/>
  <c r="K98" i="17"/>
  <c r="J98" i="17"/>
  <c r="I98" i="17"/>
  <c r="F98" i="17"/>
  <c r="H99" i="17" s="1"/>
  <c r="L132" i="14" l="1"/>
  <c r="K132" i="14"/>
  <c r="M132" i="14"/>
  <c r="F132" i="14"/>
  <c r="J133" i="14" s="1"/>
  <c r="G132" i="14"/>
  <c r="H135" i="14" s="1"/>
  <c r="K99" i="17"/>
  <c r="J99" i="17"/>
  <c r="I99" i="17"/>
  <c r="E99" i="17"/>
  <c r="G99" i="17" s="1"/>
  <c r="F99" i="17" l="1"/>
  <c r="H100" i="17" s="1"/>
  <c r="K133" i="14"/>
  <c r="M133" i="14"/>
  <c r="L133" i="14"/>
  <c r="I133" i="14"/>
  <c r="E133" i="14" s="1"/>
  <c r="E100" i="17" l="1"/>
  <c r="G100" i="17" s="1"/>
  <c r="F133" i="14"/>
  <c r="I134" i="14"/>
  <c r="E134" i="14" s="1"/>
  <c r="J134" i="14"/>
  <c r="G133" i="14"/>
  <c r="H136" i="14" s="1"/>
  <c r="K100" i="17"/>
  <c r="J100" i="17"/>
  <c r="I100" i="17"/>
  <c r="F100" i="17"/>
  <c r="E101" i="17" s="1"/>
  <c r="G101" i="17" s="1"/>
  <c r="L134" i="14" l="1"/>
  <c r="K134" i="14"/>
  <c r="M134" i="14"/>
  <c r="F134" i="14"/>
  <c r="I135" i="14" s="1"/>
  <c r="E135" i="14" s="1"/>
  <c r="G134" i="14"/>
  <c r="H137" i="14" s="1"/>
  <c r="F101" i="17"/>
  <c r="E102" i="17" s="1"/>
  <c r="G102" i="17" s="1"/>
  <c r="H101" i="17"/>
  <c r="F135" i="14" l="1"/>
  <c r="J136" i="14" s="1"/>
  <c r="I136" i="14"/>
  <c r="E136" i="14" s="1"/>
  <c r="G135" i="14"/>
  <c r="H138" i="14" s="1"/>
  <c r="J135" i="14"/>
  <c r="I101" i="17"/>
  <c r="K101" i="17"/>
  <c r="J101" i="17"/>
  <c r="F102" i="17"/>
  <c r="H102" i="17"/>
  <c r="K136" i="14" l="1"/>
  <c r="L136" i="14"/>
  <c r="M136" i="14"/>
  <c r="F136" i="14"/>
  <c r="I137" i="14" s="1"/>
  <c r="E137" i="14" s="1"/>
  <c r="G136" i="14"/>
  <c r="H139" i="14" s="1"/>
  <c r="L135" i="14"/>
  <c r="K135" i="14"/>
  <c r="M135" i="14"/>
  <c r="I102" i="17"/>
  <c r="K102" i="17"/>
  <c r="J102" i="17"/>
  <c r="H103" i="17"/>
  <c r="E103" i="17"/>
  <c r="G103" i="17" s="1"/>
  <c r="F137" i="14" l="1"/>
  <c r="J138" i="14" s="1"/>
  <c r="G137" i="14"/>
  <c r="H140" i="14" s="1"/>
  <c r="I138" i="14"/>
  <c r="E138" i="14" s="1"/>
  <c r="J137" i="14"/>
  <c r="I103" i="17"/>
  <c r="J103" i="17"/>
  <c r="K103" i="17"/>
  <c r="F103" i="17"/>
  <c r="K138" i="14" l="1"/>
  <c r="L138" i="14"/>
  <c r="M138" i="14"/>
  <c r="F138" i="14"/>
  <c r="I139" i="14" s="1"/>
  <c r="E139" i="14" s="1"/>
  <c r="G138" i="14"/>
  <c r="H141" i="14" s="1"/>
  <c r="M137" i="14"/>
  <c r="K137" i="14"/>
  <c r="L137" i="14"/>
  <c r="E104" i="17"/>
  <c r="G104" i="17" s="1"/>
  <c r="H104" i="17"/>
  <c r="F139" i="14" l="1"/>
  <c r="G139" i="14"/>
  <c r="H142" i="14" s="1"/>
  <c r="J140" i="14"/>
  <c r="I140" i="14"/>
  <c r="E140" i="14" s="1"/>
  <c r="J139" i="14"/>
  <c r="I104" i="17"/>
  <c r="J104" i="17"/>
  <c r="K104" i="17"/>
  <c r="F104" i="17"/>
  <c r="F140" i="14" l="1"/>
  <c r="G140" i="14"/>
  <c r="H143" i="14" s="1"/>
  <c r="I141" i="14"/>
  <c r="E141" i="14" s="1"/>
  <c r="J141" i="14"/>
  <c r="M140" i="14"/>
  <c r="K140" i="14"/>
  <c r="L140" i="14"/>
  <c r="L139" i="14"/>
  <c r="M139" i="14"/>
  <c r="K139" i="14"/>
  <c r="E105" i="17"/>
  <c r="G105" i="17" s="1"/>
  <c r="H105" i="17"/>
  <c r="M141" i="14" l="1"/>
  <c r="K141" i="14"/>
  <c r="L141" i="14"/>
  <c r="F141" i="14"/>
  <c r="I142" i="14" s="1"/>
  <c r="E142" i="14" s="1"/>
  <c r="G141" i="14"/>
  <c r="H144" i="14" s="1"/>
  <c r="K105" i="17"/>
  <c r="I105" i="17"/>
  <c r="J105" i="17"/>
  <c r="F105" i="17"/>
  <c r="F142" i="14" l="1"/>
  <c r="J143" i="14" s="1"/>
  <c r="I143" i="14"/>
  <c r="E143" i="14" s="1"/>
  <c r="G142" i="14"/>
  <c r="H145" i="14" s="1"/>
  <c r="J142" i="14"/>
  <c r="E106" i="17"/>
  <c r="G106" i="17" s="1"/>
  <c r="H106" i="17"/>
  <c r="K143" i="14" l="1"/>
  <c r="M143" i="14"/>
  <c r="L143" i="14"/>
  <c r="F143" i="14"/>
  <c r="J144" i="14" s="1"/>
  <c r="G143" i="14"/>
  <c r="H146" i="14" s="1"/>
  <c r="M142" i="14"/>
  <c r="K142" i="14"/>
  <c r="L142" i="14"/>
  <c r="I106" i="17"/>
  <c r="K106" i="17"/>
  <c r="J106" i="17"/>
  <c r="F106" i="17"/>
  <c r="E107" i="17" s="1"/>
  <c r="G107" i="17" s="1"/>
  <c r="M144" i="14" l="1"/>
  <c r="L144" i="14"/>
  <c r="K144" i="14"/>
  <c r="I144" i="14"/>
  <c r="E144" i="14" s="1"/>
  <c r="F107" i="17"/>
  <c r="E108" i="17" s="1"/>
  <c r="G108" i="17" s="1"/>
  <c r="H107" i="17"/>
  <c r="F144" i="14" l="1"/>
  <c r="I145" i="14"/>
  <c r="E145" i="14" s="1"/>
  <c r="G144" i="14"/>
  <c r="H147" i="14" s="1"/>
  <c r="J145" i="14"/>
  <c r="I107" i="17"/>
  <c r="J107" i="17"/>
  <c r="K107" i="17"/>
  <c r="F108" i="17"/>
  <c r="E109" i="17" s="1"/>
  <c r="G109" i="17" s="1"/>
  <c r="H108" i="17"/>
  <c r="M145" i="14" l="1"/>
  <c r="L145" i="14"/>
  <c r="K145" i="14"/>
  <c r="F145" i="14"/>
  <c r="I146" i="14" s="1"/>
  <c r="E146" i="14" s="1"/>
  <c r="G145" i="14"/>
  <c r="H148" i="14" s="1"/>
  <c r="F109" i="17"/>
  <c r="H110" i="17" s="1"/>
  <c r="I108" i="17"/>
  <c r="K108" i="17"/>
  <c r="J108" i="17"/>
  <c r="H109" i="17"/>
  <c r="F146" i="14" l="1"/>
  <c r="I147" i="14"/>
  <c r="E147" i="14" s="1"/>
  <c r="G146" i="14"/>
  <c r="H149" i="14" s="1"/>
  <c r="J147" i="14"/>
  <c r="J146" i="14"/>
  <c r="J109" i="17"/>
  <c r="I109" i="17"/>
  <c r="K109" i="17"/>
  <c r="K110" i="17"/>
  <c r="I110" i="17"/>
  <c r="J110" i="17"/>
  <c r="E110" i="17"/>
  <c r="G110" i="17" s="1"/>
  <c r="K147" i="14" l="1"/>
  <c r="L147" i="14"/>
  <c r="M147" i="14"/>
  <c r="F147" i="14"/>
  <c r="J148" i="14" s="1"/>
  <c r="G147" i="14"/>
  <c r="H150" i="14" s="1"/>
  <c r="L146" i="14"/>
  <c r="K146" i="14"/>
  <c r="M146" i="14"/>
  <c r="F110" i="17"/>
  <c r="M148" i="14" l="1"/>
  <c r="K148" i="14"/>
  <c r="L148" i="14"/>
  <c r="I148" i="14"/>
  <c r="E148" i="14" s="1"/>
  <c r="E111" i="17"/>
  <c r="H111" i="17"/>
  <c r="F148" i="14" l="1"/>
  <c r="I149" i="14"/>
  <c r="E149" i="14" s="1"/>
  <c r="G148" i="14"/>
  <c r="H151" i="14" s="1"/>
  <c r="J149" i="14"/>
  <c r="F111" i="17"/>
  <c r="H112" i="17" s="1"/>
  <c r="G111" i="17"/>
  <c r="K111" i="17"/>
  <c r="I111" i="17"/>
  <c r="J111" i="17"/>
  <c r="M149" i="14" l="1"/>
  <c r="L149" i="14"/>
  <c r="K149" i="14"/>
  <c r="F149" i="14"/>
  <c r="I150" i="14" s="1"/>
  <c r="E150" i="14" s="1"/>
  <c r="G149" i="14"/>
  <c r="H152" i="14" s="1"/>
  <c r="E112" i="17"/>
  <c r="G112" i="17" s="1"/>
  <c r="I112" i="17"/>
  <c r="J112" i="17"/>
  <c r="K112" i="17"/>
  <c r="F150" i="14" l="1"/>
  <c r="J151" i="14"/>
  <c r="G150" i="14"/>
  <c r="H153" i="14" s="1"/>
  <c r="I151" i="14"/>
  <c r="E151" i="14" s="1"/>
  <c r="J150" i="14"/>
  <c r="F112" i="17"/>
  <c r="E113" i="17" s="1"/>
  <c r="G113" i="17" s="1"/>
  <c r="F151" i="14" l="1"/>
  <c r="I152" i="14" s="1"/>
  <c r="E152" i="14" s="1"/>
  <c r="G151" i="14"/>
  <c r="H154" i="14" s="1"/>
  <c r="J152" i="14"/>
  <c r="M151" i="14"/>
  <c r="K151" i="14"/>
  <c r="L151" i="14"/>
  <c r="L150" i="14"/>
  <c r="M150" i="14"/>
  <c r="K150" i="14"/>
  <c r="F113" i="17"/>
  <c r="H114" i="17" s="1"/>
  <c r="H113" i="17"/>
  <c r="J113" i="17" s="1"/>
  <c r="E114" i="17" l="1"/>
  <c r="G114" i="17" s="1"/>
  <c r="K113" i="17"/>
  <c r="F152" i="14"/>
  <c r="I153" i="14" s="1"/>
  <c r="E153" i="14" s="1"/>
  <c r="J153" i="14"/>
  <c r="G152" i="14"/>
  <c r="H155" i="14" s="1"/>
  <c r="K152" i="14"/>
  <c r="M152" i="14"/>
  <c r="L152" i="14"/>
  <c r="I113" i="17"/>
  <c r="J114" i="17"/>
  <c r="I114" i="17"/>
  <c r="K114" i="17"/>
  <c r="F114" i="17"/>
  <c r="H115" i="17" s="1"/>
  <c r="F153" i="14" l="1"/>
  <c r="G153" i="14"/>
  <c r="H156" i="14" s="1"/>
  <c r="I154" i="14"/>
  <c r="E154" i="14" s="1"/>
  <c r="J154" i="14"/>
  <c r="M153" i="14"/>
  <c r="K153" i="14"/>
  <c r="L153" i="14"/>
  <c r="J115" i="17"/>
  <c r="K115" i="17"/>
  <c r="I115" i="17"/>
  <c r="E115" i="17"/>
  <c r="G115" i="17" s="1"/>
  <c r="L154" i="14" l="1"/>
  <c r="K154" i="14"/>
  <c r="M154" i="14"/>
  <c r="F154" i="14"/>
  <c r="J155" i="14" s="1"/>
  <c r="G154" i="14"/>
  <c r="H157" i="14" s="1"/>
  <c r="F115" i="17"/>
  <c r="E116" i="17" s="1"/>
  <c r="G116" i="17" s="1"/>
  <c r="L155" i="14" l="1"/>
  <c r="M155" i="14"/>
  <c r="K155" i="14"/>
  <c r="I155" i="14"/>
  <c r="E155" i="14" s="1"/>
  <c r="F116" i="17"/>
  <c r="E117" i="17" s="1"/>
  <c r="G117" i="17" s="1"/>
  <c r="H116" i="17"/>
  <c r="F155" i="14" l="1"/>
  <c r="J156" i="14" s="1"/>
  <c r="I156" i="14"/>
  <c r="E156" i="14" s="1"/>
  <c r="G155" i="14"/>
  <c r="H158" i="14" s="1"/>
  <c r="F117" i="17"/>
  <c r="K116" i="17"/>
  <c r="J116" i="17"/>
  <c r="I116" i="17"/>
  <c r="H117" i="17"/>
  <c r="L156" i="14" l="1"/>
  <c r="M156" i="14"/>
  <c r="K156" i="14"/>
  <c r="F156" i="14"/>
  <c r="I157" i="14" s="1"/>
  <c r="E157" i="14" s="1"/>
  <c r="G156" i="14"/>
  <c r="H159" i="14" s="1"/>
  <c r="E118" i="17"/>
  <c r="G118" i="17" s="1"/>
  <c r="K117" i="17"/>
  <c r="J117" i="17"/>
  <c r="I117" i="17"/>
  <c r="H118" i="17"/>
  <c r="F157" i="14" l="1"/>
  <c r="J158" i="14" s="1"/>
  <c r="G157" i="14"/>
  <c r="H160" i="14" s="1"/>
  <c r="J157" i="14"/>
  <c r="I118" i="17"/>
  <c r="K118" i="17"/>
  <c r="J118" i="17"/>
  <c r="F118" i="17"/>
  <c r="E119" i="17" s="1"/>
  <c r="G119" i="17" s="1"/>
  <c r="K158" i="14" l="1"/>
  <c r="L158" i="14"/>
  <c r="M158" i="14"/>
  <c r="I158" i="14"/>
  <c r="E158" i="14" s="1"/>
  <c r="M157" i="14"/>
  <c r="L157" i="14"/>
  <c r="K157" i="14"/>
  <c r="H119" i="17"/>
  <c r="F119" i="17"/>
  <c r="E120" i="17" s="1"/>
  <c r="G120" i="17" s="1"/>
  <c r="F158" i="14" l="1"/>
  <c r="I159" i="14" s="1"/>
  <c r="E159" i="14" s="1"/>
  <c r="J159" i="14"/>
  <c r="G158" i="14"/>
  <c r="H161" i="14" s="1"/>
  <c r="I119" i="17"/>
  <c r="J119" i="17"/>
  <c r="K119" i="17"/>
  <c r="F120" i="17"/>
  <c r="E121" i="17" s="1"/>
  <c r="G121" i="17" s="1"/>
  <c r="H120" i="17"/>
  <c r="F159" i="14" l="1"/>
  <c r="G159" i="14"/>
  <c r="H162" i="14" s="1"/>
  <c r="I160" i="14"/>
  <c r="E160" i="14" s="1"/>
  <c r="J160" i="14"/>
  <c r="M159" i="14"/>
  <c r="L159" i="14"/>
  <c r="K159" i="14"/>
  <c r="H121" i="17"/>
  <c r="I121" i="17" s="1"/>
  <c r="K120" i="17"/>
  <c r="J120" i="17"/>
  <c r="I120" i="17"/>
  <c r="F121" i="17"/>
  <c r="H122" i="17" s="1"/>
  <c r="J121" i="17" l="1"/>
  <c r="M160" i="14"/>
  <c r="K160" i="14"/>
  <c r="L160" i="14"/>
  <c r="F160" i="14"/>
  <c r="J161" i="14" s="1"/>
  <c r="G160" i="14"/>
  <c r="H163" i="14" s="1"/>
  <c r="K121" i="17"/>
  <c r="K122" i="17"/>
  <c r="J122" i="17"/>
  <c r="I122" i="17"/>
  <c r="E122" i="17"/>
  <c r="M161" i="14" l="1"/>
  <c r="K161" i="14"/>
  <c r="L161" i="14"/>
  <c r="I161" i="14"/>
  <c r="E161" i="14" s="1"/>
  <c r="F122" i="17"/>
  <c r="H123" i="17" s="1"/>
  <c r="G122" i="17"/>
  <c r="E123" i="17" l="1"/>
  <c r="G123" i="17" s="1"/>
  <c r="F161" i="14"/>
  <c r="J162" i="14" s="1"/>
  <c r="I162" i="14"/>
  <c r="E162" i="14" s="1"/>
  <c r="G161" i="14"/>
  <c r="H164" i="14" s="1"/>
  <c r="K123" i="17"/>
  <c r="J123" i="17"/>
  <c r="I123" i="17"/>
  <c r="F123" i="17" l="1"/>
  <c r="H124" i="17" s="1"/>
  <c r="J124" i="17" s="1"/>
  <c r="L162" i="14"/>
  <c r="K162" i="14"/>
  <c r="M162" i="14"/>
  <c r="F162" i="14"/>
  <c r="J163" i="14" s="1"/>
  <c r="G162" i="14"/>
  <c r="H165" i="14" s="1"/>
  <c r="E124" i="17" l="1"/>
  <c r="G124" i="17" s="1"/>
  <c r="I124" i="17"/>
  <c r="K124" i="17"/>
  <c r="K163" i="14"/>
  <c r="L163" i="14"/>
  <c r="M163" i="14"/>
  <c r="I163" i="14"/>
  <c r="E163" i="14" s="1"/>
  <c r="F124" i="17"/>
  <c r="F163" i="14" l="1"/>
  <c r="J164" i="14"/>
  <c r="I164" i="14"/>
  <c r="E164" i="14" s="1"/>
  <c r="G163" i="14"/>
  <c r="H166" i="14" s="1"/>
  <c r="E125" i="17"/>
  <c r="G125" i="17" s="1"/>
  <c r="H125" i="17"/>
  <c r="L164" i="14" l="1"/>
  <c r="K164" i="14"/>
  <c r="M164" i="14"/>
  <c r="F164" i="14"/>
  <c r="J165" i="14" s="1"/>
  <c r="G164" i="14"/>
  <c r="H167" i="14" s="1"/>
  <c r="J125" i="17"/>
  <c r="I125" i="17"/>
  <c r="K125" i="17"/>
  <c r="F125" i="17"/>
  <c r="K165" i="14" l="1"/>
  <c r="M165" i="14"/>
  <c r="L165" i="14"/>
  <c r="I165" i="14"/>
  <c r="E165" i="14" s="1"/>
  <c r="H126" i="17"/>
  <c r="E126" i="17"/>
  <c r="G126" i="17" s="1"/>
  <c r="F165" i="14" l="1"/>
  <c r="G165" i="14"/>
  <c r="H168" i="14" s="1"/>
  <c r="I166" i="14"/>
  <c r="E166" i="14" s="1"/>
  <c r="J166" i="14"/>
  <c r="J126" i="17"/>
  <c r="K126" i="17"/>
  <c r="I126" i="17"/>
  <c r="F126" i="17"/>
  <c r="K166" i="14" l="1"/>
  <c r="L166" i="14"/>
  <c r="M166" i="14"/>
  <c r="F166" i="14"/>
  <c r="J167" i="14" s="1"/>
  <c r="G166" i="14"/>
  <c r="H169" i="14" s="1"/>
  <c r="E127" i="17"/>
  <c r="G127" i="17" s="1"/>
  <c r="H127" i="17"/>
  <c r="K167" i="14" l="1"/>
  <c r="L167" i="14"/>
  <c r="M167" i="14"/>
  <c r="I167" i="14"/>
  <c r="E167" i="14" s="1"/>
  <c r="J127" i="17"/>
  <c r="K127" i="17"/>
  <c r="I127" i="17"/>
  <c r="F127" i="17"/>
  <c r="F167" i="14" l="1"/>
  <c r="I168" i="14" s="1"/>
  <c r="E168" i="14" s="1"/>
  <c r="G167" i="14"/>
  <c r="H170" i="14" s="1"/>
  <c r="E128" i="17"/>
  <c r="G128" i="17" s="1"/>
  <c r="H128" i="17"/>
  <c r="F168" i="14" l="1"/>
  <c r="I169" i="14" s="1"/>
  <c r="E169" i="14" s="1"/>
  <c r="G168" i="14"/>
  <c r="H171" i="14" s="1"/>
  <c r="J169" i="14"/>
  <c r="J168" i="14"/>
  <c r="I128" i="17"/>
  <c r="K128" i="17"/>
  <c r="J128" i="17"/>
  <c r="F128" i="17"/>
  <c r="E129" i="17" s="1"/>
  <c r="G129" i="17" s="1"/>
  <c r="F169" i="14" l="1"/>
  <c r="I170" i="14" s="1"/>
  <c r="E170" i="14" s="1"/>
  <c r="G169" i="14"/>
  <c r="H172" i="14" s="1"/>
  <c r="L169" i="14"/>
  <c r="K169" i="14"/>
  <c r="M169" i="14"/>
  <c r="L168" i="14"/>
  <c r="K168" i="14"/>
  <c r="M168" i="14"/>
  <c r="F129" i="17"/>
  <c r="H129" i="17"/>
  <c r="F170" i="14" l="1"/>
  <c r="J171" i="14" s="1"/>
  <c r="I171" i="14"/>
  <c r="E171" i="14" s="1"/>
  <c r="G170" i="14"/>
  <c r="H173" i="14" s="1"/>
  <c r="J170" i="14"/>
  <c r="I129" i="17"/>
  <c r="K129" i="17"/>
  <c r="J129" i="17"/>
  <c r="E130" i="17"/>
  <c r="G130" i="17" s="1"/>
  <c r="H130" i="17"/>
  <c r="F171" i="14" l="1"/>
  <c r="J172" i="14" s="1"/>
  <c r="G171" i="14"/>
  <c r="H174" i="14" s="1"/>
  <c r="I172" i="14"/>
  <c r="E172" i="14" s="1"/>
  <c r="K171" i="14"/>
  <c r="M171" i="14"/>
  <c r="L171" i="14"/>
  <c r="K170" i="14"/>
  <c r="M170" i="14"/>
  <c r="L170" i="14"/>
  <c r="K130" i="17"/>
  <c r="J130" i="17"/>
  <c r="I130" i="17"/>
  <c r="F130" i="17"/>
  <c r="E131" i="17" s="1"/>
  <c r="G131" i="17" s="1"/>
  <c r="H131" i="17" l="1"/>
  <c r="J131" i="17" s="1"/>
  <c r="M172" i="14"/>
  <c r="K172" i="14"/>
  <c r="L172" i="14"/>
  <c r="F172" i="14"/>
  <c r="J173" i="14" s="1"/>
  <c r="G172" i="14"/>
  <c r="H175" i="14" s="1"/>
  <c r="F131" i="17"/>
  <c r="E132" i="17" s="1"/>
  <c r="G132" i="17" s="1"/>
  <c r="K131" i="17" l="1"/>
  <c r="I131" i="17"/>
  <c r="K173" i="14"/>
  <c r="M173" i="14"/>
  <c r="L173" i="14"/>
  <c r="I173" i="14"/>
  <c r="E173" i="14" s="1"/>
  <c r="F132" i="17"/>
  <c r="E133" i="17" s="1"/>
  <c r="G133" i="17" s="1"/>
  <c r="H132" i="17"/>
  <c r="F173" i="14" l="1"/>
  <c r="J174" i="14" s="1"/>
  <c r="I174" i="14"/>
  <c r="E174" i="14" s="1"/>
  <c r="G173" i="14"/>
  <c r="H176" i="14" s="1"/>
  <c r="J132" i="17"/>
  <c r="I132" i="17"/>
  <c r="K132" i="17"/>
  <c r="F133" i="17"/>
  <c r="H133" i="17"/>
  <c r="K174" i="14" l="1"/>
  <c r="M174" i="14"/>
  <c r="L174" i="14"/>
  <c r="F174" i="14"/>
  <c r="J175" i="14" s="1"/>
  <c r="G174" i="14"/>
  <c r="H177" i="14" s="1"/>
  <c r="J133" i="17"/>
  <c r="I133" i="17"/>
  <c r="K133" i="17"/>
  <c r="H134" i="17"/>
  <c r="E134" i="17"/>
  <c r="G134" i="17" s="1"/>
  <c r="I175" i="14" l="1"/>
  <c r="E175" i="14" s="1"/>
  <c r="F175" i="14"/>
  <c r="J176" i="14" s="1"/>
  <c r="I176" i="14"/>
  <c r="E176" i="14" s="1"/>
  <c r="G175" i="14"/>
  <c r="H178" i="14" s="1"/>
  <c r="K175" i="14"/>
  <c r="M175" i="14"/>
  <c r="L175" i="14"/>
  <c r="J134" i="17"/>
  <c r="K134" i="17"/>
  <c r="I134" i="17"/>
  <c r="F134" i="17"/>
  <c r="E135" i="17" s="1"/>
  <c r="G135" i="17" s="1"/>
  <c r="H135" i="17" l="1"/>
  <c r="J135" i="17" s="1"/>
  <c r="M176" i="14"/>
  <c r="L176" i="14"/>
  <c r="K176" i="14"/>
  <c r="F176" i="14"/>
  <c r="I177" i="14" s="1"/>
  <c r="E177" i="14" s="1"/>
  <c r="G176" i="14"/>
  <c r="H179" i="14" s="1"/>
  <c r="F135" i="17"/>
  <c r="E136" i="17" s="1"/>
  <c r="G136" i="17" s="1"/>
  <c r="I135" i="17" l="1"/>
  <c r="K135" i="17"/>
  <c r="J177" i="14"/>
  <c r="F177" i="14"/>
  <c r="I178" i="14"/>
  <c r="E178" i="14" s="1"/>
  <c r="J178" i="14"/>
  <c r="G177" i="14"/>
  <c r="H180" i="14" s="1"/>
  <c r="M177" i="14"/>
  <c r="K177" i="14"/>
  <c r="L177" i="14"/>
  <c r="F136" i="17"/>
  <c r="E137" i="17" s="1"/>
  <c r="G137" i="17" s="1"/>
  <c r="H136" i="17"/>
  <c r="M178" i="14" l="1"/>
  <c r="L178" i="14"/>
  <c r="K178" i="14"/>
  <c r="F178" i="14"/>
  <c r="J179" i="14" s="1"/>
  <c r="G178" i="14"/>
  <c r="H181" i="14" s="1"/>
  <c r="I136" i="17"/>
  <c r="K136" i="17"/>
  <c r="J136" i="17"/>
  <c r="F137" i="17"/>
  <c r="E138" i="17" s="1"/>
  <c r="G138" i="17" s="1"/>
  <c r="H137" i="17"/>
  <c r="L179" i="14" l="1"/>
  <c r="K179" i="14"/>
  <c r="M179" i="14"/>
  <c r="I179" i="14"/>
  <c r="E179" i="14" s="1"/>
  <c r="F138" i="17"/>
  <c r="J137" i="17"/>
  <c r="I137" i="17"/>
  <c r="K137" i="17"/>
  <c r="H138" i="17"/>
  <c r="F179" i="14" l="1"/>
  <c r="J180" i="14" s="1"/>
  <c r="I180" i="14"/>
  <c r="E180" i="14" s="1"/>
  <c r="G179" i="14"/>
  <c r="H182" i="14" s="1"/>
  <c r="E139" i="17"/>
  <c r="G139" i="17" s="1"/>
  <c r="K138" i="17"/>
  <c r="J138" i="17"/>
  <c r="I138" i="17"/>
  <c r="H139" i="17"/>
  <c r="L180" i="14" l="1"/>
  <c r="K180" i="14"/>
  <c r="M180" i="14"/>
  <c r="F180" i="14"/>
  <c r="J181" i="14" s="1"/>
  <c r="G180" i="14"/>
  <c r="H183" i="14" s="1"/>
  <c r="J139" i="17"/>
  <c r="I139" i="17"/>
  <c r="K139" i="17"/>
  <c r="F139" i="17"/>
  <c r="H140" i="17" s="1"/>
  <c r="L181" i="14" l="1"/>
  <c r="K181" i="14"/>
  <c r="M181" i="14"/>
  <c r="I181" i="14"/>
  <c r="E181" i="14" s="1"/>
  <c r="I140" i="17"/>
  <c r="J140" i="17"/>
  <c r="K140" i="17"/>
  <c r="E140" i="17"/>
  <c r="G140" i="17" s="1"/>
  <c r="F181" i="14" l="1"/>
  <c r="J182" i="14" s="1"/>
  <c r="G181" i="14"/>
  <c r="H184" i="14" s="1"/>
  <c r="I182" i="14"/>
  <c r="E182" i="14" s="1"/>
  <c r="F140" i="17"/>
  <c r="H141" i="17" s="1"/>
  <c r="E141" i="17" l="1"/>
  <c r="G141" i="17" s="1"/>
  <c r="K182" i="14"/>
  <c r="M182" i="14"/>
  <c r="L182" i="14"/>
  <c r="F182" i="14"/>
  <c r="I183" i="14" s="1"/>
  <c r="E183" i="14" s="1"/>
  <c r="G182" i="14"/>
  <c r="H185" i="14" s="1"/>
  <c r="I141" i="17"/>
  <c r="J141" i="17"/>
  <c r="K141" i="17"/>
  <c r="F141" i="17" l="1"/>
  <c r="H142" i="17" s="1"/>
  <c r="I142" i="17" s="1"/>
  <c r="F183" i="14"/>
  <c r="I184" i="14" s="1"/>
  <c r="E184" i="14" s="1"/>
  <c r="G183" i="14"/>
  <c r="H186" i="14" s="1"/>
  <c r="J184" i="14"/>
  <c r="J183" i="14"/>
  <c r="E142" i="17" l="1"/>
  <c r="G142" i="17" s="1"/>
  <c r="K142" i="17"/>
  <c r="J142" i="17"/>
  <c r="F184" i="14"/>
  <c r="I185" i="14" s="1"/>
  <c r="E185" i="14" s="1"/>
  <c r="G184" i="14"/>
  <c r="H187" i="14" s="1"/>
  <c r="J185" i="14"/>
  <c r="M184" i="14"/>
  <c r="L184" i="14"/>
  <c r="K184" i="14"/>
  <c r="K183" i="14"/>
  <c r="L183" i="14"/>
  <c r="M183" i="14"/>
  <c r="F142" i="17" l="1"/>
  <c r="E143" i="17" s="1"/>
  <c r="G143" i="17" s="1"/>
  <c r="M185" i="14"/>
  <c r="L185" i="14"/>
  <c r="K185" i="14"/>
  <c r="F185" i="14"/>
  <c r="J186" i="14" s="1"/>
  <c r="G185" i="14"/>
  <c r="H188" i="14" s="1"/>
  <c r="F143" i="17" l="1"/>
  <c r="E144" i="17" s="1"/>
  <c r="G144" i="17" s="1"/>
  <c r="H143" i="17"/>
  <c r="J143" i="17" s="1"/>
  <c r="K186" i="14"/>
  <c r="L186" i="14"/>
  <c r="M186" i="14"/>
  <c r="I186" i="14"/>
  <c r="E186" i="14" s="1"/>
  <c r="H144" i="17" l="1"/>
  <c r="J144" i="17" s="1"/>
  <c r="K143" i="17"/>
  <c r="I143" i="17"/>
  <c r="F186" i="14"/>
  <c r="J187" i="14" s="1"/>
  <c r="G186" i="14"/>
  <c r="H189" i="14" s="1"/>
  <c r="I144" i="17"/>
  <c r="K144" i="17"/>
  <c r="F144" i="17"/>
  <c r="H145" i="17" s="1"/>
  <c r="L187" i="14" l="1"/>
  <c r="M187" i="14"/>
  <c r="K187" i="14"/>
  <c r="I187" i="14"/>
  <c r="E187" i="14" s="1"/>
  <c r="J145" i="17"/>
  <c r="I145" i="17"/>
  <c r="K145" i="17"/>
  <c r="E145" i="17"/>
  <c r="G145" i="17" s="1"/>
  <c r="F145" i="17" l="1"/>
  <c r="H146" i="17" s="1"/>
  <c r="F187" i="14"/>
  <c r="G187" i="14"/>
  <c r="H190" i="14" s="1"/>
  <c r="J188" i="14"/>
  <c r="I188" i="14"/>
  <c r="E188" i="14" s="1"/>
  <c r="E146" i="17" l="1"/>
  <c r="G146" i="17" s="1"/>
  <c r="L188" i="14"/>
  <c r="M188" i="14"/>
  <c r="K188" i="14"/>
  <c r="F188" i="14"/>
  <c r="I189" i="14" s="1"/>
  <c r="E189" i="14" s="1"/>
  <c r="G188" i="14"/>
  <c r="H191" i="14" s="1"/>
  <c r="I146" i="17"/>
  <c r="K146" i="17"/>
  <c r="J146" i="17"/>
  <c r="F146" i="17" l="1"/>
  <c r="H147" i="17" s="1"/>
  <c r="I147" i="17" s="1"/>
  <c r="F189" i="14"/>
  <c r="J190" i="14" s="1"/>
  <c r="G189" i="14"/>
  <c r="H192" i="14" s="1"/>
  <c r="I190" i="14"/>
  <c r="E190" i="14" s="1"/>
  <c r="J189" i="14"/>
  <c r="E147" i="17"/>
  <c r="G147" i="17" s="1"/>
  <c r="K147" i="17" l="1"/>
  <c r="J147" i="17"/>
  <c r="K190" i="14"/>
  <c r="M190" i="14"/>
  <c r="L190" i="14"/>
  <c r="F190" i="14"/>
  <c r="I191" i="14" s="1"/>
  <c r="E191" i="14" s="1"/>
  <c r="G190" i="14"/>
  <c r="H193" i="14" s="1"/>
  <c r="L189" i="14"/>
  <c r="K189" i="14"/>
  <c r="M189" i="14"/>
  <c r="F147" i="17"/>
  <c r="E148" i="17" s="1"/>
  <c r="G148" i="17" s="1"/>
  <c r="F191" i="14" l="1"/>
  <c r="I192" i="14"/>
  <c r="E192" i="14" s="1"/>
  <c r="J192" i="14"/>
  <c r="G191" i="14"/>
  <c r="H194" i="14" s="1"/>
  <c r="J191" i="14"/>
  <c r="F148" i="17"/>
  <c r="H148" i="17"/>
  <c r="M192" i="14" l="1"/>
  <c r="L192" i="14"/>
  <c r="K192" i="14"/>
  <c r="F192" i="14"/>
  <c r="J193" i="14" s="1"/>
  <c r="G192" i="14"/>
  <c r="H195" i="14" s="1"/>
  <c r="L191" i="14"/>
  <c r="K191" i="14"/>
  <c r="M191" i="14"/>
  <c r="E149" i="17"/>
  <c r="G149" i="17" s="1"/>
  <c r="J148" i="17"/>
  <c r="K148" i="17"/>
  <c r="I148" i="17"/>
  <c r="H149" i="17"/>
  <c r="M193" i="14" l="1"/>
  <c r="K193" i="14"/>
  <c r="L193" i="14"/>
  <c r="I193" i="14"/>
  <c r="E193" i="14" s="1"/>
  <c r="K149" i="17"/>
  <c r="I149" i="17"/>
  <c r="J149" i="17"/>
  <c r="F149" i="17"/>
  <c r="H150" i="17" s="1"/>
  <c r="F193" i="14" l="1"/>
  <c r="J194" i="14" s="1"/>
  <c r="G193" i="14"/>
  <c r="H196" i="14" s="1"/>
  <c r="I150" i="17"/>
  <c r="J150" i="17"/>
  <c r="K150" i="17"/>
  <c r="E150" i="17"/>
  <c r="G150" i="17" s="1"/>
  <c r="L194" i="14" l="1"/>
  <c r="M194" i="14"/>
  <c r="K194" i="14"/>
  <c r="I194" i="14"/>
  <c r="E194" i="14" s="1"/>
  <c r="F150" i="17"/>
  <c r="H151" i="17" s="1"/>
  <c r="E151" i="17" l="1"/>
  <c r="G151" i="17" s="1"/>
  <c r="F194" i="14"/>
  <c r="I195" i="14" s="1"/>
  <c r="E195" i="14" s="1"/>
  <c r="J195" i="14"/>
  <c r="G194" i="14"/>
  <c r="H197" i="14" s="1"/>
  <c r="I151" i="17"/>
  <c r="J151" i="17"/>
  <c r="K151" i="17"/>
  <c r="F151" i="17" l="1"/>
  <c r="H152" i="17" s="1"/>
  <c r="I152" i="17" s="1"/>
  <c r="L195" i="14"/>
  <c r="K195" i="14"/>
  <c r="M195" i="14"/>
  <c r="F195" i="14"/>
  <c r="J196" i="14" s="1"/>
  <c r="G195" i="14"/>
  <c r="H198" i="14" s="1"/>
  <c r="K152" i="17" l="1"/>
  <c r="J152" i="17"/>
  <c r="E152" i="17"/>
  <c r="G152" i="17" s="1"/>
  <c r="K196" i="14"/>
  <c r="L196" i="14"/>
  <c r="M196" i="14"/>
  <c r="I196" i="14"/>
  <c r="E196" i="14" s="1"/>
  <c r="F152" i="17" l="1"/>
  <c r="E153" i="17" s="1"/>
  <c r="G153" i="17" s="1"/>
  <c r="F196" i="14"/>
  <c r="J197" i="14" s="1"/>
  <c r="G196" i="14"/>
  <c r="H199" i="14" s="1"/>
  <c r="H153" i="17" l="1"/>
  <c r="F153" i="17"/>
  <c r="E154" i="17" s="1"/>
  <c r="G154" i="17" s="1"/>
  <c r="M197" i="14"/>
  <c r="L197" i="14"/>
  <c r="K197" i="14"/>
  <c r="I197" i="14"/>
  <c r="E197" i="14" s="1"/>
  <c r="K153" i="17"/>
  <c r="I153" i="17"/>
  <c r="J153" i="17"/>
  <c r="H154" i="17" l="1"/>
  <c r="K154" i="17" s="1"/>
  <c r="F197" i="14"/>
  <c r="I198" i="14" s="1"/>
  <c r="E198" i="14" s="1"/>
  <c r="G197" i="14"/>
  <c r="H200" i="14" s="1"/>
  <c r="I154" i="17"/>
  <c r="F154" i="17"/>
  <c r="H155" i="17" s="1"/>
  <c r="J154" i="17" l="1"/>
  <c r="F198" i="14"/>
  <c r="I199" i="14" s="1"/>
  <c r="E199" i="14" s="1"/>
  <c r="J199" i="14"/>
  <c r="G198" i="14"/>
  <c r="H201" i="14" s="1"/>
  <c r="J198" i="14"/>
  <c r="J155" i="17"/>
  <c r="I155" i="17"/>
  <c r="K155" i="17"/>
  <c r="E155" i="17"/>
  <c r="G155" i="17" s="1"/>
  <c r="F155" i="17" l="1"/>
  <c r="H156" i="17" s="1"/>
  <c r="F199" i="14"/>
  <c r="J200" i="14" s="1"/>
  <c r="G199" i="14"/>
  <c r="H202" i="14" s="1"/>
  <c r="M198" i="14"/>
  <c r="K198" i="14"/>
  <c r="L198" i="14"/>
  <c r="K199" i="14"/>
  <c r="M199" i="14"/>
  <c r="L199" i="14"/>
  <c r="E156" i="17" l="1"/>
  <c r="G156" i="17" s="1"/>
  <c r="I200" i="14"/>
  <c r="E200" i="14" s="1"/>
  <c r="L200" i="14"/>
  <c r="K200" i="14"/>
  <c r="M200" i="14"/>
  <c r="F200" i="14"/>
  <c r="I201" i="14" s="1"/>
  <c r="E201" i="14" s="1"/>
  <c r="G200" i="14"/>
  <c r="H203" i="14" s="1"/>
  <c r="K156" i="17"/>
  <c r="I156" i="17"/>
  <c r="J156" i="17"/>
  <c r="F156" i="17"/>
  <c r="E157" i="17" s="1"/>
  <c r="G157" i="17" s="1"/>
  <c r="F201" i="14" l="1"/>
  <c r="I202" i="14" s="1"/>
  <c r="E202" i="14" s="1"/>
  <c r="J202" i="14"/>
  <c r="G201" i="14"/>
  <c r="H204" i="14" s="1"/>
  <c r="J201" i="14"/>
  <c r="F157" i="17"/>
  <c r="H157" i="17"/>
  <c r="K202" i="14" l="1"/>
  <c r="L202" i="14"/>
  <c r="M202" i="14"/>
  <c r="F202" i="14"/>
  <c r="J203" i="14" s="1"/>
  <c r="G202" i="14"/>
  <c r="H205" i="14" s="1"/>
  <c r="K201" i="14"/>
  <c r="L201" i="14"/>
  <c r="M201" i="14"/>
  <c r="K157" i="17"/>
  <c r="J157" i="17"/>
  <c r="I157" i="17"/>
  <c r="E158" i="17"/>
  <c r="G158" i="17" s="1"/>
  <c r="H158" i="17"/>
  <c r="K203" i="14" l="1"/>
  <c r="L203" i="14"/>
  <c r="M203" i="14"/>
  <c r="I203" i="14"/>
  <c r="E203" i="14" s="1"/>
  <c r="K158" i="17"/>
  <c r="J158" i="17"/>
  <c r="I158" i="17"/>
  <c r="F158" i="17"/>
  <c r="E159" i="17" s="1"/>
  <c r="G159" i="17" s="1"/>
  <c r="F203" i="14" l="1"/>
  <c r="I204" i="14" s="1"/>
  <c r="E204" i="14" s="1"/>
  <c r="G203" i="14"/>
  <c r="H206" i="14" s="1"/>
  <c r="F159" i="17"/>
  <c r="E160" i="17" s="1"/>
  <c r="G160" i="17" s="1"/>
  <c r="H159" i="17"/>
  <c r="F204" i="14" l="1"/>
  <c r="I205" i="14" s="1"/>
  <c r="E205" i="14" s="1"/>
  <c r="G204" i="14"/>
  <c r="H207" i="14" s="1"/>
  <c r="J204" i="14"/>
  <c r="K159" i="17"/>
  <c r="J159" i="17"/>
  <c r="I159" i="17"/>
  <c r="F160" i="17"/>
  <c r="H160" i="17"/>
  <c r="F205" i="14" l="1"/>
  <c r="I206" i="14"/>
  <c r="E206" i="14" s="1"/>
  <c r="G205" i="14"/>
  <c r="H208" i="14" s="1"/>
  <c r="J206" i="14"/>
  <c r="J205" i="14"/>
  <c r="K204" i="14"/>
  <c r="L204" i="14"/>
  <c r="M204" i="14"/>
  <c r="I160" i="17"/>
  <c r="J160" i="17"/>
  <c r="K160" i="17"/>
  <c r="E161" i="17"/>
  <c r="G161" i="17" s="1"/>
  <c r="H161" i="17"/>
  <c r="K206" i="14" l="1"/>
  <c r="L206" i="14"/>
  <c r="M206" i="14"/>
  <c r="F206" i="14"/>
  <c r="I207" i="14" s="1"/>
  <c r="E207" i="14" s="1"/>
  <c r="G206" i="14"/>
  <c r="H209" i="14" s="1"/>
  <c r="L205" i="14"/>
  <c r="M205" i="14"/>
  <c r="K205" i="14"/>
  <c r="I161" i="17"/>
  <c r="J161" i="17"/>
  <c r="K161" i="17"/>
  <c r="F161" i="17"/>
  <c r="E162" i="17" s="1"/>
  <c r="G162" i="17" s="1"/>
  <c r="H162" i="17" l="1"/>
  <c r="F207" i="14"/>
  <c r="G207" i="14"/>
  <c r="H210" i="14" s="1"/>
  <c r="I208" i="14"/>
  <c r="E208" i="14" s="1"/>
  <c r="J208" i="14"/>
  <c r="J207" i="14"/>
  <c r="J162" i="17"/>
  <c r="I162" i="17"/>
  <c r="K162" i="17"/>
  <c r="F162" i="17"/>
  <c r="E163" i="17" s="1"/>
  <c r="G163" i="17" s="1"/>
  <c r="L208" i="14" l="1"/>
  <c r="K208" i="14"/>
  <c r="M208" i="14"/>
  <c r="F208" i="14"/>
  <c r="I209" i="14" s="1"/>
  <c r="E209" i="14" s="1"/>
  <c r="G208" i="14"/>
  <c r="H211" i="14" s="1"/>
  <c r="L207" i="14"/>
  <c r="M207" i="14"/>
  <c r="K207" i="14"/>
  <c r="F163" i="17"/>
  <c r="H163" i="17"/>
  <c r="J209" i="14" l="1"/>
  <c r="F209" i="14"/>
  <c r="J210" i="14" s="1"/>
  <c r="I210" i="14"/>
  <c r="E210" i="14" s="1"/>
  <c r="G209" i="14"/>
  <c r="H212" i="14" s="1"/>
  <c r="K209" i="14"/>
  <c r="L209" i="14"/>
  <c r="M209" i="14"/>
  <c r="E164" i="17"/>
  <c r="G164" i="17" s="1"/>
  <c r="J163" i="17"/>
  <c r="I163" i="17"/>
  <c r="K163" i="17"/>
  <c r="H164" i="17"/>
  <c r="L210" i="14" l="1"/>
  <c r="K210" i="14"/>
  <c r="M210" i="14"/>
  <c r="F210" i="14"/>
  <c r="I211" i="14" s="1"/>
  <c r="E211" i="14" s="1"/>
  <c r="G210" i="14"/>
  <c r="H213" i="14" s="1"/>
  <c r="I164" i="17"/>
  <c r="K164" i="17"/>
  <c r="J164" i="17"/>
  <c r="F164" i="17"/>
  <c r="H165" i="17" s="1"/>
  <c r="J211" i="14" l="1"/>
  <c r="K211" i="14" s="1"/>
  <c r="M211" i="14"/>
  <c r="L211" i="14"/>
  <c r="F211" i="14"/>
  <c r="J212" i="14" s="1"/>
  <c r="G211" i="14"/>
  <c r="H214" i="14" s="1"/>
  <c r="I165" i="17"/>
  <c r="J165" i="17"/>
  <c r="K165" i="17"/>
  <c r="E165" i="17"/>
  <c r="G165" i="17" s="1"/>
  <c r="F165" i="17" l="1"/>
  <c r="E166" i="17" s="1"/>
  <c r="G166" i="17" s="1"/>
  <c r="I212" i="14"/>
  <c r="E212" i="14" s="1"/>
  <c r="K212" i="14"/>
  <c r="M212" i="14"/>
  <c r="L212" i="14"/>
  <c r="F212" i="14"/>
  <c r="J213" i="14" s="1"/>
  <c r="I213" i="14"/>
  <c r="E213" i="14" s="1"/>
  <c r="G212" i="14"/>
  <c r="H215" i="14" s="1"/>
  <c r="H166" i="17" l="1"/>
  <c r="I166" i="17" s="1"/>
  <c r="K213" i="14"/>
  <c r="L213" i="14"/>
  <c r="M213" i="14"/>
  <c r="F213" i="14"/>
  <c r="I214" i="14" s="1"/>
  <c r="E214" i="14" s="1"/>
  <c r="G213" i="14"/>
  <c r="H216" i="14" s="1"/>
  <c r="F166" i="17"/>
  <c r="E167" i="17" s="1"/>
  <c r="G167" i="17" s="1"/>
  <c r="J166" i="17" l="1"/>
  <c r="K166" i="17"/>
  <c r="F214" i="14"/>
  <c r="J215" i="14" s="1"/>
  <c r="G214" i="14"/>
  <c r="H217" i="14" s="1"/>
  <c r="I215" i="14"/>
  <c r="E215" i="14" s="1"/>
  <c r="J214" i="14"/>
  <c r="F167" i="17"/>
  <c r="E168" i="17" s="1"/>
  <c r="G168" i="17" s="1"/>
  <c r="H167" i="17"/>
  <c r="M215" i="14" l="1"/>
  <c r="L215" i="14"/>
  <c r="K215" i="14"/>
  <c r="F215" i="14"/>
  <c r="J216" i="14" s="1"/>
  <c r="G215" i="14"/>
  <c r="H218" i="14" s="1"/>
  <c r="M214" i="14"/>
  <c r="K214" i="14"/>
  <c r="L214" i="14"/>
  <c r="K167" i="17"/>
  <c r="J167" i="17"/>
  <c r="I167" i="17"/>
  <c r="F168" i="17"/>
  <c r="H168" i="17"/>
  <c r="M216" i="14" l="1"/>
  <c r="K216" i="14"/>
  <c r="L216" i="14"/>
  <c r="I216" i="14"/>
  <c r="E216" i="14" s="1"/>
  <c r="I168" i="17"/>
  <c r="K168" i="17"/>
  <c r="J168" i="17"/>
  <c r="E169" i="17"/>
  <c r="G169" i="17" s="1"/>
  <c r="H169" i="17"/>
  <c r="F216" i="14" l="1"/>
  <c r="I217" i="14" s="1"/>
  <c r="E217" i="14" s="1"/>
  <c r="G216" i="14"/>
  <c r="H219" i="14" s="1"/>
  <c r="K169" i="17"/>
  <c r="J169" i="17"/>
  <c r="I169" i="17"/>
  <c r="F169" i="17"/>
  <c r="H170" i="17" s="1"/>
  <c r="F217" i="14" l="1"/>
  <c r="J218" i="14" s="1"/>
  <c r="G217" i="14"/>
  <c r="H220" i="14" s="1"/>
  <c r="J217" i="14"/>
  <c r="J170" i="17"/>
  <c r="I170" i="17"/>
  <c r="K170" i="17"/>
  <c r="E170" i="17"/>
  <c r="G170" i="17" s="1"/>
  <c r="F170" i="17" l="1"/>
  <c r="E171" i="17" s="1"/>
  <c r="G171" i="17" s="1"/>
  <c r="K218" i="14"/>
  <c r="L218" i="14"/>
  <c r="M218" i="14"/>
  <c r="I218" i="14"/>
  <c r="E218" i="14" s="1"/>
  <c r="M217" i="14"/>
  <c r="K217" i="14"/>
  <c r="L217" i="14"/>
  <c r="H171" i="17" l="1"/>
  <c r="K171" i="17" s="1"/>
  <c r="F218" i="14"/>
  <c r="J219" i="14" s="1"/>
  <c r="G218" i="14"/>
  <c r="H221" i="14" s="1"/>
  <c r="I219" i="14"/>
  <c r="E219" i="14" s="1"/>
  <c r="J171" i="17"/>
  <c r="F171" i="17"/>
  <c r="E172" i="17" s="1"/>
  <c r="G172" i="17" s="1"/>
  <c r="I171" i="17" l="1"/>
  <c r="L219" i="14"/>
  <c r="M219" i="14"/>
  <c r="K219" i="14"/>
  <c r="F219" i="14"/>
  <c r="I220" i="14" s="1"/>
  <c r="E220" i="14" s="1"/>
  <c r="G219" i="14"/>
  <c r="H222" i="14" s="1"/>
  <c r="F172" i="17"/>
  <c r="E173" i="17" s="1"/>
  <c r="G173" i="17" s="1"/>
  <c r="H172" i="17"/>
  <c r="F220" i="14" l="1"/>
  <c r="G220" i="14"/>
  <c r="H223" i="14" s="1"/>
  <c r="J221" i="14"/>
  <c r="I221" i="14"/>
  <c r="E221" i="14" s="1"/>
  <c r="J220" i="14"/>
  <c r="I172" i="17"/>
  <c r="K172" i="17"/>
  <c r="J172" i="17"/>
  <c r="F173" i="17"/>
  <c r="H174" i="17" s="1"/>
  <c r="H173" i="17"/>
  <c r="F221" i="14" l="1"/>
  <c r="G221" i="14"/>
  <c r="H224" i="14" s="1"/>
  <c r="J222" i="14"/>
  <c r="I222" i="14"/>
  <c r="E222" i="14" s="1"/>
  <c r="L221" i="14"/>
  <c r="K221" i="14"/>
  <c r="M221" i="14"/>
  <c r="M220" i="14"/>
  <c r="L220" i="14"/>
  <c r="K220" i="14"/>
  <c r="E174" i="17"/>
  <c r="G174" i="17" s="1"/>
  <c r="K174" i="17"/>
  <c r="J174" i="17"/>
  <c r="I174" i="17"/>
  <c r="I173" i="17"/>
  <c r="J173" i="17"/>
  <c r="K173" i="17"/>
  <c r="F174" i="17" l="1"/>
  <c r="H175" i="17" s="1"/>
  <c r="K175" i="17" s="1"/>
  <c r="F222" i="14"/>
  <c r="I223" i="14" s="1"/>
  <c r="E223" i="14" s="1"/>
  <c r="G222" i="14"/>
  <c r="H225" i="14" s="1"/>
  <c r="J223" i="14"/>
  <c r="L222" i="14"/>
  <c r="K222" i="14"/>
  <c r="M222" i="14"/>
  <c r="I175" i="17" l="1"/>
  <c r="J175" i="17"/>
  <c r="E175" i="17"/>
  <c r="G175" i="17" s="1"/>
  <c r="F223" i="14"/>
  <c r="J224" i="14" s="1"/>
  <c r="I224" i="14"/>
  <c r="E224" i="14" s="1"/>
  <c r="G223" i="14"/>
  <c r="H226" i="14" s="1"/>
  <c r="K223" i="14"/>
  <c r="M223" i="14"/>
  <c r="L223" i="14"/>
  <c r="F175" i="17" l="1"/>
  <c r="H176" i="17" s="1"/>
  <c r="J176" i="17" s="1"/>
  <c r="F224" i="14"/>
  <c r="J225" i="14" s="1"/>
  <c r="G224" i="14"/>
  <c r="H227" i="14" s="1"/>
  <c r="I225" i="14"/>
  <c r="E225" i="14" s="1"/>
  <c r="M224" i="14"/>
  <c r="L224" i="14"/>
  <c r="K224" i="14"/>
  <c r="I176" i="17" l="1"/>
  <c r="K176" i="17"/>
  <c r="E176" i="17"/>
  <c r="G176" i="17" s="1"/>
  <c r="F225" i="14"/>
  <c r="I226" i="14" s="1"/>
  <c r="E226" i="14" s="1"/>
  <c r="G225" i="14"/>
  <c r="H228" i="14" s="1"/>
  <c r="K225" i="14"/>
  <c r="M225" i="14"/>
  <c r="L225" i="14"/>
  <c r="F176" i="17" l="1"/>
  <c r="E177" i="17" s="1"/>
  <c r="G177" i="17" s="1"/>
  <c r="F226" i="14"/>
  <c r="G226" i="14"/>
  <c r="H229" i="14" s="1"/>
  <c r="J227" i="14"/>
  <c r="I227" i="14"/>
  <c r="E227" i="14" s="1"/>
  <c r="J226" i="14"/>
  <c r="H177" i="17" l="1"/>
  <c r="F177" i="17"/>
  <c r="F227" i="14"/>
  <c r="J228" i="14"/>
  <c r="I228" i="14"/>
  <c r="E228" i="14" s="1"/>
  <c r="G227" i="14"/>
  <c r="H230" i="14" s="1"/>
  <c r="K227" i="14"/>
  <c r="L227" i="14"/>
  <c r="M227" i="14"/>
  <c r="K226" i="14"/>
  <c r="M226" i="14"/>
  <c r="L226" i="14"/>
  <c r="I177" i="17" l="1"/>
  <c r="J177" i="17"/>
  <c r="K177" i="17"/>
  <c r="E178" i="17"/>
  <c r="H178" i="17"/>
  <c r="F228" i="14"/>
  <c r="I229" i="14" s="1"/>
  <c r="E229" i="14" s="1"/>
  <c r="G228" i="14"/>
  <c r="H231" i="14" s="1"/>
  <c r="J229" i="14"/>
  <c r="L228" i="14"/>
  <c r="M228" i="14"/>
  <c r="K228" i="14"/>
  <c r="I178" i="17" l="1"/>
  <c r="J178" i="17"/>
  <c r="K178" i="17"/>
  <c r="G178" i="17"/>
  <c r="F178" i="17"/>
  <c r="K229" i="14"/>
  <c r="L229" i="14"/>
  <c r="M229" i="14"/>
  <c r="F229" i="14"/>
  <c r="J230" i="14" s="1"/>
  <c r="G229" i="14"/>
  <c r="H232" i="14" s="1"/>
  <c r="E179" i="17" l="1"/>
  <c r="H179" i="17"/>
  <c r="L230" i="14"/>
  <c r="K230" i="14"/>
  <c r="M230" i="14"/>
  <c r="I230" i="14"/>
  <c r="E230" i="14" s="1"/>
  <c r="K179" i="17" l="1"/>
  <c r="J179" i="17"/>
  <c r="I179" i="17"/>
  <c r="G179" i="17"/>
  <c r="F179" i="17"/>
  <c r="E180" i="17" s="1"/>
  <c r="F230" i="14"/>
  <c r="J231" i="14" s="1"/>
  <c r="G230" i="14"/>
  <c r="H233" i="14" s="1"/>
  <c r="H180" i="17" l="1"/>
  <c r="K180" i="17" s="1"/>
  <c r="G180" i="17"/>
  <c r="F180" i="17"/>
  <c r="E181" i="17" s="1"/>
  <c r="M231" i="14"/>
  <c r="L231" i="14"/>
  <c r="K231" i="14"/>
  <c r="I231" i="14"/>
  <c r="E231" i="14" s="1"/>
  <c r="H181" i="17" l="1"/>
  <c r="J181" i="17" s="1"/>
  <c r="J180" i="17"/>
  <c r="I180" i="17"/>
  <c r="G181" i="17"/>
  <c r="F181" i="17"/>
  <c r="H182" i="17" s="1"/>
  <c r="F231" i="14"/>
  <c r="J232" i="14" s="1"/>
  <c r="G231" i="14"/>
  <c r="H234" i="14" s="1"/>
  <c r="I181" i="17" l="1"/>
  <c r="K181" i="17"/>
  <c r="E182" i="17"/>
  <c r="G182" i="17" s="1"/>
  <c r="K182" i="17"/>
  <c r="J182" i="17"/>
  <c r="I182" i="17"/>
  <c r="L232" i="14"/>
  <c r="M232" i="14"/>
  <c r="K232" i="14"/>
  <c r="I232" i="14"/>
  <c r="E232" i="14" s="1"/>
  <c r="F182" i="17" l="1"/>
  <c r="E183" i="17" s="1"/>
  <c r="G183" i="17" s="1"/>
  <c r="F232" i="14"/>
  <c r="I233" i="14" s="1"/>
  <c r="E233" i="14" s="1"/>
  <c r="J233" i="14"/>
  <c r="G232" i="14"/>
  <c r="H235" i="14" s="1"/>
  <c r="H183" i="17" l="1"/>
  <c r="K183" i="17" s="1"/>
  <c r="F183" i="17"/>
  <c r="H184" i="17" s="1"/>
  <c r="L233" i="14"/>
  <c r="M233" i="14"/>
  <c r="K233" i="14"/>
  <c r="F233" i="14"/>
  <c r="I234" i="14" s="1"/>
  <c r="E234" i="14" s="1"/>
  <c r="G233" i="14"/>
  <c r="H236" i="14" s="1"/>
  <c r="I183" i="17" l="1"/>
  <c r="J183" i="17"/>
  <c r="E184" i="17"/>
  <c r="G184" i="17" s="1"/>
  <c r="K184" i="17"/>
  <c r="J184" i="17"/>
  <c r="I184" i="17"/>
  <c r="F234" i="14"/>
  <c r="I235" i="14" s="1"/>
  <c r="E235" i="14" s="1"/>
  <c r="G234" i="14"/>
  <c r="H237" i="14" s="1"/>
  <c r="J235" i="14"/>
  <c r="J234" i="14"/>
  <c r="F184" i="17" l="1"/>
  <c r="H185" i="17" s="1"/>
  <c r="J185" i="17" s="1"/>
  <c r="L235" i="14"/>
  <c r="M235" i="14"/>
  <c r="K235" i="14"/>
  <c r="F235" i="14"/>
  <c r="I236" i="14" s="1"/>
  <c r="E236" i="14" s="1"/>
  <c r="G235" i="14"/>
  <c r="H238" i="14" s="1"/>
  <c r="L234" i="14"/>
  <c r="K234" i="14"/>
  <c r="M234" i="14"/>
  <c r="E185" i="17" l="1"/>
  <c r="G185" i="17" s="1"/>
  <c r="I185" i="17"/>
  <c r="K185" i="17"/>
  <c r="J236" i="14"/>
  <c r="M236" i="14" s="1"/>
  <c r="K236" i="14"/>
  <c r="L236" i="14"/>
  <c r="F236" i="14"/>
  <c r="I237" i="14" s="1"/>
  <c r="E237" i="14" s="1"/>
  <c r="J237" i="14"/>
  <c r="G236" i="14"/>
  <c r="H239" i="14" s="1"/>
  <c r="F185" i="17" l="1"/>
  <c r="E186" i="17" s="1"/>
  <c r="G186" i="17" s="1"/>
  <c r="F237" i="14"/>
  <c r="J238" i="14" s="1"/>
  <c r="G237" i="14"/>
  <c r="H240" i="14" s="1"/>
  <c r="K237" i="14"/>
  <c r="M237" i="14"/>
  <c r="L237" i="14"/>
  <c r="H186" i="17" l="1"/>
  <c r="F186" i="17"/>
  <c r="E187" i="17" s="1"/>
  <c r="G187" i="17" s="1"/>
  <c r="K186" i="17"/>
  <c r="J186" i="17"/>
  <c r="I186" i="17"/>
  <c r="I238" i="14"/>
  <c r="E238" i="14" s="1"/>
  <c r="G238" i="14" s="1"/>
  <c r="H241" i="14" s="1"/>
  <c r="K238" i="14"/>
  <c r="M238" i="14"/>
  <c r="L238" i="14"/>
  <c r="F238" i="14"/>
  <c r="J239" i="14" s="1"/>
  <c r="F187" i="17" l="1"/>
  <c r="E188" i="17" s="1"/>
  <c r="G188" i="17" s="1"/>
  <c r="H187" i="17"/>
  <c r="J187" i="17" s="1"/>
  <c r="H188" i="17"/>
  <c r="L239" i="14"/>
  <c r="M239" i="14"/>
  <c r="K239" i="14"/>
  <c r="I239" i="14"/>
  <c r="E239" i="14" s="1"/>
  <c r="F188" i="17" l="1"/>
  <c r="E189" i="17" s="1"/>
  <c r="G189" i="17" s="1"/>
  <c r="K187" i="17"/>
  <c r="I187" i="17"/>
  <c r="H189" i="17"/>
  <c r="I189" i="17" s="1"/>
  <c r="F189" i="17"/>
  <c r="E190" i="17" s="1"/>
  <c r="G190" i="17" s="1"/>
  <c r="J188" i="17"/>
  <c r="I188" i="17"/>
  <c r="K188" i="17"/>
  <c r="F239" i="14"/>
  <c r="G239" i="14"/>
  <c r="H242" i="14" s="1"/>
  <c r="J240" i="14"/>
  <c r="I240" i="14"/>
  <c r="E240" i="14" s="1"/>
  <c r="J189" i="17" l="1"/>
  <c r="K189" i="17"/>
  <c r="H190" i="17"/>
  <c r="I190" i="17" s="1"/>
  <c r="F190" i="17"/>
  <c r="E191" i="17" s="1"/>
  <c r="G191" i="17" s="1"/>
  <c r="F240" i="14"/>
  <c r="I241" i="14" s="1"/>
  <c r="E241" i="14" s="1"/>
  <c r="G240" i="14"/>
  <c r="H243" i="14" s="1"/>
  <c r="M240" i="14"/>
  <c r="K240" i="14"/>
  <c r="L240" i="14"/>
  <c r="J190" i="17" l="1"/>
  <c r="K190" i="17"/>
  <c r="F191" i="17"/>
  <c r="E192" i="17" s="1"/>
  <c r="G192" i="17" s="1"/>
  <c r="H191" i="17"/>
  <c r="K191" i="17" s="1"/>
  <c r="F241" i="14"/>
  <c r="J242" i="14" s="1"/>
  <c r="G241" i="14"/>
  <c r="H244" i="14" s="1"/>
  <c r="J241" i="14"/>
  <c r="H192" i="17" l="1"/>
  <c r="I192" i="17" s="1"/>
  <c r="I191" i="17"/>
  <c r="J191" i="17"/>
  <c r="K242" i="14"/>
  <c r="L242" i="14"/>
  <c r="M242" i="14"/>
  <c r="L241" i="14"/>
  <c r="K241" i="14"/>
  <c r="M241" i="14"/>
  <c r="I242" i="14"/>
  <c r="E242" i="14" s="1"/>
  <c r="K192" i="17"/>
  <c r="F192" i="17"/>
  <c r="J192" i="17" l="1"/>
  <c r="F242" i="14"/>
  <c r="G242" i="14"/>
  <c r="H245" i="14" s="1"/>
  <c r="J243" i="14"/>
  <c r="I243" i="14"/>
  <c r="E243" i="14" s="1"/>
  <c r="E193" i="17"/>
  <c r="G193" i="17" s="1"/>
  <c r="H193" i="17"/>
  <c r="F243" i="14" l="1"/>
  <c r="G243" i="14"/>
  <c r="H246" i="14" s="1"/>
  <c r="J244" i="14"/>
  <c r="I244" i="14"/>
  <c r="E244" i="14" s="1"/>
  <c r="M243" i="14"/>
  <c r="L243" i="14"/>
  <c r="K243" i="14"/>
  <c r="J193" i="17"/>
  <c r="I193" i="17"/>
  <c r="K193" i="17"/>
  <c r="F193" i="17"/>
  <c r="E194" i="17" s="1"/>
  <c r="G194" i="17" s="1"/>
  <c r="F244" i="14" l="1"/>
  <c r="J245" i="14" s="1"/>
  <c r="I245" i="14"/>
  <c r="E245" i="14" s="1"/>
  <c r="G244" i="14"/>
  <c r="H247" i="14" s="1"/>
  <c r="M244" i="14"/>
  <c r="L244" i="14"/>
  <c r="K244" i="14"/>
  <c r="F194" i="17"/>
  <c r="E195" i="17" s="1"/>
  <c r="G195" i="17" s="1"/>
  <c r="H194" i="17"/>
  <c r="F245" i="14" l="1"/>
  <c r="G245" i="14"/>
  <c r="H248" i="14" s="1"/>
  <c r="J246" i="14"/>
  <c r="I246" i="14"/>
  <c r="E246" i="14" s="1"/>
  <c r="K245" i="14"/>
  <c r="L245" i="14"/>
  <c r="M245" i="14"/>
  <c r="I194" i="17"/>
  <c r="K194" i="17"/>
  <c r="J194" i="17"/>
  <c r="F195" i="17"/>
  <c r="E196" i="17" s="1"/>
  <c r="G196" i="17" s="1"/>
  <c r="H195" i="17"/>
  <c r="F246" i="14" l="1"/>
  <c r="I247" i="14" s="1"/>
  <c r="E247" i="14" s="1"/>
  <c r="G246" i="14"/>
  <c r="H249" i="14" s="1"/>
  <c r="J247" i="14"/>
  <c r="K246" i="14"/>
  <c r="M246" i="14"/>
  <c r="L246" i="14"/>
  <c r="F196" i="17"/>
  <c r="E197" i="17" s="1"/>
  <c r="G197" i="17" s="1"/>
  <c r="K195" i="17"/>
  <c r="J195" i="17"/>
  <c r="I195" i="17"/>
  <c r="H196" i="17"/>
  <c r="K247" i="14" l="1"/>
  <c r="L247" i="14"/>
  <c r="M247" i="14"/>
  <c r="F247" i="14"/>
  <c r="J248" i="14" s="1"/>
  <c r="G247" i="14"/>
  <c r="H250" i="14" s="1"/>
  <c r="F197" i="17"/>
  <c r="E198" i="17" s="1"/>
  <c r="G198" i="17" s="1"/>
  <c r="I196" i="17"/>
  <c r="J196" i="17"/>
  <c r="K196" i="17"/>
  <c r="H197" i="17"/>
  <c r="M248" i="14" l="1"/>
  <c r="K248" i="14"/>
  <c r="L248" i="14"/>
  <c r="I248" i="14"/>
  <c r="E248" i="14" s="1"/>
  <c r="I197" i="17"/>
  <c r="K197" i="17"/>
  <c r="J197" i="17"/>
  <c r="F198" i="17"/>
  <c r="E199" i="17" s="1"/>
  <c r="G199" i="17" s="1"/>
  <c r="H198" i="17"/>
  <c r="F248" i="14" l="1"/>
  <c r="J249" i="14" s="1"/>
  <c r="G248" i="14"/>
  <c r="H251" i="14" s="1"/>
  <c r="I198" i="17"/>
  <c r="K198" i="17"/>
  <c r="J198" i="17"/>
  <c r="F199" i="17"/>
  <c r="H199" i="17"/>
  <c r="M249" i="14" l="1"/>
  <c r="L249" i="14"/>
  <c r="K249" i="14"/>
  <c r="I249" i="14"/>
  <c r="E249" i="14" s="1"/>
  <c r="E200" i="17"/>
  <c r="G200" i="17" s="1"/>
  <c r="K199" i="17"/>
  <c r="I199" i="17"/>
  <c r="J199" i="17"/>
  <c r="H200" i="17"/>
  <c r="F249" i="14" l="1"/>
  <c r="J250" i="14" s="1"/>
  <c r="G249" i="14"/>
  <c r="H252" i="14" s="1"/>
  <c r="I200" i="17"/>
  <c r="K200" i="17"/>
  <c r="J200" i="17"/>
  <c r="F200" i="17"/>
  <c r="E201" i="17" s="1"/>
  <c r="G201" i="17" s="1"/>
  <c r="K250" i="14" l="1"/>
  <c r="M250" i="14"/>
  <c r="L250" i="14"/>
  <c r="I250" i="14"/>
  <c r="E250" i="14" s="1"/>
  <c r="F201" i="17"/>
  <c r="E202" i="17" s="1"/>
  <c r="G202" i="17" s="1"/>
  <c r="H201" i="17"/>
  <c r="F250" i="14" l="1"/>
  <c r="I251" i="14" s="1"/>
  <c r="E251" i="14" s="1"/>
  <c r="G250" i="14"/>
  <c r="H253" i="14" s="1"/>
  <c r="J201" i="17"/>
  <c r="I201" i="17"/>
  <c r="K201" i="17"/>
  <c r="F202" i="17"/>
  <c r="H202" i="17"/>
  <c r="F251" i="14" l="1"/>
  <c r="J252" i="14" s="1"/>
  <c r="G251" i="14"/>
  <c r="H254" i="14" s="1"/>
  <c r="J251" i="14"/>
  <c r="J202" i="17"/>
  <c r="I202" i="17"/>
  <c r="K202" i="17"/>
  <c r="E203" i="17"/>
  <c r="G203" i="17" s="1"/>
  <c r="H203" i="17"/>
  <c r="M252" i="14" l="1"/>
  <c r="L252" i="14"/>
  <c r="K252" i="14"/>
  <c r="M251" i="14"/>
  <c r="K251" i="14"/>
  <c r="L251" i="14"/>
  <c r="I252" i="14"/>
  <c r="E252" i="14" s="1"/>
  <c r="J203" i="17"/>
  <c r="I203" i="17"/>
  <c r="K203" i="17"/>
  <c r="F203" i="17"/>
  <c r="H204" i="17" s="1"/>
  <c r="F252" i="14" l="1"/>
  <c r="I253" i="14" s="1"/>
  <c r="E253" i="14" s="1"/>
  <c r="J253" i="14"/>
  <c r="G252" i="14"/>
  <c r="H255" i="14" s="1"/>
  <c r="J204" i="17"/>
  <c r="K204" i="17"/>
  <c r="I204" i="17"/>
  <c r="E204" i="17"/>
  <c r="L253" i="14" l="1"/>
  <c r="K253" i="14"/>
  <c r="M253" i="14"/>
  <c r="F253" i="14"/>
  <c r="I254" i="14" s="1"/>
  <c r="E254" i="14" s="1"/>
  <c r="G253" i="14"/>
  <c r="H256" i="14" s="1"/>
  <c r="F204" i="17"/>
  <c r="E205" i="17" s="1"/>
  <c r="G205" i="17" s="1"/>
  <c r="G204" i="17"/>
  <c r="H205" i="17" l="1"/>
  <c r="J205" i="17" s="1"/>
  <c r="F254" i="14"/>
  <c r="G254" i="14"/>
  <c r="H257" i="14" s="1"/>
  <c r="I255" i="14"/>
  <c r="E255" i="14" s="1"/>
  <c r="J255" i="14"/>
  <c r="J254" i="14"/>
  <c r="F205" i="17"/>
  <c r="E206" i="17" s="1"/>
  <c r="G206" i="17" s="1"/>
  <c r="I205" i="17" l="1"/>
  <c r="K205" i="17"/>
  <c r="L255" i="14"/>
  <c r="K255" i="14"/>
  <c r="M255" i="14"/>
  <c r="F255" i="14"/>
  <c r="I256" i="14" s="1"/>
  <c r="E256" i="14" s="1"/>
  <c r="G255" i="14"/>
  <c r="H258" i="14" s="1"/>
  <c r="M254" i="14"/>
  <c r="K254" i="14"/>
  <c r="L254" i="14"/>
  <c r="F206" i="17"/>
  <c r="E207" i="17" s="1"/>
  <c r="G207" i="17" s="1"/>
  <c r="H206" i="17"/>
  <c r="F256" i="14" l="1"/>
  <c r="I257" i="14" s="1"/>
  <c r="E257" i="14" s="1"/>
  <c r="J257" i="14"/>
  <c r="G256" i="14"/>
  <c r="H259" i="14" s="1"/>
  <c r="J256" i="14"/>
  <c r="F207" i="17"/>
  <c r="K206" i="17"/>
  <c r="J206" i="17"/>
  <c r="I206" i="17"/>
  <c r="H207" i="17"/>
  <c r="F257" i="14" l="1"/>
  <c r="J258" i="14" s="1"/>
  <c r="G257" i="14"/>
  <c r="H260" i="14" s="1"/>
  <c r="I258" i="14"/>
  <c r="E258" i="14" s="1"/>
  <c r="M256" i="14"/>
  <c r="K256" i="14"/>
  <c r="L256" i="14"/>
  <c r="K257" i="14"/>
  <c r="L257" i="14"/>
  <c r="M257" i="14"/>
  <c r="K207" i="17"/>
  <c r="I207" i="17"/>
  <c r="J207" i="17"/>
  <c r="E208" i="17"/>
  <c r="G208" i="17" s="1"/>
  <c r="H208" i="17"/>
  <c r="F258" i="14" l="1"/>
  <c r="I259" i="14" s="1"/>
  <c r="E259" i="14" s="1"/>
  <c r="G258" i="14"/>
  <c r="H261" i="14" s="1"/>
  <c r="K258" i="14"/>
  <c r="M258" i="14"/>
  <c r="L258" i="14"/>
  <c r="I208" i="17"/>
  <c r="K208" i="17"/>
  <c r="J208" i="17"/>
  <c r="F208" i="17"/>
  <c r="E209" i="17" s="1"/>
  <c r="G209" i="17" s="1"/>
  <c r="F259" i="14" l="1"/>
  <c r="G259" i="14"/>
  <c r="H262" i="14" s="1"/>
  <c r="J260" i="14"/>
  <c r="I260" i="14"/>
  <c r="E260" i="14" s="1"/>
  <c r="J259" i="14"/>
  <c r="F209" i="17"/>
  <c r="H209" i="17"/>
  <c r="K260" i="14" l="1"/>
  <c r="L260" i="14"/>
  <c r="M260" i="14"/>
  <c r="F260" i="14"/>
  <c r="I261" i="14" s="1"/>
  <c r="E261" i="14" s="1"/>
  <c r="G260" i="14"/>
  <c r="H263" i="14" s="1"/>
  <c r="L259" i="14"/>
  <c r="M259" i="14"/>
  <c r="K259" i="14"/>
  <c r="E210" i="17"/>
  <c r="G210" i="17" s="1"/>
  <c r="I209" i="17"/>
  <c r="K209" i="17"/>
  <c r="J209" i="17"/>
  <c r="H210" i="17"/>
  <c r="F261" i="14" l="1"/>
  <c r="G261" i="14"/>
  <c r="H264" i="14" s="1"/>
  <c r="I262" i="14"/>
  <c r="E262" i="14" s="1"/>
  <c r="J262" i="14"/>
  <c r="J261" i="14"/>
  <c r="K210" i="17"/>
  <c r="J210" i="17"/>
  <c r="I210" i="17"/>
  <c r="F210" i="17"/>
  <c r="F262" i="14" l="1"/>
  <c r="J263" i="14" s="1"/>
  <c r="G262" i="14"/>
  <c r="H265" i="14" s="1"/>
  <c r="M262" i="14"/>
  <c r="L262" i="14"/>
  <c r="K262" i="14"/>
  <c r="K261" i="14"/>
  <c r="M261" i="14"/>
  <c r="L261" i="14"/>
  <c r="E211" i="17"/>
  <c r="G211" i="17" s="1"/>
  <c r="H211" i="17"/>
  <c r="I263" i="14" l="1"/>
  <c r="E263" i="14" s="1"/>
  <c r="L263" i="14"/>
  <c r="K263" i="14"/>
  <c r="M263" i="14"/>
  <c r="F263" i="14"/>
  <c r="J264" i="14" s="1"/>
  <c r="G263" i="14"/>
  <c r="H266" i="14" s="1"/>
  <c r="K211" i="17"/>
  <c r="J211" i="17"/>
  <c r="I211" i="17"/>
  <c r="F211" i="17"/>
  <c r="E212" i="17" s="1"/>
  <c r="G212" i="17" s="1"/>
  <c r="K264" i="14" l="1"/>
  <c r="L264" i="14"/>
  <c r="M264" i="14"/>
  <c r="I264" i="14"/>
  <c r="E264" i="14" s="1"/>
  <c r="F212" i="17"/>
  <c r="E213" i="17" s="1"/>
  <c r="G213" i="17" s="1"/>
  <c r="H212" i="17"/>
  <c r="F264" i="14" l="1"/>
  <c r="G264" i="14"/>
  <c r="H267" i="14" s="1"/>
  <c r="I265" i="14"/>
  <c r="E265" i="14" s="1"/>
  <c r="J265" i="14"/>
  <c r="I212" i="17"/>
  <c r="K212" i="17"/>
  <c r="J212" i="17"/>
  <c r="F213" i="17"/>
  <c r="E214" i="17" s="1"/>
  <c r="G214" i="17" s="1"/>
  <c r="H213" i="17"/>
  <c r="F265" i="14" l="1"/>
  <c r="I266" i="14" s="1"/>
  <c r="E266" i="14" s="1"/>
  <c r="G265" i="14"/>
  <c r="H268" i="14" s="1"/>
  <c r="M265" i="14"/>
  <c r="L265" i="14"/>
  <c r="K265" i="14"/>
  <c r="I213" i="17"/>
  <c r="J213" i="17"/>
  <c r="K213" i="17"/>
  <c r="F214" i="17"/>
  <c r="H214" i="17"/>
  <c r="F266" i="14" l="1"/>
  <c r="J267" i="14" s="1"/>
  <c r="G266" i="14"/>
  <c r="H269" i="14" s="1"/>
  <c r="I267" i="14"/>
  <c r="E267" i="14" s="1"/>
  <c r="J266" i="14"/>
  <c r="E215" i="17"/>
  <c r="G215" i="17" s="1"/>
  <c r="J214" i="17"/>
  <c r="I214" i="17"/>
  <c r="K214" i="17"/>
  <c r="H215" i="17"/>
  <c r="M267" i="14" l="1"/>
  <c r="K267" i="14"/>
  <c r="L267" i="14"/>
  <c r="F267" i="14"/>
  <c r="I268" i="14" s="1"/>
  <c r="E268" i="14" s="1"/>
  <c r="G267" i="14"/>
  <c r="H270" i="14" s="1"/>
  <c r="K266" i="14"/>
  <c r="M266" i="14"/>
  <c r="L266" i="14"/>
  <c r="F215" i="17"/>
  <c r="E216" i="17" s="1"/>
  <c r="G216" i="17" s="1"/>
  <c r="I215" i="17"/>
  <c r="K215" i="17"/>
  <c r="J215" i="17"/>
  <c r="F268" i="14" l="1"/>
  <c r="I269" i="14" s="1"/>
  <c r="E269" i="14" s="1"/>
  <c r="G268" i="14"/>
  <c r="H271" i="14" s="1"/>
  <c r="J269" i="14"/>
  <c r="J268" i="14"/>
  <c r="F216" i="17"/>
  <c r="H216" i="17"/>
  <c r="M269" i="14" l="1"/>
  <c r="L269" i="14"/>
  <c r="K269" i="14"/>
  <c r="F269" i="14"/>
  <c r="I270" i="14" s="1"/>
  <c r="E270" i="14" s="1"/>
  <c r="G269" i="14"/>
  <c r="H272" i="14" s="1"/>
  <c r="M268" i="14"/>
  <c r="K268" i="14"/>
  <c r="L268" i="14"/>
  <c r="J216" i="17"/>
  <c r="I216" i="17"/>
  <c r="K216" i="17"/>
  <c r="E217" i="17"/>
  <c r="G217" i="17" s="1"/>
  <c r="H217" i="17"/>
  <c r="F270" i="14" l="1"/>
  <c r="J271" i="14" s="1"/>
  <c r="G270" i="14"/>
  <c r="H273" i="14" s="1"/>
  <c r="J270" i="14"/>
  <c r="K217" i="17"/>
  <c r="J217" i="17"/>
  <c r="I217" i="17"/>
  <c r="F217" i="17"/>
  <c r="I271" i="14" l="1"/>
  <c r="E271" i="14" s="1"/>
  <c r="G271" i="14" s="1"/>
  <c r="H274" i="14" s="1"/>
  <c r="L271" i="14"/>
  <c r="M271" i="14"/>
  <c r="K271" i="14"/>
  <c r="F271" i="14"/>
  <c r="I272" i="14" s="1"/>
  <c r="E272" i="14" s="1"/>
  <c r="L270" i="14"/>
  <c r="M270" i="14"/>
  <c r="K270" i="14"/>
  <c r="H218" i="17"/>
  <c r="E218" i="17"/>
  <c r="G218" i="17" s="1"/>
  <c r="F272" i="14" l="1"/>
  <c r="I273" i="14" s="1"/>
  <c r="E273" i="14" s="1"/>
  <c r="G272" i="14"/>
  <c r="H275" i="14" s="1"/>
  <c r="J272" i="14"/>
  <c r="K218" i="17"/>
  <c r="J218" i="17"/>
  <c r="I218" i="17"/>
  <c r="F218" i="17"/>
  <c r="E219" i="17" s="1"/>
  <c r="G219" i="17" s="1"/>
  <c r="F273" i="14" l="1"/>
  <c r="I274" i="14" s="1"/>
  <c r="E274" i="14" s="1"/>
  <c r="G273" i="14"/>
  <c r="H276" i="14" s="1"/>
  <c r="K272" i="14"/>
  <c r="M272" i="14"/>
  <c r="L272" i="14"/>
  <c r="J273" i="14"/>
  <c r="F219" i="17"/>
  <c r="H219" i="17"/>
  <c r="F274" i="14" l="1"/>
  <c r="J275" i="14" s="1"/>
  <c r="I275" i="14"/>
  <c r="E275" i="14" s="1"/>
  <c r="G274" i="14"/>
  <c r="H277" i="14" s="1"/>
  <c r="K273" i="14"/>
  <c r="M273" i="14"/>
  <c r="L273" i="14"/>
  <c r="J274" i="14"/>
  <c r="J219" i="17"/>
  <c r="K219" i="17"/>
  <c r="I219" i="17"/>
  <c r="E220" i="17"/>
  <c r="G220" i="17" s="1"/>
  <c r="H220" i="17"/>
  <c r="F220" i="17" l="1"/>
  <c r="H221" i="17" s="1"/>
  <c r="L275" i="14"/>
  <c r="M275" i="14"/>
  <c r="K275" i="14"/>
  <c r="F275" i="14"/>
  <c r="J276" i="14" s="1"/>
  <c r="G275" i="14"/>
  <c r="H278" i="14" s="1"/>
  <c r="M274" i="14"/>
  <c r="K274" i="14"/>
  <c r="L274" i="14"/>
  <c r="J220" i="17"/>
  <c r="I220" i="17"/>
  <c r="K220" i="17"/>
  <c r="E221" i="17"/>
  <c r="I276" i="14" l="1"/>
  <c r="E276" i="14" s="1"/>
  <c r="F276" i="14"/>
  <c r="I277" i="14" s="1"/>
  <c r="E277" i="14" s="1"/>
  <c r="J277" i="14"/>
  <c r="G276" i="14"/>
  <c r="H279" i="14" s="1"/>
  <c r="K276" i="14"/>
  <c r="M276" i="14"/>
  <c r="L276" i="14"/>
  <c r="F221" i="17"/>
  <c r="H222" i="17" s="1"/>
  <c r="G221" i="17"/>
  <c r="I221" i="17"/>
  <c r="K221" i="17"/>
  <c r="J221" i="17"/>
  <c r="E222" i="17" l="1"/>
  <c r="G222" i="17" s="1"/>
  <c r="F277" i="14"/>
  <c r="G277" i="14"/>
  <c r="H280" i="14" s="1"/>
  <c r="I278" i="14"/>
  <c r="E278" i="14" s="1"/>
  <c r="J278" i="14"/>
  <c r="L277" i="14"/>
  <c r="K277" i="14"/>
  <c r="M277" i="14"/>
  <c r="K222" i="17"/>
  <c r="J222" i="17"/>
  <c r="I222" i="17"/>
  <c r="F222" i="17" l="1"/>
  <c r="E223" i="17" s="1"/>
  <c r="G223" i="17" s="1"/>
  <c r="M278" i="14"/>
  <c r="K278" i="14"/>
  <c r="L278" i="14"/>
  <c r="F278" i="14"/>
  <c r="I279" i="14" s="1"/>
  <c r="E279" i="14" s="1"/>
  <c r="G278" i="14"/>
  <c r="H281" i="14" s="1"/>
  <c r="H223" i="17" l="1"/>
  <c r="F223" i="17"/>
  <c r="E224" i="17" s="1"/>
  <c r="G224" i="17" s="1"/>
  <c r="J279" i="14"/>
  <c r="F279" i="14"/>
  <c r="J280" i="14" s="1"/>
  <c r="I280" i="14"/>
  <c r="E280" i="14" s="1"/>
  <c r="G279" i="14"/>
  <c r="H282" i="14" s="1"/>
  <c r="K279" i="14"/>
  <c r="M279" i="14"/>
  <c r="L279" i="14"/>
  <c r="I223" i="17"/>
  <c r="K223" i="17"/>
  <c r="J223" i="17"/>
  <c r="H224" i="17" l="1"/>
  <c r="I224" i="17" s="1"/>
  <c r="L280" i="14"/>
  <c r="M280" i="14"/>
  <c r="K280" i="14"/>
  <c r="F280" i="14"/>
  <c r="I281" i="14" s="1"/>
  <c r="E281" i="14" s="1"/>
  <c r="G280" i="14"/>
  <c r="H283" i="14" s="1"/>
  <c r="F224" i="17"/>
  <c r="E225" i="17" s="1"/>
  <c r="G225" i="17" s="1"/>
  <c r="J224" i="17" l="1"/>
  <c r="K224" i="17"/>
  <c r="J281" i="14"/>
  <c r="L281" i="14" s="1"/>
  <c r="K281" i="14"/>
  <c r="M281" i="14"/>
  <c r="F281" i="14"/>
  <c r="I282" i="14" s="1"/>
  <c r="E282" i="14" s="1"/>
  <c r="G281" i="14"/>
  <c r="H284" i="14" s="1"/>
  <c r="F225" i="17"/>
  <c r="E226" i="17" s="1"/>
  <c r="G226" i="17" s="1"/>
  <c r="H225" i="17"/>
  <c r="J282" i="14" l="1"/>
  <c r="F282" i="14"/>
  <c r="I283" i="14" s="1"/>
  <c r="E283" i="14" s="1"/>
  <c r="G282" i="14"/>
  <c r="H285" i="14" s="1"/>
  <c r="K282" i="14"/>
  <c r="L282" i="14"/>
  <c r="M282" i="14"/>
  <c r="I225" i="17"/>
  <c r="K225" i="17"/>
  <c r="J225" i="17"/>
  <c r="F226" i="17"/>
  <c r="E227" i="17" s="1"/>
  <c r="G227" i="17" s="1"/>
  <c r="H226" i="17"/>
  <c r="F283" i="14" l="1"/>
  <c r="J284" i="14" s="1"/>
  <c r="G283" i="14"/>
  <c r="H286" i="14" s="1"/>
  <c r="I284" i="14"/>
  <c r="E284" i="14" s="1"/>
  <c r="J283" i="14"/>
  <c r="K226" i="17"/>
  <c r="I226" i="17"/>
  <c r="J226" i="17"/>
  <c r="F227" i="17"/>
  <c r="H228" i="17" s="1"/>
  <c r="H227" i="17"/>
  <c r="F284" i="14" l="1"/>
  <c r="G284" i="14"/>
  <c r="H287" i="14" s="1"/>
  <c r="J285" i="14"/>
  <c r="I285" i="14"/>
  <c r="E285" i="14" s="1"/>
  <c r="L284" i="14"/>
  <c r="M284" i="14"/>
  <c r="K284" i="14"/>
  <c r="M283" i="14"/>
  <c r="L283" i="14"/>
  <c r="K283" i="14"/>
  <c r="K228" i="17"/>
  <c r="J228" i="17"/>
  <c r="I228" i="17"/>
  <c r="E228" i="17"/>
  <c r="G228" i="17" s="1"/>
  <c r="J227" i="17"/>
  <c r="I227" i="17"/>
  <c r="K227" i="17"/>
  <c r="F285" i="14" l="1"/>
  <c r="I286" i="14" s="1"/>
  <c r="E286" i="14" s="1"/>
  <c r="G285" i="14"/>
  <c r="H288" i="14" s="1"/>
  <c r="J286" i="14"/>
  <c r="K285" i="14"/>
  <c r="M285" i="14"/>
  <c r="L285" i="14"/>
  <c r="F228" i="17"/>
  <c r="E229" i="17" s="1"/>
  <c r="G229" i="17" s="1"/>
  <c r="M286" i="14" l="1"/>
  <c r="L286" i="14"/>
  <c r="K286" i="14"/>
  <c r="F286" i="14"/>
  <c r="J287" i="14" s="1"/>
  <c r="G286" i="14"/>
  <c r="H289" i="14" s="1"/>
  <c r="F229" i="17"/>
  <c r="H229" i="17"/>
  <c r="M287" i="14" l="1"/>
  <c r="L287" i="14"/>
  <c r="K287" i="14"/>
  <c r="I287" i="14"/>
  <c r="E287" i="14" s="1"/>
  <c r="E230" i="17"/>
  <c r="G230" i="17" s="1"/>
  <c r="I229" i="17"/>
  <c r="J229" i="17"/>
  <c r="K229" i="17"/>
  <c r="H230" i="17"/>
  <c r="F287" i="14" l="1"/>
  <c r="I288" i="14" s="1"/>
  <c r="E288" i="14" s="1"/>
  <c r="G287" i="14"/>
  <c r="H290" i="14" s="1"/>
  <c r="J288" i="14"/>
  <c r="K230" i="17"/>
  <c r="J230" i="17"/>
  <c r="I230" i="17"/>
  <c r="F230" i="17"/>
  <c r="K288" i="14" l="1"/>
  <c r="L288" i="14"/>
  <c r="M288" i="14"/>
  <c r="F288" i="14"/>
  <c r="I289" i="14" s="1"/>
  <c r="E289" i="14" s="1"/>
  <c r="G288" i="14"/>
  <c r="H291" i="14" s="1"/>
  <c r="E231" i="17"/>
  <c r="G231" i="17" s="1"/>
  <c r="H231" i="17"/>
  <c r="F289" i="14" l="1"/>
  <c r="G289" i="14"/>
  <c r="H292" i="14" s="1"/>
  <c r="I290" i="14"/>
  <c r="E290" i="14" s="1"/>
  <c r="J290" i="14"/>
  <c r="J289" i="14"/>
  <c r="K231" i="17"/>
  <c r="J231" i="17"/>
  <c r="I231" i="17"/>
  <c r="F231" i="17"/>
  <c r="K290" i="14" l="1"/>
  <c r="M290" i="14"/>
  <c r="L290" i="14"/>
  <c r="F290" i="14"/>
  <c r="J291" i="14" s="1"/>
  <c r="G290" i="14"/>
  <c r="H293" i="14" s="1"/>
  <c r="L289" i="14"/>
  <c r="K289" i="14"/>
  <c r="M289" i="14"/>
  <c r="E232" i="17"/>
  <c r="G232" i="17" s="1"/>
  <c r="H232" i="17"/>
  <c r="M291" i="14" l="1"/>
  <c r="K291" i="14"/>
  <c r="L291" i="14"/>
  <c r="I291" i="14"/>
  <c r="E291" i="14" s="1"/>
  <c r="K232" i="17"/>
  <c r="I232" i="17"/>
  <c r="J232" i="17"/>
  <c r="F232" i="17"/>
  <c r="E233" i="17" s="1"/>
  <c r="G233" i="17" s="1"/>
  <c r="F291" i="14" l="1"/>
  <c r="G291" i="14"/>
  <c r="H294" i="14" s="1"/>
  <c r="J292" i="14"/>
  <c r="I292" i="14"/>
  <c r="E292" i="14" s="1"/>
  <c r="F233" i="17"/>
  <c r="E234" i="17" s="1"/>
  <c r="G234" i="17" s="1"/>
  <c r="H233" i="17"/>
  <c r="F292" i="14" l="1"/>
  <c r="J293" i="14" s="1"/>
  <c r="I293" i="14"/>
  <c r="E293" i="14" s="1"/>
  <c r="G292" i="14"/>
  <c r="H295" i="14" s="1"/>
  <c r="K292" i="14"/>
  <c r="M292" i="14"/>
  <c r="L292" i="14"/>
  <c r="I233" i="17"/>
  <c r="K233" i="17"/>
  <c r="J233" i="17"/>
  <c r="F234" i="17"/>
  <c r="H234" i="17"/>
  <c r="F293" i="14" l="1"/>
  <c r="G293" i="14"/>
  <c r="H296" i="14" s="1"/>
  <c r="I294" i="14"/>
  <c r="E294" i="14" s="1"/>
  <c r="J294" i="14"/>
  <c r="L293" i="14"/>
  <c r="M293" i="14"/>
  <c r="K293" i="14"/>
  <c r="K234" i="17"/>
  <c r="I234" i="17"/>
  <c r="J234" i="17"/>
  <c r="E235" i="17"/>
  <c r="H235" i="17"/>
  <c r="L294" i="14" l="1"/>
  <c r="K294" i="14"/>
  <c r="M294" i="14"/>
  <c r="F294" i="14"/>
  <c r="J295" i="14" s="1"/>
  <c r="G294" i="14"/>
  <c r="H297" i="14" s="1"/>
  <c r="F235" i="17"/>
  <c r="E236" i="17" s="1"/>
  <c r="G236" i="17" s="1"/>
  <c r="G235" i="17"/>
  <c r="K235" i="17"/>
  <c r="J235" i="17"/>
  <c r="I235" i="17"/>
  <c r="H236" i="17" l="1"/>
  <c r="I236" i="17" s="1"/>
  <c r="L295" i="14"/>
  <c r="M295" i="14"/>
  <c r="K295" i="14"/>
  <c r="I295" i="14"/>
  <c r="E295" i="14" s="1"/>
  <c r="F236" i="17"/>
  <c r="E237" i="17" s="1"/>
  <c r="G237" i="17" s="1"/>
  <c r="K236" i="17" l="1"/>
  <c r="J236" i="17"/>
  <c r="F295" i="14"/>
  <c r="G295" i="14"/>
  <c r="H298" i="14" s="1"/>
  <c r="I296" i="14"/>
  <c r="E296" i="14" s="1"/>
  <c r="J296" i="14"/>
  <c r="F237" i="17"/>
  <c r="E238" i="17" s="1"/>
  <c r="G238" i="17" s="1"/>
  <c r="H237" i="17"/>
  <c r="M296" i="14" l="1"/>
  <c r="L296" i="14"/>
  <c r="K296" i="14"/>
  <c r="F296" i="14"/>
  <c r="J297" i="14" s="1"/>
  <c r="G296" i="14"/>
  <c r="H299" i="14" s="1"/>
  <c r="I237" i="17"/>
  <c r="K237" i="17"/>
  <c r="J237" i="17"/>
  <c r="F238" i="17"/>
  <c r="E239" i="17" s="1"/>
  <c r="G239" i="17" s="1"/>
  <c r="H238" i="17"/>
  <c r="M297" i="14" l="1"/>
  <c r="K297" i="14"/>
  <c r="L297" i="14"/>
  <c r="I297" i="14"/>
  <c r="E297" i="14" s="1"/>
  <c r="K238" i="17"/>
  <c r="J238" i="17"/>
  <c r="I238" i="17"/>
  <c r="F239" i="17"/>
  <c r="E240" i="17" s="1"/>
  <c r="G240" i="17" s="1"/>
  <c r="H239" i="17"/>
  <c r="F297" i="14" l="1"/>
  <c r="I298" i="14" s="1"/>
  <c r="E298" i="14" s="1"/>
  <c r="G297" i="14"/>
  <c r="H300" i="14" s="1"/>
  <c r="J298" i="14"/>
  <c r="I239" i="17"/>
  <c r="J239" i="17"/>
  <c r="K239" i="17"/>
  <c r="F240" i="17"/>
  <c r="E241" i="17" s="1"/>
  <c r="G241" i="17" s="1"/>
  <c r="H240" i="17"/>
  <c r="L298" i="14" l="1"/>
  <c r="K298" i="14"/>
  <c r="M298" i="14"/>
  <c r="F298" i="14"/>
  <c r="J299" i="14" s="1"/>
  <c r="G298" i="14"/>
  <c r="H301" i="14" s="1"/>
  <c r="K240" i="17"/>
  <c r="J240" i="17"/>
  <c r="I240" i="17"/>
  <c r="F241" i="17"/>
  <c r="H241" i="17"/>
  <c r="K299" i="14" l="1"/>
  <c r="M299" i="14"/>
  <c r="L299" i="14"/>
  <c r="I299" i="14"/>
  <c r="E299" i="14" s="1"/>
  <c r="J241" i="17"/>
  <c r="I241" i="17"/>
  <c r="K241" i="17"/>
  <c r="E242" i="17"/>
  <c r="G242" i="17" s="1"/>
  <c r="H242" i="17"/>
  <c r="F299" i="14" l="1"/>
  <c r="I300" i="14" s="1"/>
  <c r="E300" i="14" s="1"/>
  <c r="G299" i="14"/>
  <c r="H302" i="14" s="1"/>
  <c r="J300" i="14"/>
  <c r="I242" i="17"/>
  <c r="K242" i="17"/>
  <c r="J242" i="17"/>
  <c r="F242" i="17"/>
  <c r="E243" i="17" s="1"/>
  <c r="G243" i="17" s="1"/>
  <c r="K300" i="14" l="1"/>
  <c r="L300" i="14"/>
  <c r="M300" i="14"/>
  <c r="F300" i="14"/>
  <c r="I301" i="14" s="1"/>
  <c r="E301" i="14" s="1"/>
  <c r="G300" i="14"/>
  <c r="H303" i="14" s="1"/>
  <c r="H243" i="17"/>
  <c r="F243" i="17"/>
  <c r="E244" i="17" s="1"/>
  <c r="G244" i="17" s="1"/>
  <c r="F301" i="14" l="1"/>
  <c r="G301" i="14"/>
  <c r="H304" i="14" s="1"/>
  <c r="I302" i="14"/>
  <c r="E302" i="14" s="1"/>
  <c r="J302" i="14"/>
  <c r="J301" i="14"/>
  <c r="I243" i="17"/>
  <c r="K243" i="17"/>
  <c r="J243" i="17"/>
  <c r="F244" i="17"/>
  <c r="H244" i="17"/>
  <c r="M302" i="14" l="1"/>
  <c r="K302" i="14"/>
  <c r="L302" i="14"/>
  <c r="F302" i="14"/>
  <c r="I303" i="14" s="1"/>
  <c r="E303" i="14" s="1"/>
  <c r="G302" i="14"/>
  <c r="H305" i="14" s="1"/>
  <c r="L301" i="14"/>
  <c r="K301" i="14"/>
  <c r="M301" i="14"/>
  <c r="E245" i="17"/>
  <c r="G245" i="17" s="1"/>
  <c r="H245" i="17"/>
  <c r="J244" i="17"/>
  <c r="I244" i="17"/>
  <c r="K244" i="17"/>
  <c r="F303" i="14" l="1"/>
  <c r="J304" i="14" s="1"/>
  <c r="I304" i="14"/>
  <c r="E304" i="14" s="1"/>
  <c r="G303" i="14"/>
  <c r="H306" i="14" s="1"/>
  <c r="J303" i="14"/>
  <c r="J245" i="17"/>
  <c r="K245" i="17"/>
  <c r="I245" i="17"/>
  <c r="F245" i="17"/>
  <c r="E246" i="17" s="1"/>
  <c r="G246" i="17" s="1"/>
  <c r="H246" i="17" l="1"/>
  <c r="J246" i="17" s="1"/>
  <c r="L304" i="14"/>
  <c r="K304" i="14"/>
  <c r="M304" i="14"/>
  <c r="F304" i="14"/>
  <c r="J305" i="14" s="1"/>
  <c r="G304" i="14"/>
  <c r="H307" i="14" s="1"/>
  <c r="L303" i="14"/>
  <c r="M303" i="14"/>
  <c r="K303" i="14"/>
  <c r="I246" i="17"/>
  <c r="F246" i="17"/>
  <c r="E247" i="17" s="1"/>
  <c r="G247" i="17" s="1"/>
  <c r="K246" i="17" l="1"/>
  <c r="K305" i="14"/>
  <c r="M305" i="14"/>
  <c r="L305" i="14"/>
  <c r="I305" i="14"/>
  <c r="E305" i="14" s="1"/>
  <c r="F247" i="17"/>
  <c r="H247" i="17"/>
  <c r="F305" i="14" l="1"/>
  <c r="J306" i="14" s="1"/>
  <c r="G305" i="14"/>
  <c r="H308" i="14" s="1"/>
  <c r="I247" i="17"/>
  <c r="K247" i="17"/>
  <c r="J247" i="17"/>
  <c r="E248" i="17"/>
  <c r="G248" i="17" s="1"/>
  <c r="H248" i="17"/>
  <c r="I306" i="14" l="1"/>
  <c r="E306" i="14" s="1"/>
  <c r="F306" i="14"/>
  <c r="J307" i="14" s="1"/>
  <c r="I307" i="14"/>
  <c r="E307" i="14" s="1"/>
  <c r="G306" i="14"/>
  <c r="H309" i="14" s="1"/>
  <c r="K306" i="14"/>
  <c r="L306" i="14"/>
  <c r="M306" i="14"/>
  <c r="K248" i="17"/>
  <c r="I248" i="17"/>
  <c r="J248" i="17"/>
  <c r="F248" i="17"/>
  <c r="E249" i="17" s="1"/>
  <c r="G249" i="17" s="1"/>
  <c r="M307" i="14" l="1"/>
  <c r="L307" i="14"/>
  <c r="K307" i="14"/>
  <c r="F307" i="14"/>
  <c r="J308" i="14" s="1"/>
  <c r="G307" i="14"/>
  <c r="H310" i="14" s="1"/>
  <c r="H249" i="17"/>
  <c r="I249" i="17" s="1"/>
  <c r="F249" i="17"/>
  <c r="E250" i="17" s="1"/>
  <c r="G250" i="17" s="1"/>
  <c r="K308" i="14" l="1"/>
  <c r="L308" i="14"/>
  <c r="M308" i="14"/>
  <c r="I308" i="14"/>
  <c r="E308" i="14" s="1"/>
  <c r="J249" i="17"/>
  <c r="K249" i="17"/>
  <c r="F250" i="17"/>
  <c r="E251" i="17" s="1"/>
  <c r="G251" i="17" s="1"/>
  <c r="H250" i="17"/>
  <c r="F308" i="14" l="1"/>
  <c r="J309" i="14" s="1"/>
  <c r="I309" i="14"/>
  <c r="E309" i="14" s="1"/>
  <c r="G308" i="14"/>
  <c r="H311" i="14" s="1"/>
  <c r="J250" i="17"/>
  <c r="K250" i="17"/>
  <c r="I250" i="17"/>
  <c r="F251" i="17"/>
  <c r="H251" i="17"/>
  <c r="F309" i="14" l="1"/>
  <c r="I310" i="14" s="1"/>
  <c r="E310" i="14" s="1"/>
  <c r="J310" i="14"/>
  <c r="G309" i="14"/>
  <c r="H312" i="14" s="1"/>
  <c r="K309" i="14"/>
  <c r="M309" i="14"/>
  <c r="L309" i="14"/>
  <c r="K251" i="17"/>
  <c r="J251" i="17"/>
  <c r="I251" i="17"/>
  <c r="E252" i="17"/>
  <c r="G252" i="17" s="1"/>
  <c r="H252" i="17"/>
  <c r="M310" i="14" l="1"/>
  <c r="L310" i="14"/>
  <c r="K310" i="14"/>
  <c r="F310" i="14"/>
  <c r="J311" i="14" s="1"/>
  <c r="G310" i="14"/>
  <c r="H313" i="14" s="1"/>
  <c r="J252" i="17"/>
  <c r="K252" i="17"/>
  <c r="I252" i="17"/>
  <c r="F252" i="17"/>
  <c r="E253" i="17" s="1"/>
  <c r="G253" i="17" s="1"/>
  <c r="M311" i="14" l="1"/>
  <c r="K311" i="14"/>
  <c r="L311" i="14"/>
  <c r="I311" i="14"/>
  <c r="E311" i="14" s="1"/>
  <c r="F253" i="17"/>
  <c r="E254" i="17" s="1"/>
  <c r="G254" i="17" s="1"/>
  <c r="H253" i="17"/>
  <c r="F311" i="14" l="1"/>
  <c r="G311" i="14"/>
  <c r="H314" i="14" s="1"/>
  <c r="I312" i="14"/>
  <c r="E312" i="14" s="1"/>
  <c r="J312" i="14"/>
  <c r="K253" i="17"/>
  <c r="J253" i="17"/>
  <c r="I253" i="17"/>
  <c r="F254" i="17"/>
  <c r="E255" i="17" s="1"/>
  <c r="G255" i="17" s="1"/>
  <c r="H254" i="17"/>
  <c r="M312" i="14" l="1"/>
  <c r="K312" i="14"/>
  <c r="L312" i="14"/>
  <c r="F312" i="14"/>
  <c r="I313" i="14" s="1"/>
  <c r="E313" i="14" s="1"/>
  <c r="G312" i="14"/>
  <c r="H315" i="14" s="1"/>
  <c r="I254" i="17"/>
  <c r="J254" i="17"/>
  <c r="K254" i="17"/>
  <c r="F255" i="17"/>
  <c r="H255" i="17"/>
  <c r="F313" i="14" l="1"/>
  <c r="J314" i="14"/>
  <c r="I314" i="14"/>
  <c r="E314" i="14" s="1"/>
  <c r="G313" i="14"/>
  <c r="H316" i="14" s="1"/>
  <c r="J313" i="14"/>
  <c r="E256" i="17"/>
  <c r="K255" i="17"/>
  <c r="J255" i="17"/>
  <c r="I255" i="17"/>
  <c r="H256" i="17"/>
  <c r="F314" i="14" l="1"/>
  <c r="J315" i="14" s="1"/>
  <c r="I315" i="14"/>
  <c r="E315" i="14" s="1"/>
  <c r="G314" i="14"/>
  <c r="H317" i="14" s="1"/>
  <c r="L314" i="14"/>
  <c r="K314" i="14"/>
  <c r="M314" i="14"/>
  <c r="L313" i="14"/>
  <c r="K313" i="14"/>
  <c r="M313" i="14"/>
  <c r="F256" i="17"/>
  <c r="H257" i="17" s="1"/>
  <c r="G256" i="17"/>
  <c r="I256" i="17"/>
  <c r="K256" i="17"/>
  <c r="J256" i="17"/>
  <c r="E257" i="17" l="1"/>
  <c r="G257" i="17" s="1"/>
  <c r="F315" i="14"/>
  <c r="G315" i="14"/>
  <c r="H318" i="14" s="1"/>
  <c r="I316" i="14"/>
  <c r="E316" i="14" s="1"/>
  <c r="J316" i="14"/>
  <c r="M315" i="14"/>
  <c r="K315" i="14"/>
  <c r="L315" i="14"/>
  <c r="I257" i="17"/>
  <c r="K257" i="17"/>
  <c r="J257" i="17"/>
  <c r="F257" i="17" l="1"/>
  <c r="E258" i="17" s="1"/>
  <c r="G258" i="17" s="1"/>
  <c r="L316" i="14"/>
  <c r="K316" i="14"/>
  <c r="M316" i="14"/>
  <c r="F316" i="14"/>
  <c r="J317" i="14" s="1"/>
  <c r="G316" i="14"/>
  <c r="H319" i="14" s="1"/>
  <c r="H258" i="17" l="1"/>
  <c r="K258" i="17" s="1"/>
  <c r="F258" i="17"/>
  <c r="E259" i="17" s="1"/>
  <c r="G259" i="17" s="1"/>
  <c r="M317" i="14"/>
  <c r="L317" i="14"/>
  <c r="K317" i="14"/>
  <c r="I317" i="14"/>
  <c r="E317" i="14" s="1"/>
  <c r="I258" i="17"/>
  <c r="J258" i="17"/>
  <c r="H259" i="17" l="1"/>
  <c r="J259" i="17" s="1"/>
  <c r="F259" i="17"/>
  <c r="H260" i="17" s="1"/>
  <c r="I260" i="17" s="1"/>
  <c r="F317" i="14"/>
  <c r="G317" i="14"/>
  <c r="H320" i="14" s="1"/>
  <c r="J318" i="14"/>
  <c r="I318" i="14"/>
  <c r="E318" i="14" s="1"/>
  <c r="K259" i="17" l="1"/>
  <c r="I259" i="17"/>
  <c r="E260" i="17"/>
  <c r="G260" i="17" s="1"/>
  <c r="J260" i="17"/>
  <c r="K260" i="17"/>
  <c r="F318" i="14"/>
  <c r="G318" i="14"/>
  <c r="H321" i="14" s="1"/>
  <c r="J319" i="14"/>
  <c r="I319" i="14"/>
  <c r="E319" i="14" s="1"/>
  <c r="L318" i="14"/>
  <c r="M318" i="14"/>
  <c r="K318" i="14"/>
  <c r="F260" i="17" l="1"/>
  <c r="E261" i="17" s="1"/>
  <c r="G261" i="17" s="1"/>
  <c r="F319" i="14"/>
  <c r="I320" i="14"/>
  <c r="E320" i="14" s="1"/>
  <c r="G319" i="14"/>
  <c r="H322" i="14" s="1"/>
  <c r="J320" i="14"/>
  <c r="K319" i="14"/>
  <c r="L319" i="14"/>
  <c r="M319" i="14"/>
  <c r="F261" i="17" l="1"/>
  <c r="E262" i="17" s="1"/>
  <c r="G262" i="17" s="1"/>
  <c r="H261" i="17"/>
  <c r="J261" i="17" s="1"/>
  <c r="M320" i="14"/>
  <c r="L320" i="14"/>
  <c r="K320" i="14"/>
  <c r="F320" i="14"/>
  <c r="I321" i="14" s="1"/>
  <c r="E321" i="14" s="1"/>
  <c r="G320" i="14"/>
  <c r="H323" i="14" s="1"/>
  <c r="H262" i="17" l="1"/>
  <c r="K261" i="17"/>
  <c r="I261" i="17"/>
  <c r="F321" i="14"/>
  <c r="I322" i="14"/>
  <c r="E322" i="14" s="1"/>
  <c r="G321" i="14"/>
  <c r="H324" i="14" s="1"/>
  <c r="J322" i="14"/>
  <c r="J321" i="14"/>
  <c r="I262" i="17"/>
  <c r="K262" i="17"/>
  <c r="J262" i="17"/>
  <c r="F262" i="17"/>
  <c r="H263" i="17" s="1"/>
  <c r="M322" i="14" l="1"/>
  <c r="K322" i="14"/>
  <c r="L322" i="14"/>
  <c r="F322" i="14"/>
  <c r="J323" i="14" s="1"/>
  <c r="G322" i="14"/>
  <c r="H325" i="14" s="1"/>
  <c r="K321" i="14"/>
  <c r="L321" i="14"/>
  <c r="M321" i="14"/>
  <c r="K263" i="17"/>
  <c r="J263" i="17"/>
  <c r="I263" i="17"/>
  <c r="E263" i="17"/>
  <c r="L323" i="14" l="1"/>
  <c r="K323" i="14"/>
  <c r="M323" i="14"/>
  <c r="I323" i="14"/>
  <c r="E323" i="14" s="1"/>
  <c r="F263" i="17"/>
  <c r="H264" i="17" s="1"/>
  <c r="G263" i="17"/>
  <c r="F323" i="14" l="1"/>
  <c r="G323" i="14"/>
  <c r="H326" i="14" s="1"/>
  <c r="J324" i="14"/>
  <c r="I324" i="14"/>
  <c r="E324" i="14" s="1"/>
  <c r="E264" i="17"/>
  <c r="G264" i="17" s="1"/>
  <c r="K264" i="17"/>
  <c r="J264" i="17"/>
  <c r="I264" i="17"/>
  <c r="F264" i="17"/>
  <c r="E265" i="17" s="1"/>
  <c r="G265" i="17" s="1"/>
  <c r="F324" i="14" l="1"/>
  <c r="I325" i="14" s="1"/>
  <c r="E325" i="14" s="1"/>
  <c r="G324" i="14"/>
  <c r="H327" i="14" s="1"/>
  <c r="J325" i="14"/>
  <c r="K324" i="14"/>
  <c r="L324" i="14"/>
  <c r="M324" i="14"/>
  <c r="F265" i="17"/>
  <c r="H265" i="17"/>
  <c r="M325" i="14" l="1"/>
  <c r="L325" i="14"/>
  <c r="K325" i="14"/>
  <c r="F325" i="14"/>
  <c r="I326" i="14" s="1"/>
  <c r="E326" i="14" s="1"/>
  <c r="G325" i="14"/>
  <c r="H328" i="14" s="1"/>
  <c r="K265" i="17"/>
  <c r="J265" i="17"/>
  <c r="I265" i="17"/>
  <c r="E266" i="17"/>
  <c r="G266" i="17" s="1"/>
  <c r="H266" i="17"/>
  <c r="F326" i="14" l="1"/>
  <c r="G326" i="14"/>
  <c r="H329" i="14" s="1"/>
  <c r="I327" i="14"/>
  <c r="E327" i="14" s="1"/>
  <c r="J327" i="14"/>
  <c r="J326" i="14"/>
  <c r="F266" i="17"/>
  <c r="E267" i="17" s="1"/>
  <c r="G267" i="17" s="1"/>
  <c r="K266" i="17"/>
  <c r="J266" i="17"/>
  <c r="I266" i="17"/>
  <c r="K327" i="14" l="1"/>
  <c r="L327" i="14"/>
  <c r="M327" i="14"/>
  <c r="F327" i="14"/>
  <c r="I328" i="14" s="1"/>
  <c r="E328" i="14" s="1"/>
  <c r="G327" i="14"/>
  <c r="H330" i="14" s="1"/>
  <c r="K326" i="14"/>
  <c r="M326" i="14"/>
  <c r="L326" i="14"/>
  <c r="F267" i="17"/>
  <c r="H267" i="17"/>
  <c r="F328" i="14" l="1"/>
  <c r="I329" i="14" s="1"/>
  <c r="E329" i="14" s="1"/>
  <c r="G328" i="14"/>
  <c r="H331" i="14" s="1"/>
  <c r="J328" i="14"/>
  <c r="E268" i="17"/>
  <c r="G268" i="17" s="1"/>
  <c r="K267" i="17"/>
  <c r="J267" i="17"/>
  <c r="I267" i="17"/>
  <c r="H268" i="17"/>
  <c r="J329" i="14" l="1"/>
  <c r="F329" i="14"/>
  <c r="J330" i="14" s="1"/>
  <c r="I330" i="14"/>
  <c r="E330" i="14" s="1"/>
  <c r="G329" i="14"/>
  <c r="H332" i="14" s="1"/>
  <c r="M329" i="14"/>
  <c r="L329" i="14"/>
  <c r="K329" i="14"/>
  <c r="M328" i="14"/>
  <c r="K328" i="14"/>
  <c r="L328" i="14"/>
  <c r="K268" i="17"/>
  <c r="J268" i="17"/>
  <c r="I268" i="17"/>
  <c r="F268" i="17"/>
  <c r="H269" i="17" s="1"/>
  <c r="F330" i="14" l="1"/>
  <c r="J331" i="14"/>
  <c r="I331" i="14"/>
  <c r="E331" i="14" s="1"/>
  <c r="G330" i="14"/>
  <c r="H333" i="14" s="1"/>
  <c r="K330" i="14"/>
  <c r="L330" i="14"/>
  <c r="M330" i="14"/>
  <c r="I269" i="17"/>
  <c r="J269" i="17"/>
  <c r="K269" i="17"/>
  <c r="E269" i="17"/>
  <c r="F331" i="14" l="1"/>
  <c r="J332" i="14"/>
  <c r="I332" i="14"/>
  <c r="E332" i="14" s="1"/>
  <c r="G331" i="14"/>
  <c r="H334" i="14" s="1"/>
  <c r="M331" i="14"/>
  <c r="K331" i="14"/>
  <c r="L331" i="14"/>
  <c r="F269" i="17"/>
  <c r="H270" i="17" s="1"/>
  <c r="G269" i="17"/>
  <c r="E270" i="17" l="1"/>
  <c r="G270" i="17" s="1"/>
  <c r="F332" i="14"/>
  <c r="J333" i="14" s="1"/>
  <c r="G332" i="14"/>
  <c r="H335" i="14" s="1"/>
  <c r="I333" i="14"/>
  <c r="E333" i="14" s="1"/>
  <c r="L332" i="14"/>
  <c r="M332" i="14"/>
  <c r="K332" i="14"/>
  <c r="I270" i="17"/>
  <c r="J270" i="17"/>
  <c r="K270" i="17"/>
  <c r="F270" i="17" l="1"/>
  <c r="E271" i="17" s="1"/>
  <c r="G271" i="17" s="1"/>
  <c r="F333" i="14"/>
  <c r="J334" i="14" s="1"/>
  <c r="G333" i="14"/>
  <c r="H336" i="14" s="1"/>
  <c r="M333" i="14"/>
  <c r="K333" i="14"/>
  <c r="L333" i="14"/>
  <c r="H271" i="17" l="1"/>
  <c r="K271" i="17" s="1"/>
  <c r="F271" i="17"/>
  <c r="H272" i="17" s="1"/>
  <c r="I334" i="14"/>
  <c r="E334" i="14" s="1"/>
  <c r="F334" i="14"/>
  <c r="J335" i="14" s="1"/>
  <c r="G334" i="14"/>
  <c r="H337" i="14" s="1"/>
  <c r="M334" i="14"/>
  <c r="K334" i="14"/>
  <c r="L334" i="14"/>
  <c r="J271" i="17" l="1"/>
  <c r="I271" i="17"/>
  <c r="E272" i="17"/>
  <c r="G272" i="17" s="1"/>
  <c r="I335" i="14"/>
  <c r="E335" i="14" s="1"/>
  <c r="F335" i="14" s="1"/>
  <c r="J336" i="14" s="1"/>
  <c r="M335" i="14"/>
  <c r="L335" i="14"/>
  <c r="K335" i="14"/>
  <c r="G335" i="14"/>
  <c r="H338" i="14" s="1"/>
  <c r="J272" i="17"/>
  <c r="I272" i="17"/>
  <c r="K272" i="17"/>
  <c r="F272" i="17" l="1"/>
  <c r="E273" i="17" s="1"/>
  <c r="G273" i="17" s="1"/>
  <c r="L336" i="14"/>
  <c r="M336" i="14"/>
  <c r="K336" i="14"/>
  <c r="I336" i="14"/>
  <c r="E336" i="14" s="1"/>
  <c r="F273" i="17" l="1"/>
  <c r="E274" i="17" s="1"/>
  <c r="G274" i="17" s="1"/>
  <c r="H273" i="17"/>
  <c r="J273" i="17" s="1"/>
  <c r="F336" i="14"/>
  <c r="J337" i="14"/>
  <c r="G336" i="14"/>
  <c r="H339" i="14" s="1"/>
  <c r="I337" i="14"/>
  <c r="E337" i="14" s="1"/>
  <c r="K273" i="17" l="1"/>
  <c r="F274" i="17"/>
  <c r="H275" i="17" s="1"/>
  <c r="I275" i="17" s="1"/>
  <c r="I273" i="17"/>
  <c r="H274" i="17"/>
  <c r="I274" i="17" s="1"/>
  <c r="F337" i="14"/>
  <c r="I338" i="14" s="1"/>
  <c r="E338" i="14" s="1"/>
  <c r="G337" i="14"/>
  <c r="H340" i="14" s="1"/>
  <c r="J338" i="14"/>
  <c r="L337" i="14"/>
  <c r="M337" i="14"/>
  <c r="K337" i="14"/>
  <c r="K275" i="17" l="1"/>
  <c r="J275" i="17"/>
  <c r="E275" i="17"/>
  <c r="G275" i="17" s="1"/>
  <c r="K274" i="17"/>
  <c r="J274" i="17"/>
  <c r="F338" i="14"/>
  <c r="I339" i="14" s="1"/>
  <c r="E339" i="14" s="1"/>
  <c r="G338" i="14"/>
  <c r="H341" i="14" s="1"/>
  <c r="J339" i="14"/>
  <c r="L338" i="14"/>
  <c r="K338" i="14"/>
  <c r="M338" i="14"/>
  <c r="F275" i="17" l="1"/>
  <c r="H276" i="17" s="1"/>
  <c r="J276" i="17" s="1"/>
  <c r="K339" i="14"/>
  <c r="L339" i="14"/>
  <c r="M339" i="14"/>
  <c r="F339" i="14"/>
  <c r="J340" i="14" s="1"/>
  <c r="G339" i="14"/>
  <c r="H342" i="14" s="1"/>
  <c r="K276" i="17" l="1"/>
  <c r="I276" i="17"/>
  <c r="E276" i="17"/>
  <c r="G276" i="17" s="1"/>
  <c r="M340" i="14"/>
  <c r="L340" i="14"/>
  <c r="K340" i="14"/>
  <c r="I340" i="14"/>
  <c r="E340" i="14" s="1"/>
  <c r="F276" i="17" l="1"/>
  <c r="E277" i="17" s="1"/>
  <c r="G277" i="17" s="1"/>
  <c r="F340" i="14"/>
  <c r="I341" i="14" s="1"/>
  <c r="E341" i="14" s="1"/>
  <c r="G340" i="14"/>
  <c r="H343" i="14" s="1"/>
  <c r="J341" i="14"/>
  <c r="H277" i="17" l="1"/>
  <c r="K277" i="17" s="1"/>
  <c r="F277" i="17"/>
  <c r="H278" i="17" s="1"/>
  <c r="I278" i="17" s="1"/>
  <c r="K341" i="14"/>
  <c r="M341" i="14"/>
  <c r="L341" i="14"/>
  <c r="F341" i="14"/>
  <c r="J342" i="14" s="1"/>
  <c r="G341" i="14"/>
  <c r="H344" i="14" s="1"/>
  <c r="I277" i="17" l="1"/>
  <c r="J277" i="17"/>
  <c r="E278" i="17"/>
  <c r="F278" i="17" s="1"/>
  <c r="E279" i="17" s="1"/>
  <c r="G279" i="17" s="1"/>
  <c r="J278" i="17"/>
  <c r="K278" i="17"/>
  <c r="G278" i="17"/>
  <c r="L342" i="14"/>
  <c r="M342" i="14"/>
  <c r="K342" i="14"/>
  <c r="I342" i="14"/>
  <c r="E342" i="14" s="1"/>
  <c r="H279" i="17" l="1"/>
  <c r="K279" i="17" s="1"/>
  <c r="F279" i="17"/>
  <c r="E280" i="17" s="1"/>
  <c r="G280" i="17" s="1"/>
  <c r="I279" i="17"/>
  <c r="J279" i="17"/>
  <c r="F342" i="14"/>
  <c r="I343" i="14"/>
  <c r="E343" i="14" s="1"/>
  <c r="J343" i="14"/>
  <c r="G342" i="14"/>
  <c r="H345" i="14" s="1"/>
  <c r="H280" i="17" l="1"/>
  <c r="K280" i="17" s="1"/>
  <c r="F280" i="17"/>
  <c r="E281" i="17" s="1"/>
  <c r="G281" i="17" s="1"/>
  <c r="K343" i="14"/>
  <c r="M343" i="14"/>
  <c r="L343" i="14"/>
  <c r="F343" i="14"/>
  <c r="I344" i="14" s="1"/>
  <c r="E344" i="14" s="1"/>
  <c r="G343" i="14"/>
  <c r="H346" i="14" s="1"/>
  <c r="J280" i="17"/>
  <c r="I280" i="17"/>
  <c r="H281" i="17" l="1"/>
  <c r="J281" i="17" s="1"/>
  <c r="F281" i="17"/>
  <c r="H282" i="17" s="1"/>
  <c r="K282" i="17" s="1"/>
  <c r="F344" i="14"/>
  <c r="I345" i="14" s="1"/>
  <c r="E345" i="14" s="1"/>
  <c r="J345" i="14"/>
  <c r="G344" i="14"/>
  <c r="H347" i="14" s="1"/>
  <c r="J344" i="14"/>
  <c r="K281" i="17" l="1"/>
  <c r="I281" i="17"/>
  <c r="E282" i="17"/>
  <c r="G282" i="17" s="1"/>
  <c r="J282" i="17"/>
  <c r="I282" i="17"/>
  <c r="F345" i="14"/>
  <c r="J346" i="14"/>
  <c r="G345" i="14"/>
  <c r="H348" i="14" s="1"/>
  <c r="I346" i="14"/>
  <c r="E346" i="14" s="1"/>
  <c r="K345" i="14"/>
  <c r="M345" i="14"/>
  <c r="L345" i="14"/>
  <c r="K344" i="14"/>
  <c r="M344" i="14"/>
  <c r="L344" i="14"/>
  <c r="F282" i="17"/>
  <c r="E283" i="17" s="1"/>
  <c r="G283" i="17" s="1"/>
  <c r="F346" i="14" l="1"/>
  <c r="J347" i="14"/>
  <c r="G346" i="14"/>
  <c r="H349" i="14" s="1"/>
  <c r="I347" i="14"/>
  <c r="E347" i="14" s="1"/>
  <c r="L346" i="14"/>
  <c r="K346" i="14"/>
  <c r="M346" i="14"/>
  <c r="F283" i="17"/>
  <c r="H283" i="17"/>
  <c r="F347" i="14" l="1"/>
  <c r="G347" i="14"/>
  <c r="H350" i="14" s="1"/>
  <c r="J348" i="14"/>
  <c r="I348" i="14"/>
  <c r="E348" i="14" s="1"/>
  <c r="K347" i="14"/>
  <c r="L347" i="14"/>
  <c r="M347" i="14"/>
  <c r="E284" i="17"/>
  <c r="G284" i="17" s="1"/>
  <c r="I283" i="17"/>
  <c r="K283" i="17"/>
  <c r="J283" i="17"/>
  <c r="H284" i="17"/>
  <c r="F348" i="14" l="1"/>
  <c r="G348" i="14"/>
  <c r="H351" i="14" s="1"/>
  <c r="I349" i="14"/>
  <c r="E349" i="14" s="1"/>
  <c r="J349" i="14"/>
  <c r="M348" i="14"/>
  <c r="K348" i="14"/>
  <c r="L348" i="14"/>
  <c r="J284" i="17"/>
  <c r="K284" i="17"/>
  <c r="I284" i="17"/>
  <c r="F284" i="17"/>
  <c r="E285" i="17" s="1"/>
  <c r="G285" i="17" s="1"/>
  <c r="K349" i="14" l="1"/>
  <c r="L349" i="14"/>
  <c r="M349" i="14"/>
  <c r="F349" i="14"/>
  <c r="I350" i="14" s="1"/>
  <c r="E350" i="14" s="1"/>
  <c r="G349" i="14"/>
  <c r="H352" i="14" s="1"/>
  <c r="F285" i="17"/>
  <c r="H285" i="17"/>
  <c r="F350" i="14" l="1"/>
  <c r="J351" i="14" s="1"/>
  <c r="G350" i="14"/>
  <c r="H353" i="14" s="1"/>
  <c r="J350" i="14"/>
  <c r="K285" i="17"/>
  <c r="J285" i="17"/>
  <c r="I285" i="17"/>
  <c r="E286" i="17"/>
  <c r="G286" i="17" s="1"/>
  <c r="H286" i="17"/>
  <c r="I351" i="14" l="1"/>
  <c r="E351" i="14" s="1"/>
  <c r="F351" i="14" s="1"/>
  <c r="G351" i="14"/>
  <c r="H354" i="14" s="1"/>
  <c r="K351" i="14"/>
  <c r="M351" i="14"/>
  <c r="L351" i="14"/>
  <c r="L350" i="14"/>
  <c r="K350" i="14"/>
  <c r="M350" i="14"/>
  <c r="K286" i="17"/>
  <c r="J286" i="17"/>
  <c r="I286" i="17"/>
  <c r="F286" i="17"/>
  <c r="J352" i="14" l="1"/>
  <c r="I352" i="14"/>
  <c r="E352" i="14" s="1"/>
  <c r="F352" i="14" s="1"/>
  <c r="J353" i="14" s="1"/>
  <c r="K352" i="14"/>
  <c r="L352" i="14"/>
  <c r="M352" i="14"/>
  <c r="G352" i="14"/>
  <c r="H355" i="14" s="1"/>
  <c r="H287" i="17"/>
  <c r="E287" i="17"/>
  <c r="G287" i="17" s="1"/>
  <c r="M353" i="14" l="1"/>
  <c r="L353" i="14"/>
  <c r="K353" i="14"/>
  <c r="I353" i="14"/>
  <c r="E353" i="14" s="1"/>
  <c r="I287" i="17"/>
  <c r="K287" i="17"/>
  <c r="J287" i="17"/>
  <c r="F287" i="17"/>
  <c r="E288" i="17" s="1"/>
  <c r="G288" i="17" s="1"/>
  <c r="F353" i="14" l="1"/>
  <c r="G353" i="14"/>
  <c r="H356" i="14" s="1"/>
  <c r="I354" i="14"/>
  <c r="E354" i="14" s="1"/>
  <c r="J354" i="14"/>
  <c r="F288" i="17"/>
  <c r="H288" i="17"/>
  <c r="K354" i="14" l="1"/>
  <c r="L354" i="14"/>
  <c r="M354" i="14"/>
  <c r="F354" i="14"/>
  <c r="I355" i="14" s="1"/>
  <c r="E355" i="14" s="1"/>
  <c r="G354" i="14"/>
  <c r="H357" i="14" s="1"/>
  <c r="E289" i="17"/>
  <c r="G289" i="17" s="1"/>
  <c r="J288" i="17"/>
  <c r="K288" i="17"/>
  <c r="I288" i="17"/>
  <c r="H289" i="17"/>
  <c r="F355" i="14" l="1"/>
  <c r="G355" i="14"/>
  <c r="H358" i="14" s="1"/>
  <c r="J356" i="14"/>
  <c r="I356" i="14"/>
  <c r="E356" i="14" s="1"/>
  <c r="J355" i="14"/>
  <c r="K289" i="17"/>
  <c r="J289" i="17"/>
  <c r="I289" i="17"/>
  <c r="F289" i="17"/>
  <c r="E290" i="17" s="1"/>
  <c r="G290" i="17" s="1"/>
  <c r="F356" i="14" l="1"/>
  <c r="G356" i="14"/>
  <c r="H359" i="14" s="1"/>
  <c r="I357" i="14"/>
  <c r="E357" i="14" s="1"/>
  <c r="J357" i="14"/>
  <c r="M356" i="14"/>
  <c r="L356" i="14"/>
  <c r="K356" i="14"/>
  <c r="K355" i="14"/>
  <c r="L355" i="14"/>
  <c r="M355" i="14"/>
  <c r="H290" i="17"/>
  <c r="J290" i="17" s="1"/>
  <c r="F290" i="17"/>
  <c r="E291" i="17" s="1"/>
  <c r="G291" i="17" s="1"/>
  <c r="M357" i="14" l="1"/>
  <c r="L357" i="14"/>
  <c r="K357" i="14"/>
  <c r="F357" i="14"/>
  <c r="I358" i="14" s="1"/>
  <c r="E358" i="14" s="1"/>
  <c r="G357" i="14"/>
  <c r="H360" i="14" s="1"/>
  <c r="I290" i="17"/>
  <c r="K290" i="17"/>
  <c r="F291" i="17"/>
  <c r="H291" i="17"/>
  <c r="F358" i="14" l="1"/>
  <c r="J359" i="14" s="1"/>
  <c r="G358" i="14"/>
  <c r="H361" i="14" s="1"/>
  <c r="J358" i="14"/>
  <c r="E292" i="17"/>
  <c r="G292" i="17" s="1"/>
  <c r="K291" i="17"/>
  <c r="J291" i="17"/>
  <c r="I291" i="17"/>
  <c r="H292" i="17"/>
  <c r="L359" i="14" l="1"/>
  <c r="K359" i="14"/>
  <c r="M359" i="14"/>
  <c r="I359" i="14"/>
  <c r="E359" i="14" s="1"/>
  <c r="M358" i="14"/>
  <c r="K358" i="14"/>
  <c r="L358" i="14"/>
  <c r="J292" i="17"/>
  <c r="I292" i="17"/>
  <c r="K292" i="17"/>
  <c r="F292" i="17"/>
  <c r="H293" i="17" s="1"/>
  <c r="F359" i="14" l="1"/>
  <c r="J360" i="14" s="1"/>
  <c r="G359" i="14"/>
  <c r="H362" i="14" s="1"/>
  <c r="I293" i="17"/>
  <c r="K293" i="17"/>
  <c r="J293" i="17"/>
  <c r="E293" i="17"/>
  <c r="I360" i="14" l="1"/>
  <c r="E360" i="14" s="1"/>
  <c r="M360" i="14"/>
  <c r="L360" i="14"/>
  <c r="K360" i="14"/>
  <c r="F360" i="14"/>
  <c r="I361" i="14" s="1"/>
  <c r="E361" i="14" s="1"/>
  <c r="G360" i="14"/>
  <c r="H363" i="14" s="1"/>
  <c r="F293" i="17"/>
  <c r="H294" i="17" s="1"/>
  <c r="G293" i="17"/>
  <c r="F361" i="14" l="1"/>
  <c r="J362" i="14"/>
  <c r="G361" i="14"/>
  <c r="H364" i="14" s="1"/>
  <c r="I362" i="14"/>
  <c r="E362" i="14" s="1"/>
  <c r="J361" i="14"/>
  <c r="E294" i="17"/>
  <c r="G294" i="17" s="1"/>
  <c r="J294" i="17"/>
  <c r="I294" i="17"/>
  <c r="K294" i="17"/>
  <c r="F362" i="14" l="1"/>
  <c r="J363" i="14" s="1"/>
  <c r="G362" i="14"/>
  <c r="H365" i="14" s="1"/>
  <c r="I363" i="14"/>
  <c r="E363" i="14" s="1"/>
  <c r="L362" i="14"/>
  <c r="K362" i="14"/>
  <c r="M362" i="14"/>
  <c r="K361" i="14"/>
  <c r="M361" i="14"/>
  <c r="L361" i="14"/>
  <c r="F294" i="17"/>
  <c r="H295" i="17" s="1"/>
  <c r="I295" i="17" s="1"/>
  <c r="E295" i="17" l="1"/>
  <c r="G295" i="17" s="1"/>
  <c r="K363" i="14"/>
  <c r="M363" i="14"/>
  <c r="L363" i="14"/>
  <c r="F363" i="14"/>
  <c r="I364" i="14" s="1"/>
  <c r="E364" i="14" s="1"/>
  <c r="G363" i="14"/>
  <c r="H366" i="14" s="1"/>
  <c r="J295" i="17"/>
  <c r="K295" i="17"/>
  <c r="F295" i="17"/>
  <c r="H296" i="17" s="1"/>
  <c r="F364" i="14" l="1"/>
  <c r="I365" i="14"/>
  <c r="E365" i="14" s="1"/>
  <c r="G364" i="14"/>
  <c r="H367" i="14" s="1"/>
  <c r="J365" i="14"/>
  <c r="J364" i="14"/>
  <c r="E296" i="17"/>
  <c r="G296" i="17" s="1"/>
  <c r="I296" i="17"/>
  <c r="K296" i="17"/>
  <c r="J296" i="17"/>
  <c r="M365" i="14" l="1"/>
  <c r="K365" i="14"/>
  <c r="L365" i="14"/>
  <c r="F365" i="14"/>
  <c r="J366" i="14" s="1"/>
  <c r="G365" i="14"/>
  <c r="H368" i="14" s="1"/>
  <c r="K364" i="14"/>
  <c r="L364" i="14"/>
  <c r="M364" i="14"/>
  <c r="F296" i="17"/>
  <c r="E297" i="17" s="1"/>
  <c r="G297" i="17" s="1"/>
  <c r="I366" i="14" l="1"/>
  <c r="E366" i="14" s="1"/>
  <c r="K366" i="14"/>
  <c r="L366" i="14"/>
  <c r="M366" i="14"/>
  <c r="F366" i="14"/>
  <c r="J367" i="14" s="1"/>
  <c r="G366" i="14"/>
  <c r="H369" i="14" s="1"/>
  <c r="F297" i="17"/>
  <c r="E298" i="17" s="1"/>
  <c r="G298" i="17" s="1"/>
  <c r="H297" i="17"/>
  <c r="K297" i="17" s="1"/>
  <c r="K367" i="14" l="1"/>
  <c r="M367" i="14"/>
  <c r="L367" i="14"/>
  <c r="I367" i="14"/>
  <c r="E367" i="14" s="1"/>
  <c r="J297" i="17"/>
  <c r="I297" i="17"/>
  <c r="H298" i="17"/>
  <c r="K298" i="17" s="1"/>
  <c r="F298" i="17"/>
  <c r="E299" i="17" s="1"/>
  <c r="G299" i="17" s="1"/>
  <c r="H299" i="17" l="1"/>
  <c r="J299" i="17" s="1"/>
  <c r="I298" i="17"/>
  <c r="J298" i="17"/>
  <c r="F367" i="14"/>
  <c r="J368" i="14"/>
  <c r="I368" i="14"/>
  <c r="E368" i="14" s="1"/>
  <c r="G367" i="14"/>
  <c r="H370" i="14" s="1"/>
  <c r="F299" i="17"/>
  <c r="E300" i="17" s="1"/>
  <c r="G300" i="17" s="1"/>
  <c r="K299" i="17"/>
  <c r="I299" i="17" l="1"/>
  <c r="H300" i="17"/>
  <c r="I300" i="17" s="1"/>
  <c r="K368" i="14"/>
  <c r="L368" i="14"/>
  <c r="M368" i="14"/>
  <c r="F368" i="14"/>
  <c r="I369" i="14" s="1"/>
  <c r="E369" i="14" s="1"/>
  <c r="G368" i="14"/>
  <c r="H371" i="14" s="1"/>
  <c r="F300" i="17"/>
  <c r="H301" i="17" s="1"/>
  <c r="I301" i="17" s="1"/>
  <c r="J300" i="17" l="1"/>
  <c r="K300" i="17"/>
  <c r="F369" i="14"/>
  <c r="I370" i="14" s="1"/>
  <c r="E370" i="14" s="1"/>
  <c r="G369" i="14"/>
  <c r="H372" i="14" s="1"/>
  <c r="J369" i="14"/>
  <c r="K301" i="17"/>
  <c r="E301" i="17"/>
  <c r="G301" i="17" s="1"/>
  <c r="J301" i="17"/>
  <c r="J370" i="14" l="1"/>
  <c r="F370" i="14"/>
  <c r="I371" i="14" s="1"/>
  <c r="E371" i="14" s="1"/>
  <c r="G370" i="14"/>
  <c r="H373" i="14" s="1"/>
  <c r="M370" i="14"/>
  <c r="K370" i="14"/>
  <c r="L370" i="14"/>
  <c r="M369" i="14"/>
  <c r="K369" i="14"/>
  <c r="L369" i="14"/>
  <c r="F301" i="17"/>
  <c r="H302" i="17" s="1"/>
  <c r="F371" i="14" l="1"/>
  <c r="I372" i="14" s="1"/>
  <c r="E372" i="14" s="1"/>
  <c r="G371" i="14"/>
  <c r="H374" i="14" s="1"/>
  <c r="J372" i="14"/>
  <c r="J371" i="14"/>
  <c r="E302" i="17"/>
  <c r="G302" i="17" s="1"/>
  <c r="I302" i="17"/>
  <c r="J302" i="17"/>
  <c r="K302" i="17"/>
  <c r="L372" i="14" l="1"/>
  <c r="K372" i="14"/>
  <c r="M372" i="14"/>
  <c r="F372" i="14"/>
  <c r="I373" i="14" s="1"/>
  <c r="E373" i="14" s="1"/>
  <c r="G372" i="14"/>
  <c r="H375" i="14" s="1"/>
  <c r="L371" i="14"/>
  <c r="M371" i="14"/>
  <c r="K371" i="14"/>
  <c r="F302" i="17"/>
  <c r="E303" i="17" s="1"/>
  <c r="G303" i="17" s="1"/>
  <c r="H303" i="17" l="1"/>
  <c r="F303" i="17"/>
  <c r="E304" i="17" s="1"/>
  <c r="G304" i="17" s="1"/>
  <c r="F373" i="14"/>
  <c r="I374" i="14"/>
  <c r="E374" i="14" s="1"/>
  <c r="G373" i="14"/>
  <c r="H376" i="14" s="1"/>
  <c r="J374" i="14"/>
  <c r="J373" i="14"/>
  <c r="K303" i="17"/>
  <c r="J303" i="17"/>
  <c r="I303" i="17"/>
  <c r="H304" i="17" l="1"/>
  <c r="K304" i="17" s="1"/>
  <c r="F304" i="17"/>
  <c r="H305" i="17" s="1"/>
  <c r="F374" i="14"/>
  <c r="J375" i="14" s="1"/>
  <c r="G374" i="14"/>
  <c r="H377" i="14" s="1"/>
  <c r="K374" i="14"/>
  <c r="M374" i="14"/>
  <c r="L374" i="14"/>
  <c r="M373" i="14"/>
  <c r="K373" i="14"/>
  <c r="L373" i="14"/>
  <c r="J304" i="17" l="1"/>
  <c r="I304" i="17"/>
  <c r="E305" i="17"/>
  <c r="G305" i="17" s="1"/>
  <c r="K375" i="14"/>
  <c r="L375" i="14"/>
  <c r="M375" i="14"/>
  <c r="I375" i="14"/>
  <c r="E375" i="14" s="1"/>
  <c r="J305" i="17"/>
  <c r="I305" i="17"/>
  <c r="K305" i="17"/>
  <c r="F305" i="17" l="1"/>
  <c r="E306" i="17" s="1"/>
  <c r="G306" i="17" s="1"/>
  <c r="F375" i="14"/>
  <c r="J376" i="14"/>
  <c r="G375" i="14"/>
  <c r="H378" i="14" s="1"/>
  <c r="I376" i="14"/>
  <c r="E376" i="14" s="1"/>
  <c r="H306" i="17" l="1"/>
  <c r="J306" i="17" s="1"/>
  <c r="F306" i="17"/>
  <c r="E307" i="17" s="1"/>
  <c r="G307" i="17" s="1"/>
  <c r="F376" i="14"/>
  <c r="G376" i="14"/>
  <c r="H379" i="14" s="1"/>
  <c r="I377" i="14"/>
  <c r="E377" i="14" s="1"/>
  <c r="J377" i="14"/>
  <c r="K376" i="14"/>
  <c r="M376" i="14"/>
  <c r="L376" i="14"/>
  <c r="K306" i="17"/>
  <c r="I306" i="17"/>
  <c r="H307" i="17" l="1"/>
  <c r="K307" i="17" s="1"/>
  <c r="F307" i="17"/>
  <c r="E308" i="17" s="1"/>
  <c r="G308" i="17" s="1"/>
  <c r="M377" i="14"/>
  <c r="L377" i="14"/>
  <c r="K377" i="14"/>
  <c r="F377" i="14"/>
  <c r="I378" i="14" s="1"/>
  <c r="E378" i="14" s="1"/>
  <c r="G377" i="14"/>
  <c r="H380" i="14" s="1"/>
  <c r="J307" i="17"/>
  <c r="I307" i="17" l="1"/>
  <c r="H308" i="17"/>
  <c r="K308" i="17" s="1"/>
  <c r="J378" i="14"/>
  <c r="F378" i="14"/>
  <c r="J379" i="14" s="1"/>
  <c r="G378" i="14"/>
  <c r="H381" i="14" s="1"/>
  <c r="M378" i="14"/>
  <c r="L378" i="14"/>
  <c r="K378" i="14"/>
  <c r="I308" i="17"/>
  <c r="F308" i="17"/>
  <c r="H309" i="17" s="1"/>
  <c r="J308" i="17" l="1"/>
  <c r="I379" i="14"/>
  <c r="E379" i="14" s="1"/>
  <c r="L379" i="14"/>
  <c r="K379" i="14"/>
  <c r="M379" i="14"/>
  <c r="F379" i="14"/>
  <c r="I380" i="14" s="1"/>
  <c r="E380" i="14" s="1"/>
  <c r="G379" i="14"/>
  <c r="H382" i="14" s="1"/>
  <c r="E309" i="17"/>
  <c r="G309" i="17" s="1"/>
  <c r="K309" i="17"/>
  <c r="J309" i="17"/>
  <c r="I309" i="17"/>
  <c r="F309" i="17" l="1"/>
  <c r="E310" i="17" s="1"/>
  <c r="G310" i="17" s="1"/>
  <c r="F380" i="14"/>
  <c r="I381" i="14" s="1"/>
  <c r="E381" i="14" s="1"/>
  <c r="G380" i="14"/>
  <c r="H383" i="14" s="1"/>
  <c r="J381" i="14"/>
  <c r="J380" i="14"/>
  <c r="F310" i="17" l="1"/>
  <c r="H310" i="17"/>
  <c r="I310" i="17" s="1"/>
  <c r="F381" i="14"/>
  <c r="G381" i="14"/>
  <c r="H384" i="14" s="1"/>
  <c r="I382" i="14"/>
  <c r="E382" i="14" s="1"/>
  <c r="J382" i="14"/>
  <c r="K381" i="14"/>
  <c r="L381" i="14"/>
  <c r="M381" i="14"/>
  <c r="K380" i="14"/>
  <c r="L380" i="14"/>
  <c r="M380" i="14"/>
  <c r="E311" i="17"/>
  <c r="H311" i="17"/>
  <c r="J310" i="17" l="1"/>
  <c r="K310" i="17"/>
  <c r="M382" i="14"/>
  <c r="L382" i="14"/>
  <c r="K382" i="14"/>
  <c r="F382" i="14"/>
  <c r="I383" i="14" s="1"/>
  <c r="E383" i="14" s="1"/>
  <c r="G382" i="14"/>
  <c r="H385" i="14" s="1"/>
  <c r="F311" i="17"/>
  <c r="H312" i="17" s="1"/>
  <c r="G311" i="17"/>
  <c r="I311" i="17"/>
  <c r="J311" i="17"/>
  <c r="K311" i="17"/>
  <c r="F383" i="14" l="1"/>
  <c r="I384" i="14" s="1"/>
  <c r="E384" i="14" s="1"/>
  <c r="G383" i="14"/>
  <c r="H386" i="14" s="1"/>
  <c r="J383" i="14"/>
  <c r="E312" i="17"/>
  <c r="G312" i="17" s="1"/>
  <c r="I312" i="17"/>
  <c r="K312" i="17"/>
  <c r="J312" i="17"/>
  <c r="J384" i="14" l="1"/>
  <c r="F384" i="14"/>
  <c r="J385" i="14" s="1"/>
  <c r="G384" i="14"/>
  <c r="H387" i="14" s="1"/>
  <c r="I385" i="14"/>
  <c r="E385" i="14" s="1"/>
  <c r="M384" i="14"/>
  <c r="K384" i="14"/>
  <c r="L384" i="14"/>
  <c r="K383" i="14"/>
  <c r="L383" i="14"/>
  <c r="M383" i="14"/>
  <c r="F312" i="17"/>
  <c r="E313" i="17" s="1"/>
  <c r="G313" i="17" s="1"/>
  <c r="M385" i="14" l="1"/>
  <c r="K385" i="14"/>
  <c r="L385" i="14"/>
  <c r="F385" i="14"/>
  <c r="J386" i="14" s="1"/>
  <c r="G385" i="14"/>
  <c r="H388" i="14" s="1"/>
  <c r="H313" i="17"/>
  <c r="K313" i="17" s="1"/>
  <c r="F313" i="17"/>
  <c r="H314" i="17" s="1"/>
  <c r="E314" i="17" l="1"/>
  <c r="F314" i="17" s="1"/>
  <c r="I386" i="14"/>
  <c r="E386" i="14" s="1"/>
  <c r="M386" i="14"/>
  <c r="K386" i="14"/>
  <c r="L386" i="14"/>
  <c r="F386" i="14"/>
  <c r="J387" i="14" s="1"/>
  <c r="G386" i="14"/>
  <c r="H389" i="14" s="1"/>
  <c r="J313" i="17"/>
  <c r="I313" i="17"/>
  <c r="J314" i="17"/>
  <c r="K314" i="17"/>
  <c r="I314" i="17"/>
  <c r="G314" i="17" l="1"/>
  <c r="H315" i="17"/>
  <c r="K315" i="17" s="1"/>
  <c r="E315" i="17"/>
  <c r="G315" i="17" s="1"/>
  <c r="L387" i="14"/>
  <c r="K387" i="14"/>
  <c r="M387" i="14"/>
  <c r="I387" i="14"/>
  <c r="E387" i="14" s="1"/>
  <c r="J315" i="17" l="1"/>
  <c r="I315" i="17"/>
  <c r="F315" i="17"/>
  <c r="H316" i="17" s="1"/>
  <c r="I316" i="17" s="1"/>
  <c r="F387" i="14"/>
  <c r="J388" i="14" s="1"/>
  <c r="G387" i="14"/>
  <c r="H390" i="14" s="1"/>
  <c r="I388" i="14"/>
  <c r="E388" i="14" s="1"/>
  <c r="E316" i="17" l="1"/>
  <c r="G316" i="17" s="1"/>
  <c r="J316" i="17"/>
  <c r="K316" i="17"/>
  <c r="F388" i="14"/>
  <c r="J389" i="14" s="1"/>
  <c r="G388" i="14"/>
  <c r="H391" i="14" s="1"/>
  <c r="M388" i="14"/>
  <c r="K388" i="14"/>
  <c r="L388" i="14"/>
  <c r="F316" i="17" l="1"/>
  <c r="E317" i="17" s="1"/>
  <c r="G317" i="17" s="1"/>
  <c r="I389" i="14"/>
  <c r="E389" i="14" s="1"/>
  <c r="M389" i="14"/>
  <c r="K389" i="14"/>
  <c r="L389" i="14"/>
  <c r="F389" i="14"/>
  <c r="I390" i="14" s="1"/>
  <c r="E390" i="14" s="1"/>
  <c r="G389" i="14"/>
  <c r="H392" i="14" s="1"/>
  <c r="H317" i="17" l="1"/>
  <c r="F390" i="14"/>
  <c r="I391" i="14"/>
  <c r="E391" i="14" s="1"/>
  <c r="J391" i="14"/>
  <c r="G390" i="14"/>
  <c r="H393" i="14" s="1"/>
  <c r="J390" i="14"/>
  <c r="I317" i="17"/>
  <c r="J317" i="17"/>
  <c r="K317" i="17"/>
  <c r="F317" i="17"/>
  <c r="M391" i="14" l="1"/>
  <c r="K391" i="14"/>
  <c r="L391" i="14"/>
  <c r="F391" i="14"/>
  <c r="I392" i="14" s="1"/>
  <c r="E392" i="14" s="1"/>
  <c r="G391" i="14"/>
  <c r="H394" i="14" s="1"/>
  <c r="K390" i="14"/>
  <c r="M390" i="14"/>
  <c r="L390" i="14"/>
  <c r="E318" i="17"/>
  <c r="G318" i="17" s="1"/>
  <c r="H318" i="17"/>
  <c r="F392" i="14" l="1"/>
  <c r="G392" i="14"/>
  <c r="H395" i="14" s="1"/>
  <c r="I393" i="14"/>
  <c r="E393" i="14" s="1"/>
  <c r="J393" i="14"/>
  <c r="J392" i="14"/>
  <c r="J318" i="17"/>
  <c r="K318" i="17"/>
  <c r="I318" i="17"/>
  <c r="F318" i="17"/>
  <c r="E319" i="17" s="1"/>
  <c r="G319" i="17" s="1"/>
  <c r="K393" i="14" l="1"/>
  <c r="L393" i="14"/>
  <c r="M393" i="14"/>
  <c r="F393" i="14"/>
  <c r="I394" i="14" s="1"/>
  <c r="E394" i="14" s="1"/>
  <c r="G393" i="14"/>
  <c r="H396" i="14" s="1"/>
  <c r="K392" i="14"/>
  <c r="L392" i="14"/>
  <c r="M392" i="14"/>
  <c r="F319" i="17"/>
  <c r="E320" i="17" s="1"/>
  <c r="G320" i="17" s="1"/>
  <c r="H319" i="17"/>
  <c r="J394" i="14" l="1"/>
  <c r="F394" i="14"/>
  <c r="J395" i="14" s="1"/>
  <c r="I395" i="14"/>
  <c r="E395" i="14" s="1"/>
  <c r="G394" i="14"/>
  <c r="H397" i="14" s="1"/>
  <c r="L394" i="14"/>
  <c r="K394" i="14"/>
  <c r="M394" i="14"/>
  <c r="J319" i="17"/>
  <c r="I319" i="17"/>
  <c r="K319" i="17"/>
  <c r="F320" i="17"/>
  <c r="E321" i="17" s="1"/>
  <c r="G321" i="17" s="1"/>
  <c r="H320" i="17"/>
  <c r="L395" i="14" l="1"/>
  <c r="K395" i="14"/>
  <c r="M395" i="14"/>
  <c r="F395" i="14"/>
  <c r="J396" i="14" s="1"/>
  <c r="G395" i="14"/>
  <c r="H398" i="14" s="1"/>
  <c r="J320" i="17"/>
  <c r="K320" i="17"/>
  <c r="I320" i="17"/>
  <c r="F321" i="17"/>
  <c r="E322" i="17" s="1"/>
  <c r="G322" i="17" s="1"/>
  <c r="H321" i="17"/>
  <c r="K396" i="14" l="1"/>
  <c r="M396" i="14"/>
  <c r="L396" i="14"/>
  <c r="I396" i="14"/>
  <c r="E396" i="14" s="1"/>
  <c r="K321" i="17"/>
  <c r="I321" i="17"/>
  <c r="J321" i="17"/>
  <c r="F322" i="17"/>
  <c r="E323" i="17" s="1"/>
  <c r="G323" i="17" s="1"/>
  <c r="H322" i="17"/>
  <c r="F396" i="14" l="1"/>
  <c r="G396" i="14"/>
  <c r="H399" i="14" s="1"/>
  <c r="I397" i="14"/>
  <c r="E397" i="14" s="1"/>
  <c r="J397" i="14"/>
  <c r="I322" i="17"/>
  <c r="K322" i="17"/>
  <c r="J322" i="17"/>
  <c r="F323" i="17"/>
  <c r="E324" i="17" s="1"/>
  <c r="G324" i="17" s="1"/>
  <c r="H323" i="17"/>
  <c r="L397" i="14" l="1"/>
  <c r="M397" i="14"/>
  <c r="K397" i="14"/>
  <c r="F397" i="14"/>
  <c r="J398" i="14" s="1"/>
  <c r="G397" i="14"/>
  <c r="H400" i="14" s="1"/>
  <c r="K323" i="17"/>
  <c r="J323" i="17"/>
  <c r="I323" i="17"/>
  <c r="F324" i="17"/>
  <c r="H324" i="17"/>
  <c r="L398" i="14" l="1"/>
  <c r="M398" i="14"/>
  <c r="K398" i="14"/>
  <c r="I398" i="14"/>
  <c r="E398" i="14" s="1"/>
  <c r="E325" i="17"/>
  <c r="K324" i="17"/>
  <c r="J324" i="17"/>
  <c r="I324" i="17"/>
  <c r="H325" i="17"/>
  <c r="F398" i="14" l="1"/>
  <c r="I399" i="14" s="1"/>
  <c r="E399" i="14" s="1"/>
  <c r="G398" i="14"/>
  <c r="H401" i="14" s="1"/>
  <c r="F325" i="17"/>
  <c r="E326" i="17" s="1"/>
  <c r="G326" i="17" s="1"/>
  <c r="G325" i="17"/>
  <c r="K325" i="17"/>
  <c r="J325" i="17"/>
  <c r="I325" i="17"/>
  <c r="H326" i="17" l="1"/>
  <c r="I326" i="17" s="1"/>
  <c r="J399" i="14"/>
  <c r="F399" i="14"/>
  <c r="I400" i="14" s="1"/>
  <c r="E400" i="14" s="1"/>
  <c r="G399" i="14"/>
  <c r="H402" i="14" s="1"/>
  <c r="M399" i="14"/>
  <c r="L399" i="14"/>
  <c r="K399" i="14"/>
  <c r="F326" i="17"/>
  <c r="E327" i="17" s="1"/>
  <c r="G327" i="17" s="1"/>
  <c r="K326" i="17" l="1"/>
  <c r="J326" i="17"/>
  <c r="J400" i="14"/>
  <c r="F400" i="14"/>
  <c r="J401" i="14" s="1"/>
  <c r="I401" i="14"/>
  <c r="E401" i="14" s="1"/>
  <c r="G400" i="14"/>
  <c r="H403" i="14" s="1"/>
  <c r="M400" i="14"/>
  <c r="L400" i="14"/>
  <c r="K400" i="14"/>
  <c r="F327" i="17"/>
  <c r="E328" i="17" s="1"/>
  <c r="G328" i="17" s="1"/>
  <c r="H327" i="17"/>
  <c r="M401" i="14" l="1"/>
  <c r="K401" i="14"/>
  <c r="L401" i="14"/>
  <c r="F401" i="14"/>
  <c r="I402" i="14" s="1"/>
  <c r="E402" i="14" s="1"/>
  <c r="G401" i="14"/>
  <c r="H404" i="14" s="1"/>
  <c r="F328" i="17"/>
  <c r="K327" i="17"/>
  <c r="I327" i="17"/>
  <c r="J327" i="17"/>
  <c r="H328" i="17"/>
  <c r="F402" i="14" l="1"/>
  <c r="J403" i="14"/>
  <c r="I403" i="14"/>
  <c r="E403" i="14" s="1"/>
  <c r="G402" i="14"/>
  <c r="H405" i="14" s="1"/>
  <c r="J402" i="14"/>
  <c r="E329" i="17"/>
  <c r="G329" i="17" s="1"/>
  <c r="J328" i="17"/>
  <c r="I328" i="17"/>
  <c r="K328" i="17"/>
  <c r="H329" i="17"/>
  <c r="F403" i="14" l="1"/>
  <c r="G403" i="14"/>
  <c r="H406" i="14" s="1"/>
  <c r="I404" i="14"/>
  <c r="E404" i="14" s="1"/>
  <c r="J404" i="14"/>
  <c r="K403" i="14"/>
  <c r="L403" i="14"/>
  <c r="M403" i="14"/>
  <c r="M402" i="14"/>
  <c r="L402" i="14"/>
  <c r="K402" i="14"/>
  <c r="J329" i="17"/>
  <c r="I329" i="17"/>
  <c r="K329" i="17"/>
  <c r="F329" i="17"/>
  <c r="H330" i="17" s="1"/>
  <c r="K404" i="14" l="1"/>
  <c r="L404" i="14"/>
  <c r="M404" i="14"/>
  <c r="F404" i="14"/>
  <c r="I405" i="14" s="1"/>
  <c r="E405" i="14" s="1"/>
  <c r="G404" i="14"/>
  <c r="H407" i="14" s="1"/>
  <c r="J330" i="17"/>
  <c r="K330" i="17"/>
  <c r="I330" i="17"/>
  <c r="E330" i="17"/>
  <c r="F405" i="14" l="1"/>
  <c r="J406" i="14" s="1"/>
  <c r="I406" i="14"/>
  <c r="E406" i="14" s="1"/>
  <c r="G405" i="14"/>
  <c r="H408" i="14" s="1"/>
  <c r="J405" i="14"/>
  <c r="F330" i="17"/>
  <c r="H331" i="17" s="1"/>
  <c r="G330" i="17"/>
  <c r="K406" i="14" l="1"/>
  <c r="L406" i="14"/>
  <c r="M406" i="14"/>
  <c r="F406" i="14"/>
  <c r="J407" i="14" s="1"/>
  <c r="G406" i="14"/>
  <c r="H409" i="14" s="1"/>
  <c r="K405" i="14"/>
  <c r="L405" i="14"/>
  <c r="M405" i="14"/>
  <c r="E331" i="17"/>
  <c r="G331" i="17" s="1"/>
  <c r="K331" i="17"/>
  <c r="J331" i="17"/>
  <c r="I331" i="17"/>
  <c r="F331" i="17"/>
  <c r="E332" i="17" s="1"/>
  <c r="G332" i="17" s="1"/>
  <c r="I407" i="14" l="1"/>
  <c r="E407" i="14" s="1"/>
  <c r="J408" i="14" s="1"/>
  <c r="L407" i="14"/>
  <c r="M407" i="14"/>
  <c r="K407" i="14"/>
  <c r="F407" i="14"/>
  <c r="I408" i="14" s="1"/>
  <c r="E408" i="14" s="1"/>
  <c r="G407" i="14"/>
  <c r="H410" i="14" s="1"/>
  <c r="F332" i="17"/>
  <c r="H332" i="17"/>
  <c r="F408" i="14" l="1"/>
  <c r="J409" i="14" s="1"/>
  <c r="G408" i="14"/>
  <c r="H411" i="14" s="1"/>
  <c r="I409" i="14"/>
  <c r="E409" i="14" s="1"/>
  <c r="K408" i="14"/>
  <c r="M408" i="14"/>
  <c r="L408" i="14"/>
  <c r="K332" i="17"/>
  <c r="I332" i="17"/>
  <c r="J332" i="17"/>
  <c r="E333" i="17"/>
  <c r="G333" i="17" s="1"/>
  <c r="H333" i="17"/>
  <c r="F409" i="14" l="1"/>
  <c r="I410" i="14"/>
  <c r="E410" i="14" s="1"/>
  <c r="G409" i="14"/>
  <c r="H412" i="14" s="1"/>
  <c r="J410" i="14"/>
  <c r="L409" i="14"/>
  <c r="M409" i="14"/>
  <c r="K409" i="14"/>
  <c r="J333" i="17"/>
  <c r="K333" i="17"/>
  <c r="I333" i="17"/>
  <c r="F333" i="17"/>
  <c r="E334" i="17" s="1"/>
  <c r="G334" i="17" s="1"/>
  <c r="L410" i="14" l="1"/>
  <c r="M410" i="14"/>
  <c r="K410" i="14"/>
  <c r="F410" i="14"/>
  <c r="I411" i="14" s="1"/>
  <c r="E411" i="14" s="1"/>
  <c r="G410" i="14"/>
  <c r="H413" i="14" s="1"/>
  <c r="F334" i="17"/>
  <c r="H334" i="17"/>
  <c r="F411" i="14" l="1"/>
  <c r="J412" i="14" s="1"/>
  <c r="G411" i="14"/>
  <c r="H414" i="14" s="1"/>
  <c r="I412" i="14"/>
  <c r="E412" i="14" s="1"/>
  <c r="J411" i="14"/>
  <c r="I334" i="17"/>
  <c r="K334" i="17"/>
  <c r="J334" i="17"/>
  <c r="E335" i="17"/>
  <c r="G335" i="17" s="1"/>
  <c r="H335" i="17"/>
  <c r="F335" i="17" l="1"/>
  <c r="E336" i="17" s="1"/>
  <c r="G336" i="17" s="1"/>
  <c r="L412" i="14"/>
  <c r="M412" i="14"/>
  <c r="K412" i="14"/>
  <c r="F412" i="14"/>
  <c r="I413" i="14" s="1"/>
  <c r="E413" i="14" s="1"/>
  <c r="G412" i="14"/>
  <c r="H415" i="14" s="1"/>
  <c r="K411" i="14"/>
  <c r="M411" i="14"/>
  <c r="L411" i="14"/>
  <c r="K335" i="17"/>
  <c r="J335" i="17"/>
  <c r="I335" i="17"/>
  <c r="H336" i="17" l="1"/>
  <c r="J336" i="17" s="1"/>
  <c r="F413" i="14"/>
  <c r="I414" i="14"/>
  <c r="E414" i="14" s="1"/>
  <c r="G413" i="14"/>
  <c r="H416" i="14" s="1"/>
  <c r="J414" i="14"/>
  <c r="J413" i="14"/>
  <c r="F336" i="17"/>
  <c r="H337" i="17" s="1"/>
  <c r="K336" i="17" l="1"/>
  <c r="I336" i="17"/>
  <c r="L414" i="14"/>
  <c r="K414" i="14"/>
  <c r="M414" i="14"/>
  <c r="F414" i="14"/>
  <c r="I415" i="14" s="1"/>
  <c r="E415" i="14" s="1"/>
  <c r="G414" i="14"/>
  <c r="H417" i="14" s="1"/>
  <c r="K413" i="14"/>
  <c r="L413" i="14"/>
  <c r="M413" i="14"/>
  <c r="K337" i="17"/>
  <c r="J337" i="17"/>
  <c r="I337" i="17"/>
  <c r="E337" i="17"/>
  <c r="G337" i="17" s="1"/>
  <c r="F415" i="14" l="1"/>
  <c r="G415" i="14"/>
  <c r="H418" i="14" s="1"/>
  <c r="J416" i="14"/>
  <c r="I416" i="14"/>
  <c r="E416" i="14" s="1"/>
  <c r="J415" i="14"/>
  <c r="F337" i="17"/>
  <c r="L416" i="14" l="1"/>
  <c r="K416" i="14"/>
  <c r="M416" i="14"/>
  <c r="F416" i="14"/>
  <c r="J417" i="14" s="1"/>
  <c r="G416" i="14"/>
  <c r="H419" i="14" s="1"/>
  <c r="K415" i="14"/>
  <c r="L415" i="14"/>
  <c r="M415" i="14"/>
  <c r="E338" i="17"/>
  <c r="G338" i="17" s="1"/>
  <c r="H338" i="17"/>
  <c r="M417" i="14" l="1"/>
  <c r="L417" i="14"/>
  <c r="K417" i="14"/>
  <c r="I417" i="14"/>
  <c r="E417" i="14" s="1"/>
  <c r="K338" i="17"/>
  <c r="I338" i="17"/>
  <c r="J338" i="17"/>
  <c r="F338" i="17"/>
  <c r="E339" i="17" s="1"/>
  <c r="G339" i="17" s="1"/>
  <c r="F417" i="14" l="1"/>
  <c r="I418" i="14"/>
  <c r="E418" i="14" s="1"/>
  <c r="G417" i="14"/>
  <c r="H420" i="14" s="1"/>
  <c r="J418" i="14"/>
  <c r="F339" i="17"/>
  <c r="H339" i="17"/>
  <c r="K418" i="14" l="1"/>
  <c r="L418" i="14"/>
  <c r="M418" i="14"/>
  <c r="F418" i="14"/>
  <c r="J419" i="14" s="1"/>
  <c r="G418" i="14"/>
  <c r="H421" i="14" s="1"/>
  <c r="I339" i="17"/>
  <c r="J339" i="17"/>
  <c r="K339" i="17"/>
  <c r="E340" i="17"/>
  <c r="H340" i="17"/>
  <c r="L419" i="14" l="1"/>
  <c r="K419" i="14"/>
  <c r="M419" i="14"/>
  <c r="I419" i="14"/>
  <c r="E419" i="14" s="1"/>
  <c r="F340" i="17"/>
  <c r="E341" i="17" s="1"/>
  <c r="G341" i="17" s="1"/>
  <c r="G340" i="17"/>
  <c r="J340" i="17"/>
  <c r="K340" i="17"/>
  <c r="I340" i="17"/>
  <c r="H341" i="17" l="1"/>
  <c r="I341" i="17" s="1"/>
  <c r="F419" i="14"/>
  <c r="J420" i="14"/>
  <c r="G419" i="14"/>
  <c r="H422" i="14" s="1"/>
  <c r="I420" i="14"/>
  <c r="E420" i="14" s="1"/>
  <c r="F341" i="17"/>
  <c r="H342" i="17" s="1"/>
  <c r="J341" i="17" l="1"/>
  <c r="K341" i="17"/>
  <c r="F420" i="14"/>
  <c r="I421" i="14" s="1"/>
  <c r="E421" i="14" s="1"/>
  <c r="J421" i="14"/>
  <c r="G420" i="14"/>
  <c r="H423" i="14" s="1"/>
  <c r="M420" i="14"/>
  <c r="L420" i="14"/>
  <c r="K420" i="14"/>
  <c r="J342" i="17"/>
  <c r="I342" i="17"/>
  <c r="K342" i="17"/>
  <c r="E342" i="17"/>
  <c r="G342" i="17" s="1"/>
  <c r="F421" i="14" l="1"/>
  <c r="G421" i="14"/>
  <c r="H424" i="14" s="1"/>
  <c r="I422" i="14"/>
  <c r="E422" i="14" s="1"/>
  <c r="J422" i="14"/>
  <c r="L421" i="14"/>
  <c r="M421" i="14"/>
  <c r="K421" i="14"/>
  <c r="F342" i="17"/>
  <c r="E343" i="17" s="1"/>
  <c r="G343" i="17" s="1"/>
  <c r="F422" i="14" l="1"/>
  <c r="I423" i="14"/>
  <c r="E423" i="14" s="1"/>
  <c r="J423" i="14"/>
  <c r="G422" i="14"/>
  <c r="H425" i="14" s="1"/>
  <c r="L422" i="14"/>
  <c r="M422" i="14"/>
  <c r="K422" i="14"/>
  <c r="F343" i="17"/>
  <c r="E344" i="17" s="1"/>
  <c r="G344" i="17" s="1"/>
  <c r="H343" i="17"/>
  <c r="F423" i="14" l="1"/>
  <c r="J424" i="14" s="1"/>
  <c r="G423" i="14"/>
  <c r="H426" i="14" s="1"/>
  <c r="M423" i="14"/>
  <c r="L423" i="14"/>
  <c r="K423" i="14"/>
  <c r="F344" i="17"/>
  <c r="E345" i="17" s="1"/>
  <c r="G345" i="17" s="1"/>
  <c r="K343" i="17"/>
  <c r="I343" i="17"/>
  <c r="J343" i="17"/>
  <c r="H344" i="17"/>
  <c r="M424" i="14" l="1"/>
  <c r="K424" i="14"/>
  <c r="L424" i="14"/>
  <c r="I424" i="14"/>
  <c r="E424" i="14" s="1"/>
  <c r="F345" i="17"/>
  <c r="I344" i="17"/>
  <c r="J344" i="17"/>
  <c r="K344" i="17"/>
  <c r="H345" i="17"/>
  <c r="F424" i="14" l="1"/>
  <c r="I425" i="14" s="1"/>
  <c r="E425" i="14" s="1"/>
  <c r="J425" i="14"/>
  <c r="G424" i="14"/>
  <c r="H427" i="14" s="1"/>
  <c r="E346" i="17"/>
  <c r="G346" i="17" s="1"/>
  <c r="J345" i="17"/>
  <c r="I345" i="17"/>
  <c r="K345" i="17"/>
  <c r="H346" i="17"/>
  <c r="F425" i="14" l="1"/>
  <c r="I426" i="14" s="1"/>
  <c r="E426" i="14" s="1"/>
  <c r="G425" i="14"/>
  <c r="H428" i="14" s="1"/>
  <c r="M425" i="14"/>
  <c r="K425" i="14"/>
  <c r="L425" i="14"/>
  <c r="J346" i="17"/>
  <c r="K346" i="17"/>
  <c r="I346" i="17"/>
  <c r="F346" i="17"/>
  <c r="J426" i="14" l="1"/>
  <c r="F426" i="14"/>
  <c r="J427" i="14" s="1"/>
  <c r="G426" i="14"/>
  <c r="H429" i="14" s="1"/>
  <c r="K426" i="14"/>
  <c r="M426" i="14"/>
  <c r="L426" i="14"/>
  <c r="H347" i="17"/>
  <c r="E347" i="17"/>
  <c r="G347" i="17" s="1"/>
  <c r="M427" i="14" l="1"/>
  <c r="L427" i="14"/>
  <c r="K427" i="14"/>
  <c r="I427" i="14"/>
  <c r="E427" i="14" s="1"/>
  <c r="I347" i="17"/>
  <c r="J347" i="17"/>
  <c r="K347" i="17"/>
  <c r="F347" i="17"/>
  <c r="E348" i="17" s="1"/>
  <c r="G348" i="17" s="1"/>
  <c r="F427" i="14" l="1"/>
  <c r="J428" i="14" s="1"/>
  <c r="G427" i="14"/>
  <c r="H430" i="14" s="1"/>
  <c r="F348" i="17"/>
  <c r="H348" i="17"/>
  <c r="I428" i="14" l="1"/>
  <c r="E428" i="14" s="1"/>
  <c r="K428" i="14"/>
  <c r="M428" i="14"/>
  <c r="L428" i="14"/>
  <c r="F428" i="14"/>
  <c r="J429" i="14" s="1"/>
  <c r="G428" i="14"/>
  <c r="H431" i="14" s="1"/>
  <c r="J348" i="17"/>
  <c r="I348" i="17"/>
  <c r="K348" i="17"/>
  <c r="E349" i="17"/>
  <c r="H349" i="17"/>
  <c r="L429" i="14" l="1"/>
  <c r="K429" i="14"/>
  <c r="M429" i="14"/>
  <c r="I429" i="14"/>
  <c r="E429" i="14" s="1"/>
  <c r="F349" i="17"/>
  <c r="H350" i="17" s="1"/>
  <c r="G349" i="17"/>
  <c r="K349" i="17"/>
  <c r="I349" i="17"/>
  <c r="J349" i="17"/>
  <c r="E350" i="17" l="1"/>
  <c r="G350" i="17" s="1"/>
  <c r="F429" i="14"/>
  <c r="J430" i="14" s="1"/>
  <c r="G429" i="14"/>
  <c r="H432" i="14" s="1"/>
  <c r="I430" i="14"/>
  <c r="E430" i="14" s="1"/>
  <c r="I350" i="17"/>
  <c r="J350" i="17"/>
  <c r="K350" i="17"/>
  <c r="F350" i="17"/>
  <c r="E351" i="17" s="1"/>
  <c r="G351" i="17" s="1"/>
  <c r="F430" i="14" l="1"/>
  <c r="J431" i="14" s="1"/>
  <c r="G430" i="14"/>
  <c r="H433" i="14" s="1"/>
  <c r="L430" i="14"/>
  <c r="K430" i="14"/>
  <c r="M430" i="14"/>
  <c r="F351" i="17"/>
  <c r="E352" i="17" s="1"/>
  <c r="G352" i="17" s="1"/>
  <c r="H351" i="17"/>
  <c r="I431" i="14" l="1"/>
  <c r="E431" i="14" s="1"/>
  <c r="G431" i="14" s="1"/>
  <c r="H434" i="14" s="1"/>
  <c r="L431" i="14"/>
  <c r="M431" i="14"/>
  <c r="K431" i="14"/>
  <c r="F431" i="14"/>
  <c r="J432" i="14" s="1"/>
  <c r="K351" i="17"/>
  <c r="J351" i="17"/>
  <c r="I351" i="17"/>
  <c r="F352" i="17"/>
  <c r="H353" i="17" s="1"/>
  <c r="H352" i="17"/>
  <c r="K432" i="14" l="1"/>
  <c r="M432" i="14"/>
  <c r="L432" i="14"/>
  <c r="I432" i="14"/>
  <c r="E432" i="14" s="1"/>
  <c r="K353" i="17"/>
  <c r="J353" i="17"/>
  <c r="I353" i="17"/>
  <c r="J352" i="17"/>
  <c r="K352" i="17"/>
  <c r="I352" i="17"/>
  <c r="E353" i="17"/>
  <c r="F432" i="14" l="1"/>
  <c r="G432" i="14"/>
  <c r="H435" i="14" s="1"/>
  <c r="I433" i="14"/>
  <c r="E433" i="14" s="1"/>
  <c r="J433" i="14"/>
  <c r="F353" i="17"/>
  <c r="H354" i="17" s="1"/>
  <c r="G353" i="17"/>
  <c r="E354" i="17" l="1"/>
  <c r="F354" i="17" s="1"/>
  <c r="H355" i="17" s="1"/>
  <c r="K433" i="14"/>
  <c r="M433" i="14"/>
  <c r="L433" i="14"/>
  <c r="F433" i="14"/>
  <c r="J434" i="14" s="1"/>
  <c r="G433" i="14"/>
  <c r="H436" i="14" s="1"/>
  <c r="K354" i="17"/>
  <c r="J354" i="17"/>
  <c r="I354" i="17"/>
  <c r="G354" i="17" l="1"/>
  <c r="K434" i="14"/>
  <c r="M434" i="14"/>
  <c r="L434" i="14"/>
  <c r="I434" i="14"/>
  <c r="E434" i="14" s="1"/>
  <c r="E355" i="17"/>
  <c r="G355" i="17" s="1"/>
  <c r="K355" i="17"/>
  <c r="J355" i="17"/>
  <c r="I355" i="17"/>
  <c r="F355" i="17" l="1"/>
  <c r="H356" i="17" s="1"/>
  <c r="F434" i="14"/>
  <c r="G434" i="14"/>
  <c r="H437" i="14" s="1"/>
  <c r="I435" i="14"/>
  <c r="E435" i="14" s="1"/>
  <c r="J435" i="14"/>
  <c r="E356" i="17" l="1"/>
  <c r="F356" i="17" s="1"/>
  <c r="E357" i="17" s="1"/>
  <c r="G357" i="17" s="1"/>
  <c r="M435" i="14"/>
  <c r="L435" i="14"/>
  <c r="K435" i="14"/>
  <c r="F435" i="14"/>
  <c r="J436" i="14" s="1"/>
  <c r="G435" i="14"/>
  <c r="H438" i="14" s="1"/>
  <c r="K356" i="17"/>
  <c r="J356" i="17"/>
  <c r="I356" i="17"/>
  <c r="G356" i="17" l="1"/>
  <c r="H357" i="17"/>
  <c r="K357" i="17" s="1"/>
  <c r="K436" i="14"/>
  <c r="M436" i="14"/>
  <c r="L436" i="14"/>
  <c r="I436" i="14"/>
  <c r="E436" i="14" s="1"/>
  <c r="F357" i="17"/>
  <c r="E358" i="17" s="1"/>
  <c r="G358" i="17" s="1"/>
  <c r="J357" i="17" l="1"/>
  <c r="I357" i="17"/>
  <c r="F436" i="14"/>
  <c r="I437" i="14" s="1"/>
  <c r="E437" i="14" s="1"/>
  <c r="G436" i="14"/>
  <c r="H439" i="14" s="1"/>
  <c r="J437" i="14"/>
  <c r="F358" i="17"/>
  <c r="E359" i="17" s="1"/>
  <c r="G359" i="17" s="1"/>
  <c r="H358" i="17"/>
  <c r="F437" i="14" l="1"/>
  <c r="I438" i="14" s="1"/>
  <c r="E438" i="14" s="1"/>
  <c r="G437" i="14"/>
  <c r="H440" i="14" s="1"/>
  <c r="L437" i="14"/>
  <c r="K437" i="14"/>
  <c r="M437" i="14"/>
  <c r="K358" i="17"/>
  <c r="J358" i="17"/>
  <c r="I358" i="17"/>
  <c r="F359" i="17"/>
  <c r="E360" i="17" s="1"/>
  <c r="G360" i="17" s="1"/>
  <c r="H359" i="17"/>
  <c r="J438" i="14" l="1"/>
  <c r="F438" i="14"/>
  <c r="I439" i="14" s="1"/>
  <c r="E439" i="14" s="1"/>
  <c r="G438" i="14"/>
  <c r="H441" i="14" s="1"/>
  <c r="L438" i="14"/>
  <c r="M438" i="14"/>
  <c r="K438" i="14"/>
  <c r="K359" i="17"/>
  <c r="J359" i="17"/>
  <c r="I359" i="17"/>
  <c r="F360" i="17"/>
  <c r="H360" i="17"/>
  <c r="J439" i="14" l="1"/>
  <c r="F439" i="14"/>
  <c r="I440" i="14" s="1"/>
  <c r="E440" i="14" s="1"/>
  <c r="G439" i="14"/>
  <c r="H442" i="14" s="1"/>
  <c r="J440" i="14"/>
  <c r="K439" i="14"/>
  <c r="L439" i="14"/>
  <c r="M439" i="14"/>
  <c r="E361" i="17"/>
  <c r="G361" i="17" s="1"/>
  <c r="I360" i="17"/>
  <c r="J360" i="17"/>
  <c r="K360" i="17"/>
  <c r="H361" i="17"/>
  <c r="F440" i="14" l="1"/>
  <c r="J441" i="14" s="1"/>
  <c r="G440" i="14"/>
  <c r="H443" i="14" s="1"/>
  <c r="I441" i="14"/>
  <c r="E441" i="14" s="1"/>
  <c r="K440" i="14"/>
  <c r="L440" i="14"/>
  <c r="M440" i="14"/>
  <c r="K361" i="17"/>
  <c r="I361" i="17"/>
  <c r="J361" i="17"/>
  <c r="F361" i="17"/>
  <c r="H362" i="17" s="1"/>
  <c r="M441" i="14" l="1"/>
  <c r="L441" i="14"/>
  <c r="K441" i="14"/>
  <c r="F441" i="14"/>
  <c r="J442" i="14" s="1"/>
  <c r="G441" i="14"/>
  <c r="H444" i="14" s="1"/>
  <c r="I362" i="17"/>
  <c r="K362" i="17"/>
  <c r="J362" i="17"/>
  <c r="E362" i="17"/>
  <c r="K442" i="14" l="1"/>
  <c r="M442" i="14"/>
  <c r="L442" i="14"/>
  <c r="I442" i="14"/>
  <c r="E442" i="14" s="1"/>
  <c r="F362" i="17"/>
  <c r="H363" i="17" s="1"/>
  <c r="G362" i="17"/>
  <c r="F442" i="14" l="1"/>
  <c r="G442" i="14"/>
  <c r="H445" i="14" s="1"/>
  <c r="J443" i="14"/>
  <c r="I443" i="14"/>
  <c r="E443" i="14" s="1"/>
  <c r="E363" i="17"/>
  <c r="G363" i="17" s="1"/>
  <c r="K363" i="17"/>
  <c r="I363" i="17"/>
  <c r="J363" i="17"/>
  <c r="F443" i="14" l="1"/>
  <c r="I444" i="14" s="1"/>
  <c r="E444" i="14" s="1"/>
  <c r="J444" i="14"/>
  <c r="G443" i="14"/>
  <c r="H446" i="14" s="1"/>
  <c r="M443" i="14"/>
  <c r="K443" i="14"/>
  <c r="L443" i="14"/>
  <c r="F363" i="17"/>
  <c r="E364" i="17" s="1"/>
  <c r="G364" i="17" s="1"/>
  <c r="F444" i="14" l="1"/>
  <c r="J445" i="14" s="1"/>
  <c r="G444" i="14"/>
  <c r="H447" i="14" s="1"/>
  <c r="K444" i="14"/>
  <c r="L444" i="14"/>
  <c r="M444" i="14"/>
  <c r="H364" i="17"/>
  <c r="J364" i="17" s="1"/>
  <c r="F364" i="17"/>
  <c r="E365" i="17" s="1"/>
  <c r="I445" i="14" l="1"/>
  <c r="E445" i="14" s="1"/>
  <c r="F445" i="14" s="1"/>
  <c r="K445" i="14"/>
  <c r="L445" i="14"/>
  <c r="M445" i="14"/>
  <c r="G365" i="17"/>
  <c r="F365" i="17"/>
  <c r="E366" i="17" s="1"/>
  <c r="K364" i="17"/>
  <c r="H365" i="17"/>
  <c r="K365" i="17" s="1"/>
  <c r="I364" i="17"/>
  <c r="H366" i="17" l="1"/>
  <c r="I446" i="14"/>
  <c r="E446" i="14" s="1"/>
  <c r="J446" i="14"/>
  <c r="G445" i="14"/>
  <c r="H448" i="14" s="1"/>
  <c r="F446" i="14"/>
  <c r="J447" i="14" s="1"/>
  <c r="G446" i="14"/>
  <c r="H449" i="14" s="1"/>
  <c r="K446" i="14"/>
  <c r="M446" i="14"/>
  <c r="L446" i="14"/>
  <c r="I365" i="17"/>
  <c r="J365" i="17"/>
  <c r="F366" i="17"/>
  <c r="E367" i="17" s="1"/>
  <c r="G367" i="17" s="1"/>
  <c r="G366" i="17"/>
  <c r="J366" i="17"/>
  <c r="K366" i="17"/>
  <c r="I366" i="17"/>
  <c r="H367" i="17" l="1"/>
  <c r="K367" i="17" s="1"/>
  <c r="I447" i="14"/>
  <c r="E447" i="14" s="1"/>
  <c r="L447" i="14"/>
  <c r="M447" i="14"/>
  <c r="K447" i="14"/>
  <c r="F447" i="14"/>
  <c r="I448" i="14" s="1"/>
  <c r="E448" i="14" s="1"/>
  <c r="G447" i="14"/>
  <c r="H450" i="14" s="1"/>
  <c r="I367" i="17"/>
  <c r="J367" i="17"/>
  <c r="F367" i="17"/>
  <c r="E368" i="17" s="1"/>
  <c r="G368" i="17" s="1"/>
  <c r="F448" i="14" l="1"/>
  <c r="G448" i="14"/>
  <c r="H451" i="14" s="1"/>
  <c r="J449" i="14"/>
  <c r="I449" i="14"/>
  <c r="E449" i="14" s="1"/>
  <c r="J448" i="14"/>
  <c r="F368" i="17"/>
  <c r="E369" i="17" s="1"/>
  <c r="G369" i="17" s="1"/>
  <c r="H368" i="17"/>
  <c r="F449" i="14" l="1"/>
  <c r="J450" i="14" s="1"/>
  <c r="G449" i="14"/>
  <c r="H452" i="14" s="1"/>
  <c r="I450" i="14"/>
  <c r="E450" i="14" s="1"/>
  <c r="M449" i="14"/>
  <c r="L449" i="14"/>
  <c r="K449" i="14"/>
  <c r="K448" i="14"/>
  <c r="M448" i="14"/>
  <c r="L448" i="14"/>
  <c r="J368" i="17"/>
  <c r="I368" i="17"/>
  <c r="K368" i="17"/>
  <c r="F369" i="17"/>
  <c r="E370" i="17" s="1"/>
  <c r="G370" i="17" s="1"/>
  <c r="H369" i="17"/>
  <c r="F450" i="14" l="1"/>
  <c r="I451" i="14" s="1"/>
  <c r="E451" i="14" s="1"/>
  <c r="G450" i="14"/>
  <c r="H453" i="14" s="1"/>
  <c r="L450" i="14"/>
  <c r="M450" i="14"/>
  <c r="K450" i="14"/>
  <c r="J369" i="17"/>
  <c r="I369" i="17"/>
  <c r="K369" i="17"/>
  <c r="F370" i="17"/>
  <c r="E371" i="17" s="1"/>
  <c r="G371" i="17" s="1"/>
  <c r="H370" i="17"/>
  <c r="J451" i="14" l="1"/>
  <c r="F451" i="14"/>
  <c r="I452" i="14" s="1"/>
  <c r="E452" i="14" s="1"/>
  <c r="G451" i="14"/>
  <c r="H454" i="14" s="1"/>
  <c r="L451" i="14"/>
  <c r="K451" i="14"/>
  <c r="M451" i="14"/>
  <c r="K370" i="17"/>
  <c r="J370" i="17"/>
  <c r="I370" i="17"/>
  <c r="F371" i="17"/>
  <c r="E372" i="17" s="1"/>
  <c r="G372" i="17" s="1"/>
  <c r="H371" i="17"/>
  <c r="J452" i="14" l="1"/>
  <c r="F452" i="14"/>
  <c r="I453" i="14" s="1"/>
  <c r="E453" i="14" s="1"/>
  <c r="G452" i="14"/>
  <c r="H455" i="14" s="1"/>
  <c r="J453" i="14"/>
  <c r="K452" i="14"/>
  <c r="L452" i="14"/>
  <c r="M452" i="14"/>
  <c r="J371" i="17"/>
  <c r="K371" i="17"/>
  <c r="I371" i="17"/>
  <c r="F372" i="17"/>
  <c r="H372" i="17"/>
  <c r="F453" i="14" l="1"/>
  <c r="G453" i="14"/>
  <c r="H456" i="14" s="1"/>
  <c r="I454" i="14"/>
  <c r="E454" i="14" s="1"/>
  <c r="J454" i="14"/>
  <c r="K453" i="14"/>
  <c r="M453" i="14"/>
  <c r="L453" i="14"/>
  <c r="E373" i="17"/>
  <c r="G373" i="17" s="1"/>
  <c r="I372" i="17"/>
  <c r="K372" i="17"/>
  <c r="J372" i="17"/>
  <c r="H373" i="17"/>
  <c r="K454" i="14" l="1"/>
  <c r="M454" i="14"/>
  <c r="L454" i="14"/>
  <c r="F454" i="14"/>
  <c r="I455" i="14" s="1"/>
  <c r="E455" i="14" s="1"/>
  <c r="G454" i="14"/>
  <c r="H457" i="14" s="1"/>
  <c r="J373" i="17"/>
  <c r="I373" i="17"/>
  <c r="K373" i="17"/>
  <c r="F373" i="17"/>
  <c r="E374" i="17" s="1"/>
  <c r="G374" i="17" s="1"/>
  <c r="F455" i="14" l="1"/>
  <c r="I456" i="14" s="1"/>
  <c r="E456" i="14" s="1"/>
  <c r="G455" i="14"/>
  <c r="H458" i="14" s="1"/>
  <c r="J455" i="14"/>
  <c r="F374" i="17"/>
  <c r="E375" i="17" s="1"/>
  <c r="G375" i="17" s="1"/>
  <c r="H374" i="17"/>
  <c r="J456" i="14" l="1"/>
  <c r="F456" i="14"/>
  <c r="J457" i="14" s="1"/>
  <c r="G456" i="14"/>
  <c r="H459" i="14" s="1"/>
  <c r="I457" i="14"/>
  <c r="E457" i="14" s="1"/>
  <c r="M456" i="14"/>
  <c r="K456" i="14"/>
  <c r="L456" i="14"/>
  <c r="K455" i="14"/>
  <c r="L455" i="14"/>
  <c r="M455" i="14"/>
  <c r="I374" i="17"/>
  <c r="K374" i="17"/>
  <c r="J374" i="17"/>
  <c r="F375" i="17"/>
  <c r="E376" i="17" s="1"/>
  <c r="G376" i="17" s="1"/>
  <c r="H375" i="17"/>
  <c r="K457" i="14" l="1"/>
  <c r="L457" i="14"/>
  <c r="M457" i="14"/>
  <c r="F457" i="14"/>
  <c r="I458" i="14" s="1"/>
  <c r="E458" i="14" s="1"/>
  <c r="G457" i="14"/>
  <c r="H460" i="14" s="1"/>
  <c r="J375" i="17"/>
  <c r="K375" i="17"/>
  <c r="I375" i="17"/>
  <c r="F376" i="17"/>
  <c r="H376" i="17"/>
  <c r="F458" i="14" l="1"/>
  <c r="J459" i="14" s="1"/>
  <c r="G458" i="14"/>
  <c r="H461" i="14" s="1"/>
  <c r="I459" i="14"/>
  <c r="E459" i="14" s="1"/>
  <c r="J458" i="14"/>
  <c r="E377" i="17"/>
  <c r="G377" i="17" s="1"/>
  <c r="J376" i="17"/>
  <c r="K376" i="17"/>
  <c r="I376" i="17"/>
  <c r="H377" i="17"/>
  <c r="K459" i="14" l="1"/>
  <c r="M459" i="14"/>
  <c r="L459" i="14"/>
  <c r="F459" i="14"/>
  <c r="I460" i="14" s="1"/>
  <c r="E460" i="14" s="1"/>
  <c r="G459" i="14"/>
  <c r="H462" i="14" s="1"/>
  <c r="L458" i="14"/>
  <c r="K458" i="14"/>
  <c r="M458" i="14"/>
  <c r="J377" i="17"/>
  <c r="I377" i="17"/>
  <c r="K377" i="17"/>
  <c r="F377" i="17"/>
  <c r="F460" i="14" l="1"/>
  <c r="J461" i="14" s="1"/>
  <c r="G460" i="14"/>
  <c r="H463" i="14" s="1"/>
  <c r="I461" i="14"/>
  <c r="E461" i="14" s="1"/>
  <c r="J460" i="14"/>
  <c r="H378" i="17"/>
  <c r="E378" i="17"/>
  <c r="G378" i="17" s="1"/>
  <c r="F461" i="14" l="1"/>
  <c r="I462" i="14"/>
  <c r="E462" i="14" s="1"/>
  <c r="J462" i="14"/>
  <c r="G461" i="14"/>
  <c r="H464" i="14" s="1"/>
  <c r="L461" i="14"/>
  <c r="M461" i="14"/>
  <c r="K461" i="14"/>
  <c r="K460" i="14"/>
  <c r="M460" i="14"/>
  <c r="L460" i="14"/>
  <c r="J378" i="17"/>
  <c r="K378" i="17"/>
  <c r="I378" i="17"/>
  <c r="F378" i="17"/>
  <c r="K462" i="14" l="1"/>
  <c r="M462" i="14"/>
  <c r="L462" i="14"/>
  <c r="F462" i="14"/>
  <c r="I463" i="14" s="1"/>
  <c r="E463" i="14" s="1"/>
  <c r="G462" i="14"/>
  <c r="H465" i="14" s="1"/>
  <c r="H379" i="17"/>
  <c r="E379" i="17"/>
  <c r="G379" i="17" s="1"/>
  <c r="F463" i="14" l="1"/>
  <c r="J464" i="14" s="1"/>
  <c r="G463" i="14"/>
  <c r="H466" i="14" s="1"/>
  <c r="J463" i="14"/>
  <c r="I379" i="17"/>
  <c r="K379" i="17"/>
  <c r="J379" i="17"/>
  <c r="F379" i="17"/>
  <c r="E380" i="17" s="1"/>
  <c r="G380" i="17" s="1"/>
  <c r="M464" i="14" l="1"/>
  <c r="K464" i="14"/>
  <c r="L464" i="14"/>
  <c r="I464" i="14"/>
  <c r="E464" i="14" s="1"/>
  <c r="K463" i="14"/>
  <c r="L463" i="14"/>
  <c r="M463" i="14"/>
  <c r="F380" i="17"/>
  <c r="E381" i="17" s="1"/>
  <c r="G381" i="17" s="1"/>
  <c r="H380" i="17"/>
  <c r="F464" i="14" l="1"/>
  <c r="I465" i="14"/>
  <c r="E465" i="14" s="1"/>
  <c r="J465" i="14"/>
  <c r="G464" i="14"/>
  <c r="H467" i="14" s="1"/>
  <c r="J380" i="17"/>
  <c r="I380" i="17"/>
  <c r="K380" i="17"/>
  <c r="F381" i="17"/>
  <c r="E382" i="17" s="1"/>
  <c r="G382" i="17" s="1"/>
  <c r="H381" i="17"/>
  <c r="F465" i="14" l="1"/>
  <c r="I466" i="14" s="1"/>
  <c r="E466" i="14" s="1"/>
  <c r="J466" i="14"/>
  <c r="G465" i="14"/>
  <c r="H468" i="14" s="1"/>
  <c r="L465" i="14"/>
  <c r="K465" i="14"/>
  <c r="M465" i="14"/>
  <c r="J381" i="17"/>
  <c r="I381" i="17"/>
  <c r="K381" i="17"/>
  <c r="F382" i="17"/>
  <c r="E383" i="17" s="1"/>
  <c r="G383" i="17" s="1"/>
  <c r="H382" i="17"/>
  <c r="F466" i="14" l="1"/>
  <c r="J467" i="14" s="1"/>
  <c r="G466" i="14"/>
  <c r="H469" i="14" s="1"/>
  <c r="L466" i="14"/>
  <c r="K466" i="14"/>
  <c r="M466" i="14"/>
  <c r="J382" i="17"/>
  <c r="K382" i="17"/>
  <c r="I382" i="17"/>
  <c r="F383" i="17"/>
  <c r="H383" i="17"/>
  <c r="I467" i="14" l="1"/>
  <c r="E467" i="14" s="1"/>
  <c r="L467" i="14"/>
  <c r="M467" i="14"/>
  <c r="K467" i="14"/>
  <c r="F467" i="14"/>
  <c r="J468" i="14" s="1"/>
  <c r="G467" i="14"/>
  <c r="H470" i="14" s="1"/>
  <c r="E384" i="17"/>
  <c r="J383" i="17"/>
  <c r="I383" i="17"/>
  <c r="K383" i="17"/>
  <c r="H384" i="17"/>
  <c r="M468" i="14" l="1"/>
  <c r="K468" i="14"/>
  <c r="L468" i="14"/>
  <c r="I468" i="14"/>
  <c r="E468" i="14" s="1"/>
  <c r="F384" i="17"/>
  <c r="H385" i="17" s="1"/>
  <c r="G384" i="17"/>
  <c r="I384" i="17"/>
  <c r="K384" i="17"/>
  <c r="J384" i="17"/>
  <c r="E385" i="17"/>
  <c r="G385" i="17" s="1"/>
  <c r="F468" i="14" l="1"/>
  <c r="I469" i="14"/>
  <c r="E469" i="14" s="1"/>
  <c r="J469" i="14"/>
  <c r="G468" i="14"/>
  <c r="H471" i="14" s="1"/>
  <c r="J385" i="17"/>
  <c r="K385" i="17"/>
  <c r="I385" i="17"/>
  <c r="F385" i="17"/>
  <c r="E386" i="17" s="1"/>
  <c r="G386" i="17" s="1"/>
  <c r="M469" i="14" l="1"/>
  <c r="L469" i="14"/>
  <c r="K469" i="14"/>
  <c r="F469" i="14"/>
  <c r="I470" i="14" s="1"/>
  <c r="E470" i="14" s="1"/>
  <c r="G469" i="14"/>
  <c r="H472" i="14" s="1"/>
  <c r="F386" i="17"/>
  <c r="E387" i="17" s="1"/>
  <c r="G387" i="17" s="1"/>
  <c r="H386" i="17"/>
  <c r="F470" i="14" l="1"/>
  <c r="J471" i="14"/>
  <c r="G470" i="14"/>
  <c r="H473" i="14" s="1"/>
  <c r="I471" i="14"/>
  <c r="E471" i="14" s="1"/>
  <c r="J470" i="14"/>
  <c r="J386" i="17"/>
  <c r="K386" i="17"/>
  <c r="I386" i="17"/>
  <c r="F387" i="17"/>
  <c r="H388" i="17" s="1"/>
  <c r="H387" i="17"/>
  <c r="F471" i="14" l="1"/>
  <c r="G471" i="14"/>
  <c r="H474" i="14" s="1"/>
  <c r="I472" i="14"/>
  <c r="E472" i="14" s="1"/>
  <c r="J472" i="14"/>
  <c r="L471" i="14"/>
  <c r="K471" i="14"/>
  <c r="M471" i="14"/>
  <c r="K470" i="14"/>
  <c r="M470" i="14"/>
  <c r="L470" i="14"/>
  <c r="J388" i="17"/>
  <c r="I388" i="17"/>
  <c r="K388" i="17"/>
  <c r="I387" i="17"/>
  <c r="K387" i="17"/>
  <c r="J387" i="17"/>
  <c r="E388" i="17"/>
  <c r="G388" i="17" s="1"/>
  <c r="L472" i="14" l="1"/>
  <c r="M472" i="14"/>
  <c r="K472" i="14"/>
  <c r="F472" i="14"/>
  <c r="I473" i="14" s="1"/>
  <c r="E473" i="14" s="1"/>
  <c r="G472" i="14"/>
  <c r="H475" i="14" s="1"/>
  <c r="F388" i="17"/>
  <c r="E389" i="17" s="1"/>
  <c r="G389" i="17" s="1"/>
  <c r="F473" i="14" l="1"/>
  <c r="I474" i="14" s="1"/>
  <c r="E474" i="14" s="1"/>
  <c r="G473" i="14"/>
  <c r="H476" i="14" s="1"/>
  <c r="J473" i="14"/>
  <c r="F389" i="17"/>
  <c r="H389" i="17"/>
  <c r="J474" i="14" l="1"/>
  <c r="M474" i="14"/>
  <c r="K474" i="14"/>
  <c r="L474" i="14"/>
  <c r="F474" i="14"/>
  <c r="J475" i="14" s="1"/>
  <c r="G474" i="14"/>
  <c r="H477" i="14" s="1"/>
  <c r="M473" i="14"/>
  <c r="K473" i="14"/>
  <c r="L473" i="14"/>
  <c r="E390" i="17"/>
  <c r="G390" i="17" s="1"/>
  <c r="I389" i="17"/>
  <c r="K389" i="17"/>
  <c r="J389" i="17"/>
  <c r="H390" i="17"/>
  <c r="M475" i="14" l="1"/>
  <c r="L475" i="14"/>
  <c r="K475" i="14"/>
  <c r="I475" i="14"/>
  <c r="E475" i="14" s="1"/>
  <c r="K390" i="17"/>
  <c r="J390" i="17"/>
  <c r="I390" i="17"/>
  <c r="F390" i="17"/>
  <c r="F475" i="14" l="1"/>
  <c r="G475" i="14"/>
  <c r="H478" i="14" s="1"/>
  <c r="I476" i="14"/>
  <c r="E476" i="14" s="1"/>
  <c r="J476" i="14"/>
  <c r="E391" i="17"/>
  <c r="G391" i="17" s="1"/>
  <c r="H391" i="17"/>
  <c r="M476" i="14" l="1"/>
  <c r="K476" i="14"/>
  <c r="L476" i="14"/>
  <c r="F476" i="14"/>
  <c r="I477" i="14" s="1"/>
  <c r="E477" i="14" s="1"/>
  <c r="G476" i="14"/>
  <c r="H479" i="14" s="1"/>
  <c r="K391" i="17"/>
  <c r="J391" i="17"/>
  <c r="I391" i="17"/>
  <c r="F391" i="17"/>
  <c r="F477" i="14" l="1"/>
  <c r="J478" i="14" s="1"/>
  <c r="I478" i="14"/>
  <c r="E478" i="14" s="1"/>
  <c r="G477" i="14"/>
  <c r="H480" i="14" s="1"/>
  <c r="J477" i="14"/>
  <c r="H392" i="17"/>
  <c r="E392" i="17"/>
  <c r="G392" i="17" s="1"/>
  <c r="L478" i="14" l="1"/>
  <c r="M478" i="14"/>
  <c r="K478" i="14"/>
  <c r="F478" i="14"/>
  <c r="I479" i="14" s="1"/>
  <c r="E479" i="14" s="1"/>
  <c r="G478" i="14"/>
  <c r="K477" i="14"/>
  <c r="L477" i="14"/>
  <c r="M477" i="14"/>
  <c r="J392" i="17"/>
  <c r="I392" i="17"/>
  <c r="K392" i="17"/>
  <c r="F392" i="17"/>
  <c r="E393" i="17" s="1"/>
  <c r="G393" i="17" s="1"/>
  <c r="F479" i="14" l="1"/>
  <c r="J480" i="14" s="1"/>
  <c r="G479" i="14"/>
  <c r="J479" i="14"/>
  <c r="H393" i="17"/>
  <c r="F393" i="17"/>
  <c r="E394" i="17" s="1"/>
  <c r="G394" i="17" s="1"/>
  <c r="I480" i="14" l="1"/>
  <c r="E480" i="14" s="1"/>
  <c r="G480" i="14" s="1"/>
  <c r="F480" i="14"/>
  <c r="J482" i="14" s="1"/>
  <c r="M480" i="14"/>
  <c r="D3" i="14" s="1"/>
  <c r="M3" i="14" s="1"/>
  <c r="K480" i="14"/>
  <c r="I3" i="14" s="1"/>
  <c r="L480" i="14"/>
  <c r="H3" i="14" s="1"/>
  <c r="M479" i="14"/>
  <c r="K479" i="14"/>
  <c r="L479" i="14"/>
  <c r="I393" i="17"/>
  <c r="K393" i="17"/>
  <c r="J393" i="17"/>
  <c r="F394" i="17"/>
  <c r="H395" i="17" s="1"/>
  <c r="H394" i="17"/>
  <c r="J488" i="14" l="1"/>
  <c r="J486" i="14"/>
  <c r="J483" i="14"/>
  <c r="J481" i="14"/>
  <c r="J487" i="14"/>
  <c r="J484" i="14"/>
  <c r="J485" i="14"/>
  <c r="K395" i="17"/>
  <c r="J395" i="17"/>
  <c r="I395" i="17"/>
  <c r="K394" i="17"/>
  <c r="I394" i="17"/>
  <c r="J394" i="17"/>
  <c r="E395" i="17"/>
  <c r="G395" i="17" s="1"/>
  <c r="F395" i="17" l="1"/>
  <c r="E396" i="17" l="1"/>
  <c r="G396" i="17" s="1"/>
  <c r="H396" i="17"/>
  <c r="I396" i="17" l="1"/>
  <c r="K396" i="17"/>
  <c r="J396" i="17"/>
  <c r="F396" i="17"/>
  <c r="E397" i="17" s="1"/>
  <c r="G397" i="17" s="1"/>
  <c r="F397" i="17" l="1"/>
  <c r="E398" i="17" s="1"/>
  <c r="G398" i="17" s="1"/>
  <c r="H397" i="17"/>
  <c r="K397" i="17" l="1"/>
  <c r="I397" i="17"/>
  <c r="J397" i="17"/>
  <c r="F398" i="17"/>
  <c r="E399" i="17" s="1"/>
  <c r="G399" i="17" s="1"/>
  <c r="H398" i="17"/>
  <c r="J398" i="17" l="1"/>
  <c r="K398" i="17"/>
  <c r="I398" i="17"/>
  <c r="F399" i="17"/>
  <c r="E400" i="17" s="1"/>
  <c r="G400" i="17" s="1"/>
  <c r="H399" i="17"/>
  <c r="I399" i="17" l="1"/>
  <c r="K399" i="17"/>
  <c r="J399" i="17"/>
  <c r="F400" i="17"/>
  <c r="H400" i="17"/>
  <c r="E401" i="17" l="1"/>
  <c r="G401" i="17" s="1"/>
  <c r="I400" i="17"/>
  <c r="K400" i="17"/>
  <c r="J400" i="17"/>
  <c r="H401" i="17"/>
  <c r="K401" i="17" l="1"/>
  <c r="I401" i="17"/>
  <c r="J401" i="17"/>
  <c r="F401" i="17"/>
  <c r="E402" i="17" s="1"/>
  <c r="G402" i="17" s="1"/>
  <c r="F402" i="17" l="1"/>
  <c r="H402" i="17"/>
  <c r="E403" i="17" l="1"/>
  <c r="G403" i="17" s="1"/>
  <c r="K402" i="17"/>
  <c r="J402" i="17"/>
  <c r="I402" i="17"/>
  <c r="H403" i="17"/>
  <c r="I403" i="17" l="1"/>
  <c r="K403" i="17"/>
  <c r="J403" i="17"/>
  <c r="F403" i="17"/>
  <c r="E404" i="17" s="1"/>
  <c r="G404" i="17" s="1"/>
  <c r="H404" i="17" l="1"/>
  <c r="F404" i="17"/>
  <c r="E405" i="17" s="1"/>
  <c r="G405" i="17" s="1"/>
  <c r="K404" i="17" l="1"/>
  <c r="J404" i="17"/>
  <c r="I404" i="17"/>
  <c r="F405" i="17"/>
  <c r="H406" i="17" s="1"/>
  <c r="H405" i="17"/>
  <c r="E406" i="17" l="1"/>
  <c r="G406" i="17" s="1"/>
  <c r="K406" i="17"/>
  <c r="J406" i="17"/>
  <c r="I406" i="17"/>
  <c r="I405" i="17"/>
  <c r="K405" i="17"/>
  <c r="J405" i="17"/>
  <c r="F406" i="17" l="1"/>
  <c r="H407" i="17" s="1"/>
  <c r="E407" i="17" l="1"/>
  <c r="G407" i="17" s="1"/>
  <c r="F407" i="17"/>
  <c r="E408" i="17" s="1"/>
  <c r="G408" i="17" s="1"/>
  <c r="K407" i="17"/>
  <c r="I407" i="17"/>
  <c r="J407" i="17"/>
  <c r="F408" i="17" l="1"/>
  <c r="E409" i="17" s="1"/>
  <c r="G409" i="17" s="1"/>
  <c r="H408" i="17"/>
  <c r="F409" i="17" l="1"/>
  <c r="K408" i="17"/>
  <c r="J408" i="17"/>
  <c r="I408" i="17"/>
  <c r="H409" i="17"/>
  <c r="I409" i="17" l="1"/>
  <c r="J409" i="17"/>
  <c r="K409" i="17"/>
  <c r="E410" i="17"/>
  <c r="G410" i="17" s="1"/>
  <c r="H410" i="17"/>
  <c r="J410" i="17" l="1"/>
  <c r="K410" i="17"/>
  <c r="I410" i="17"/>
  <c r="F410" i="17"/>
  <c r="H411" i="17" l="1"/>
  <c r="E411" i="17"/>
  <c r="G411" i="17" s="1"/>
  <c r="J411" i="17" l="1"/>
  <c r="I411" i="17"/>
  <c r="K411" i="17"/>
  <c r="F411" i="17"/>
  <c r="E412" i="17" s="1"/>
  <c r="G412" i="17" s="1"/>
  <c r="F412" i="17" l="1"/>
  <c r="E413" i="17" s="1"/>
  <c r="G413" i="17" s="1"/>
  <c r="H412" i="17"/>
  <c r="F413" i="17" l="1"/>
  <c r="I412" i="17"/>
  <c r="K412" i="17"/>
  <c r="J412" i="17"/>
  <c r="H413" i="17"/>
  <c r="E414" i="17" l="1"/>
  <c r="G414" i="17" s="1"/>
  <c r="K413" i="17"/>
  <c r="J413" i="17"/>
  <c r="I413" i="17"/>
  <c r="H414" i="17"/>
  <c r="I414" i="17" l="1"/>
  <c r="J414" i="17"/>
  <c r="K414" i="17"/>
  <c r="F414" i="17"/>
  <c r="E415" i="17" l="1"/>
  <c r="G415" i="17" s="1"/>
  <c r="H415" i="17"/>
  <c r="J415" i="17" l="1"/>
  <c r="I415" i="17"/>
  <c r="K415" i="17"/>
  <c r="F415" i="17"/>
  <c r="E416" i="17" l="1"/>
  <c r="H416" i="17"/>
  <c r="F416" i="17" l="1"/>
  <c r="H417" i="17" s="1"/>
  <c r="G416" i="17"/>
  <c r="J416" i="17"/>
  <c r="I416" i="17"/>
  <c r="K416" i="17"/>
  <c r="E417" i="17" l="1"/>
  <c r="G417" i="17" s="1"/>
  <c r="J417" i="17"/>
  <c r="I417" i="17"/>
  <c r="K417" i="17"/>
  <c r="F417" i="17" l="1"/>
  <c r="H418" i="17" s="1"/>
  <c r="J418" i="17" s="1"/>
  <c r="K418" i="17"/>
  <c r="E418" i="17"/>
  <c r="I418" i="17" l="1"/>
  <c r="F418" i="17"/>
  <c r="H419" i="17" s="1"/>
  <c r="G418" i="17"/>
  <c r="E419" i="17" l="1"/>
  <c r="G419" i="17" s="1"/>
  <c r="J419" i="17"/>
  <c r="K419" i="17"/>
  <c r="I419" i="17"/>
  <c r="F419" i="17"/>
  <c r="E420" i="17" s="1"/>
  <c r="G420" i="17" s="1"/>
  <c r="F420" i="17" l="1"/>
  <c r="E421" i="17" s="1"/>
  <c r="G421" i="17" s="1"/>
  <c r="H420" i="17"/>
  <c r="K420" i="17" l="1"/>
  <c r="J420" i="17"/>
  <c r="I420" i="17"/>
  <c r="F421" i="17"/>
  <c r="E422" i="17" s="1"/>
  <c r="G422" i="17" s="1"/>
  <c r="H421" i="17"/>
  <c r="I421" i="17" l="1"/>
  <c r="K421" i="17"/>
  <c r="J421" i="17"/>
  <c r="F422" i="17"/>
  <c r="H422" i="17"/>
  <c r="E423" i="17" l="1"/>
  <c r="J422" i="17"/>
  <c r="I422" i="17"/>
  <c r="K422" i="17"/>
  <c r="H423" i="17"/>
  <c r="F423" i="17" l="1"/>
  <c r="H424" i="17" s="1"/>
  <c r="G423" i="17"/>
  <c r="J423" i="17"/>
  <c r="I423" i="17"/>
  <c r="K423" i="17"/>
  <c r="E424" i="17" l="1"/>
  <c r="G424" i="17" s="1"/>
  <c r="K424" i="17"/>
  <c r="J424" i="17"/>
  <c r="I424" i="17"/>
  <c r="F424" i="17"/>
  <c r="E425" i="17" s="1"/>
  <c r="G425" i="17" s="1"/>
  <c r="F425" i="17" l="1"/>
  <c r="E426" i="17" s="1"/>
  <c r="G426" i="17" s="1"/>
  <c r="H425" i="17"/>
  <c r="K425" i="17" l="1"/>
  <c r="J425" i="17"/>
  <c r="I425" i="17"/>
  <c r="F426" i="17"/>
  <c r="H426" i="17"/>
  <c r="E427" i="17" l="1"/>
  <c r="G427" i="17" s="1"/>
  <c r="I426" i="17"/>
  <c r="K426" i="17"/>
  <c r="J426" i="17"/>
  <c r="H427" i="17"/>
  <c r="I427" i="17" l="1"/>
  <c r="J427" i="17"/>
  <c r="K427" i="17"/>
  <c r="F427" i="17"/>
  <c r="E428" i="17" l="1"/>
  <c r="G428" i="17" s="1"/>
  <c r="H428" i="17"/>
  <c r="K428" i="17" l="1"/>
  <c r="I428" i="17"/>
  <c r="J428" i="17"/>
  <c r="F428" i="17"/>
  <c r="E429" i="17" s="1"/>
  <c r="G429" i="17" s="1"/>
  <c r="F429" i="17" l="1"/>
  <c r="E430" i="17" s="1"/>
  <c r="G430" i="17" s="1"/>
  <c r="H429" i="17"/>
  <c r="J429" i="17" l="1"/>
  <c r="I429" i="17"/>
  <c r="K429" i="17"/>
  <c r="F430" i="17"/>
  <c r="H430" i="17"/>
  <c r="K430" i="17" l="1"/>
  <c r="J430" i="17"/>
  <c r="I430" i="17"/>
  <c r="E431" i="17"/>
  <c r="H431" i="17"/>
  <c r="F431" i="17" l="1"/>
  <c r="H432" i="17" s="1"/>
  <c r="G431" i="17"/>
  <c r="K431" i="17"/>
  <c r="I431" i="17"/>
  <c r="J431" i="17"/>
  <c r="E432" i="17"/>
  <c r="G432" i="17" s="1"/>
  <c r="K432" i="17" l="1"/>
  <c r="J432" i="17"/>
  <c r="I432" i="17"/>
  <c r="F432" i="17"/>
  <c r="E433" i="17" s="1"/>
  <c r="G433" i="17" s="1"/>
  <c r="F433" i="17" l="1"/>
  <c r="E434" i="17" s="1"/>
  <c r="G434" i="17" s="1"/>
  <c r="H433" i="17"/>
  <c r="I433" i="17" l="1"/>
  <c r="K433" i="17"/>
  <c r="J433" i="17"/>
  <c r="F434" i="17"/>
  <c r="H435" i="17" s="1"/>
  <c r="H434" i="17"/>
  <c r="K435" i="17" l="1"/>
  <c r="J435" i="17"/>
  <c r="I435" i="17"/>
  <c r="E435" i="17"/>
  <c r="G435" i="17" s="1"/>
  <c r="I434" i="17"/>
  <c r="K434" i="17"/>
  <c r="J434" i="17"/>
  <c r="F435" i="17" l="1"/>
  <c r="E436" i="17" s="1"/>
  <c r="G436" i="17" s="1"/>
  <c r="F436" i="17" l="1"/>
  <c r="E437" i="17" s="1"/>
  <c r="G437" i="17" s="1"/>
  <c r="H436" i="17"/>
  <c r="K436" i="17" l="1"/>
  <c r="I436" i="17"/>
  <c r="J436" i="17"/>
  <c r="F437" i="17"/>
  <c r="E438" i="17" s="1"/>
  <c r="G438" i="17" s="1"/>
  <c r="H437" i="17"/>
  <c r="I437" i="17" l="1"/>
  <c r="J437" i="17"/>
  <c r="K437" i="17"/>
  <c r="F438" i="17"/>
  <c r="H438" i="17"/>
  <c r="E439" i="17" l="1"/>
  <c r="G439" i="17" s="1"/>
  <c r="I438" i="17"/>
  <c r="J438" i="17"/>
  <c r="K438" i="17"/>
  <c r="H439" i="17"/>
  <c r="J439" i="17" l="1"/>
  <c r="K439" i="17"/>
  <c r="I439" i="17"/>
  <c r="F439" i="17"/>
  <c r="H440" i="17" l="1"/>
  <c r="E440" i="17"/>
  <c r="G440" i="17" s="1"/>
  <c r="I440" i="17" l="1"/>
  <c r="J440" i="17"/>
  <c r="K440" i="17"/>
  <c r="F440" i="17"/>
  <c r="E441" i="17" s="1"/>
  <c r="G441" i="17" s="1"/>
  <c r="F441" i="17" l="1"/>
  <c r="E442" i="17" s="1"/>
  <c r="G442" i="17" s="1"/>
  <c r="H441" i="17"/>
  <c r="I441" i="17" l="1"/>
  <c r="K441" i="17"/>
  <c r="J441" i="17"/>
  <c r="F442" i="17"/>
  <c r="H442" i="17"/>
  <c r="J442" i="17" l="1"/>
  <c r="I442" i="17"/>
  <c r="K442" i="17"/>
  <c r="E443" i="17"/>
  <c r="G443" i="17" s="1"/>
  <c r="H443" i="17"/>
  <c r="I443" i="17" l="1"/>
  <c r="J443" i="17"/>
  <c r="K443" i="17"/>
  <c r="F443" i="17"/>
  <c r="E444" i="17" s="1"/>
  <c r="G444" i="17" s="1"/>
  <c r="F444" i="17" l="1"/>
  <c r="E445" i="17" s="1"/>
  <c r="G445" i="17" s="1"/>
  <c r="H444" i="17"/>
  <c r="F445" i="17" l="1"/>
  <c r="E446" i="17" s="1"/>
  <c r="G446" i="17" s="1"/>
  <c r="I444" i="17"/>
  <c r="J444" i="17"/>
  <c r="K444" i="17"/>
  <c r="H445" i="17"/>
  <c r="K445" i="17" l="1"/>
  <c r="I445" i="17"/>
  <c r="J445" i="17"/>
  <c r="F446" i="17"/>
  <c r="E447" i="17" s="1"/>
  <c r="G447" i="17" s="1"/>
  <c r="H446" i="17"/>
  <c r="I446" i="17" l="1"/>
  <c r="K446" i="17"/>
  <c r="J446" i="17"/>
  <c r="F447" i="17"/>
  <c r="E448" i="17" s="1"/>
  <c r="G448" i="17" s="1"/>
  <c r="H447" i="17"/>
  <c r="J447" i="17" l="1"/>
  <c r="K447" i="17"/>
  <c r="I447" i="17"/>
  <c r="F448" i="17"/>
  <c r="H448" i="17"/>
  <c r="E449" i="17" l="1"/>
  <c r="G449" i="17" s="1"/>
  <c r="K448" i="17"/>
  <c r="J448" i="17"/>
  <c r="I448" i="17"/>
  <c r="H449" i="17"/>
  <c r="I449" i="17" l="1"/>
  <c r="K449" i="17"/>
  <c r="J449" i="17"/>
  <c r="F449" i="17"/>
  <c r="E450" i="17" l="1"/>
  <c r="G450" i="17" s="1"/>
  <c r="H450" i="17"/>
  <c r="K450" i="17" l="1"/>
  <c r="J450" i="17"/>
  <c r="I450" i="17"/>
  <c r="F450" i="17"/>
  <c r="H451" i="17" s="1"/>
  <c r="I451" i="17" l="1"/>
  <c r="K451" i="17"/>
  <c r="J451" i="17"/>
  <c r="E451" i="17"/>
  <c r="G451" i="17" s="1"/>
  <c r="F451" i="17" l="1"/>
  <c r="H452" i="17" s="1"/>
  <c r="E452" i="17" l="1"/>
  <c r="G452" i="17" s="1"/>
  <c r="K452" i="17"/>
  <c r="I452" i="17"/>
  <c r="J452" i="17"/>
  <c r="F452" i="17" l="1"/>
  <c r="E453" i="17" s="1"/>
  <c r="G453" i="17" s="1"/>
  <c r="F453" i="17" l="1"/>
  <c r="E454" i="17" s="1"/>
  <c r="G454" i="17" s="1"/>
  <c r="H453" i="17"/>
  <c r="K453" i="17" s="1"/>
  <c r="H454" i="17" l="1"/>
  <c r="K454" i="17" s="1"/>
  <c r="J453" i="17"/>
  <c r="I453" i="17"/>
  <c r="F454" i="17"/>
  <c r="E455" i="17" s="1"/>
  <c r="G455" i="17" s="1"/>
  <c r="J454" i="17"/>
  <c r="I454" i="17"/>
  <c r="F455" i="17" l="1"/>
  <c r="E456" i="17" s="1"/>
  <c r="G456" i="17" s="1"/>
  <c r="H455" i="17"/>
  <c r="F456" i="17" l="1"/>
  <c r="I455" i="17"/>
  <c r="K455" i="17"/>
  <c r="J455" i="17"/>
  <c r="H456" i="17"/>
  <c r="E457" i="17" l="1"/>
  <c r="G457" i="17" s="1"/>
  <c r="I456" i="17"/>
  <c r="J456" i="17"/>
  <c r="K456" i="17"/>
  <c r="H457" i="17"/>
  <c r="I457" i="17" l="1"/>
  <c r="J457" i="17"/>
  <c r="K457" i="17"/>
  <c r="F457" i="17"/>
  <c r="H458" i="17" s="1"/>
  <c r="I458" i="17" l="1"/>
  <c r="K458" i="17"/>
  <c r="J458" i="17"/>
  <c r="E458" i="17"/>
  <c r="F458" i="17" l="1"/>
  <c r="H459" i="17" s="1"/>
  <c r="G458" i="17"/>
  <c r="E459" i="17" l="1"/>
  <c r="G459" i="17" s="1"/>
  <c r="K459" i="17"/>
  <c r="J459" i="17"/>
  <c r="I459" i="17"/>
  <c r="F459" i="17" l="1"/>
  <c r="H460" i="17" s="1"/>
  <c r="K460" i="17" s="1"/>
  <c r="E460" i="17" l="1"/>
  <c r="G460" i="17" s="1"/>
  <c r="J460" i="17"/>
  <c r="I460" i="17"/>
  <c r="F460" i="17" l="1"/>
  <c r="E461" i="17" s="1"/>
  <c r="G461" i="17" s="1"/>
  <c r="F461" i="17" l="1"/>
  <c r="E462" i="17" s="1"/>
  <c r="G462" i="17" s="1"/>
  <c r="H461" i="17"/>
  <c r="I461" i="17" s="1"/>
  <c r="J461" i="17" l="1"/>
  <c r="K461" i="17"/>
  <c r="H462" i="17"/>
  <c r="K462" i="17" s="1"/>
  <c r="F462" i="17"/>
  <c r="E463" i="17" s="1"/>
  <c r="G463" i="17" s="1"/>
  <c r="I462" i="17" l="1"/>
  <c r="J462" i="17"/>
  <c r="F463" i="17"/>
  <c r="E464" i="17" s="1"/>
  <c r="G464" i="17" s="1"/>
  <c r="H463" i="17"/>
  <c r="K463" i="17" l="1"/>
  <c r="I463" i="17"/>
  <c r="J463" i="17"/>
  <c r="F464" i="17"/>
  <c r="E465" i="17" s="1"/>
  <c r="G465" i="17" s="1"/>
  <c r="H464" i="17"/>
  <c r="F465" i="17" l="1"/>
  <c r="J464" i="17"/>
  <c r="I464" i="17"/>
  <c r="K464" i="17"/>
  <c r="H465" i="17"/>
  <c r="E466" i="17" l="1"/>
  <c r="G466" i="17" s="1"/>
  <c r="I465" i="17"/>
  <c r="K465" i="17"/>
  <c r="J465" i="17"/>
  <c r="H466" i="17"/>
  <c r="J466" i="17" l="1"/>
  <c r="K466" i="17"/>
  <c r="I466" i="17"/>
  <c r="F466" i="17"/>
  <c r="H467" i="17" s="1"/>
  <c r="J467" i="17" l="1"/>
  <c r="I467" i="17"/>
  <c r="K467" i="17"/>
  <c r="E467" i="17"/>
  <c r="G467" i="17" s="1"/>
  <c r="F467" i="17" l="1"/>
  <c r="E468" i="17" l="1"/>
  <c r="G468" i="17" s="1"/>
  <c r="H468" i="17"/>
  <c r="K468" i="17" l="1"/>
  <c r="I468" i="17"/>
  <c r="J468" i="17"/>
  <c r="F468" i="17"/>
  <c r="E469" i="17" s="1"/>
  <c r="G469" i="17" s="1"/>
  <c r="F469" i="17" l="1"/>
  <c r="H469" i="17"/>
  <c r="E470" i="17" l="1"/>
  <c r="G470" i="17" s="1"/>
  <c r="I469" i="17"/>
  <c r="J469" i="17"/>
  <c r="K469" i="17"/>
  <c r="H470" i="17"/>
  <c r="J470" i="17" l="1"/>
  <c r="I470" i="17"/>
  <c r="K470" i="17"/>
  <c r="F470" i="17"/>
  <c r="E471" i="17" s="1"/>
  <c r="G471" i="17" s="1"/>
  <c r="F471" i="17" l="1"/>
  <c r="E472" i="17" s="1"/>
  <c r="G472" i="17" s="1"/>
  <c r="H471" i="17"/>
  <c r="I471" i="17" l="1"/>
  <c r="K471" i="17"/>
  <c r="J471" i="17"/>
  <c r="F472" i="17"/>
  <c r="H472" i="17"/>
  <c r="I472" i="17" l="1"/>
  <c r="K472" i="17"/>
  <c r="J472" i="17"/>
  <c r="E473" i="17"/>
  <c r="G473" i="17" s="1"/>
  <c r="H473" i="17"/>
  <c r="J473" i="17" l="1"/>
  <c r="K473" i="17"/>
  <c r="I473" i="17"/>
  <c r="F473" i="17"/>
  <c r="E474" i="17" s="1"/>
  <c r="G474" i="17" s="1"/>
  <c r="H474" i="17" l="1"/>
  <c r="F474" i="17"/>
  <c r="E475" i="17" s="1"/>
  <c r="G475" i="17" s="1"/>
  <c r="K474" i="17" l="1"/>
  <c r="J474" i="17"/>
  <c r="I474" i="17"/>
  <c r="F475" i="17"/>
  <c r="H476" i="17" s="1"/>
  <c r="H475" i="17"/>
  <c r="E476" i="17" l="1"/>
  <c r="G476" i="17" s="1"/>
  <c r="J476" i="17"/>
  <c r="I476" i="17"/>
  <c r="K476" i="17"/>
  <c r="I475" i="17"/>
  <c r="J475" i="17"/>
  <c r="K475" i="17"/>
  <c r="F476" i="17" l="1"/>
  <c r="H477" i="17" s="1"/>
  <c r="E477" i="17"/>
  <c r="F477" i="17" l="1"/>
  <c r="H478" i="17" s="1"/>
  <c r="G477" i="17"/>
  <c r="I477" i="17"/>
  <c r="K477" i="17"/>
  <c r="J477" i="17"/>
  <c r="E478" i="17" l="1"/>
  <c r="G478" i="17" s="1"/>
  <c r="K478" i="17"/>
  <c r="I478" i="17"/>
  <c r="J478" i="17"/>
  <c r="F478" i="17"/>
  <c r="E479" i="17" s="1"/>
  <c r="G479" i="17" s="1"/>
  <c r="F479" i="17" l="1"/>
  <c r="E480" i="17" s="1"/>
  <c r="G480" i="17" s="1"/>
  <c r="H479" i="17"/>
  <c r="K479" i="17" l="1"/>
  <c r="I479" i="17"/>
  <c r="J479" i="17"/>
  <c r="F480" i="17"/>
  <c r="H480" i="17"/>
  <c r="E481" i="17" l="1"/>
  <c r="G481" i="17" s="1"/>
  <c r="J480" i="17"/>
  <c r="H3" i="17" s="1"/>
  <c r="I480" i="17"/>
  <c r="I3" i="17" s="1"/>
  <c r="K480" i="17"/>
  <c r="D3" i="17" s="1"/>
  <c r="M3" i="17" s="1"/>
  <c r="H483" i="17"/>
  <c r="H481" i="17"/>
  <c r="H482" i="17"/>
  <c r="F481" i="17" l="1"/>
  <c r="E482" i="17" s="1"/>
  <c r="G482" i="17" s="1"/>
  <c r="F482" i="17" l="1"/>
  <c r="E483" i="17" l="1"/>
  <c r="G483" i="17" s="1"/>
  <c r="F483"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tc={999CEEF3-F555-46C2-8394-D9F63E1C0474}</author>
    <author>tc={D0434AD7-C677-4DBD-922F-C8A2FDF1C5F8}</author>
    <author>tc={13757994-1003-4381-9F6F-EE7799370948}</author>
    <author>tc={BE770DD7-06B9-4CB7-9F6C-4DF984EC1C42}</author>
    <author>tc={25CF12DE-B669-4995-BC53-77C2C7D39E57}</author>
    <author>tc={9E144289-0D7F-42F3-BDC3-0E8D05891102}</author>
    <author>tc={643BE6C8-8031-4A1A-BFD8-758F639D67D9}</author>
  </authors>
  <commentList>
    <comment ref="H4" authorId="0" shapeId="0" xr:uid="{999CEEF3-F555-46C2-8394-D9F63E1C0474}">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M4" authorId="1" shapeId="0" xr:uid="{D0434AD7-C677-4DBD-922F-C8A2FDF1C5F8}">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S4" authorId="2" shapeId="0" xr:uid="{13757994-1003-4381-9F6F-EE7799370948}">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Z4" authorId="3" shapeId="0" xr:uid="{BE770DD7-06B9-4CB7-9F6C-4DF984EC1C42}">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AG4" authorId="4" shapeId="0" xr:uid="{25CF12DE-B669-4995-BC53-77C2C7D39E57}">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AP4" authorId="5" shapeId="0" xr:uid="{9E144289-0D7F-42F3-BDC3-0E8D05891102}">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AZ4" authorId="6" shapeId="0" xr:uid="{643BE6C8-8031-4A1A-BFD8-758F639D67D9}">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tc={76B62237-A4F9-4209-A5B5-44D277EA6A86}</author>
    <author>tc={EED22076-57AB-492A-AA6B-D0DAF1E79C79}</author>
    <author>tc={64CE2A5E-EEAB-4E36-AE96-4857574F2E7D}</author>
    <author>tc={1D27C107-029B-498E-8B3A-D2E5EA4F7BAF}</author>
    <author>tc={72464263-9AD2-4EC6-A16E-B651D547CBAC}</author>
    <author>tc={C566D2D1-7D44-41C4-8BEC-DF49E7986CC2}</author>
  </authors>
  <commentList>
    <comment ref="H4" authorId="0" shapeId="0" xr:uid="{76B62237-A4F9-4209-A5B5-44D277EA6A86}">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N4" authorId="1" shapeId="0" xr:uid="{EED22076-57AB-492A-AA6B-D0DAF1E79C79}">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U4" authorId="2" shapeId="0" xr:uid="{64CE2A5E-EEAB-4E36-AE96-4857574F2E7D}">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AB4" authorId="3" shapeId="0" xr:uid="{1D27C107-029B-498E-8B3A-D2E5EA4F7BAF}">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AK4" authorId="4" shapeId="0" xr:uid="{72464263-9AD2-4EC6-A16E-B651D547CBAC}">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AU4" authorId="5" shapeId="0" xr:uid="{C566D2D1-7D44-41C4-8BEC-DF49E7986CC2}">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tc={36307D0D-CE05-4585-9DF3-E0EAD7AEF14D}</author>
    <author>tc={C4E75822-8A1E-493E-99BE-05CCA26BCF14}</author>
    <author>tc={54DC5D8B-9FE4-4328-8772-13654C218084}</author>
    <author>tc={545321F2-CFF8-44A7-AA53-E8DE632522B2}</author>
  </authors>
  <commentList>
    <comment ref="I4" authorId="0" shapeId="0" xr:uid="{36307D0D-CE05-4585-9DF3-E0EAD7AEF14D}">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P4" authorId="1" shapeId="0" xr:uid="{C4E75822-8A1E-493E-99BE-05CCA26BCF14}">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Z4" authorId="2" shapeId="0" xr:uid="{54DC5D8B-9FE4-4328-8772-13654C218084}">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 ref="AJ4" authorId="3" shapeId="0" xr:uid="{545321F2-CFF8-44A7-AA53-E8DE632522B2}">
      <text>
        <t xml:space="preserve">[Threaded comment]
Your version of Excel allows you to read this threaded comment; however, any edits to it will get removed if the file is opened in a newer version of Excel. Learn more: https://go.microsoft.com/fwlink/?linkid=870924
Comment:
    ABSOLUTE PERCENTAGE ERROR
</t>
      </text>
    </comment>
  </commentList>
</comments>
</file>

<file path=xl/sharedStrings.xml><?xml version="1.0" encoding="utf-8"?>
<sst xmlns="http://schemas.openxmlformats.org/spreadsheetml/2006/main" count="1857" uniqueCount="556">
  <si>
    <t>US Dollars</t>
  </si>
  <si>
    <t>observation_date</t>
  </si>
  <si>
    <t>Periode</t>
  </si>
  <si>
    <t>MSE</t>
  </si>
  <si>
    <t>MAPE</t>
  </si>
  <si>
    <t>Source : https://fred.stlouisfed.org/series/APU0000708111</t>
  </si>
  <si>
    <t>NRP : 5026211005</t>
  </si>
  <si>
    <t>TREND DATA</t>
  </si>
  <si>
    <t>Grafik Trend</t>
  </si>
  <si>
    <t>Month</t>
  </si>
  <si>
    <t>1956-01</t>
  </si>
  <si>
    <t>1956-02</t>
  </si>
  <si>
    <t>1956-03</t>
  </si>
  <si>
    <t>1956-04</t>
  </si>
  <si>
    <t>1956-05</t>
  </si>
  <si>
    <t>1956-06</t>
  </si>
  <si>
    <t>1956-07</t>
  </si>
  <si>
    <t>1956-08</t>
  </si>
  <si>
    <t>1956-09</t>
  </si>
  <si>
    <t>1956-10</t>
  </si>
  <si>
    <t>1956-11</t>
  </si>
  <si>
    <t>1956-12</t>
  </si>
  <si>
    <t>1957-01</t>
  </si>
  <si>
    <t>1957-02</t>
  </si>
  <si>
    <t>1957-03</t>
  </si>
  <si>
    <t>1957-04</t>
  </si>
  <si>
    <t>1957-05</t>
  </si>
  <si>
    <t>1957-06</t>
  </si>
  <si>
    <t>1957-07</t>
  </si>
  <si>
    <t>1957-08</t>
  </si>
  <si>
    <t>1957-09</t>
  </si>
  <si>
    <t>1957-10</t>
  </si>
  <si>
    <t>1957-11</t>
  </si>
  <si>
    <t>1957-12</t>
  </si>
  <si>
    <t>1958-01</t>
  </si>
  <si>
    <t>1958-02</t>
  </si>
  <si>
    <t>1958-03</t>
  </si>
  <si>
    <t>1958-04</t>
  </si>
  <si>
    <t>1958-05</t>
  </si>
  <si>
    <t>1958-06</t>
  </si>
  <si>
    <t>1958-07</t>
  </si>
  <si>
    <t>1958-08</t>
  </si>
  <si>
    <t>1958-09</t>
  </si>
  <si>
    <t>1958-10</t>
  </si>
  <si>
    <t>1958-11</t>
  </si>
  <si>
    <t>1958-12</t>
  </si>
  <si>
    <t>1959-01</t>
  </si>
  <si>
    <t>1959-02</t>
  </si>
  <si>
    <t>1959-03</t>
  </si>
  <si>
    <t>1959-04</t>
  </si>
  <si>
    <t>1959-05</t>
  </si>
  <si>
    <t>1959-06</t>
  </si>
  <si>
    <t>1959-07</t>
  </si>
  <si>
    <t>1959-08</t>
  </si>
  <si>
    <t>1959-09</t>
  </si>
  <si>
    <t>1959-10</t>
  </si>
  <si>
    <t>1959-11</t>
  </si>
  <si>
    <t>1959-12</t>
  </si>
  <si>
    <t>1960-01</t>
  </si>
  <si>
    <t>1960-02</t>
  </si>
  <si>
    <t>1960-03</t>
  </si>
  <si>
    <t>1960-04</t>
  </si>
  <si>
    <t>1960-05</t>
  </si>
  <si>
    <t>1960-06</t>
  </si>
  <si>
    <t>1960-07</t>
  </si>
  <si>
    <t>1960-08</t>
  </si>
  <si>
    <t>1960-09</t>
  </si>
  <si>
    <t>1960-10</t>
  </si>
  <si>
    <t>1960-11</t>
  </si>
  <si>
    <t>1960-12</t>
  </si>
  <si>
    <t>1961-01</t>
  </si>
  <si>
    <t>1961-02</t>
  </si>
  <si>
    <t>1961-03</t>
  </si>
  <si>
    <t>1961-04</t>
  </si>
  <si>
    <t>1961-05</t>
  </si>
  <si>
    <t>1961-06</t>
  </si>
  <si>
    <t>1961-07</t>
  </si>
  <si>
    <t>1961-08</t>
  </si>
  <si>
    <t>1961-09</t>
  </si>
  <si>
    <t>1961-10</t>
  </si>
  <si>
    <t>1961-11</t>
  </si>
  <si>
    <t>1961-12</t>
  </si>
  <si>
    <t>1962-01</t>
  </si>
  <si>
    <t>1962-02</t>
  </si>
  <si>
    <t>1962-03</t>
  </si>
  <si>
    <t>1962-04</t>
  </si>
  <si>
    <t>1962-05</t>
  </si>
  <si>
    <t>1962-06</t>
  </si>
  <si>
    <t>1962-07</t>
  </si>
  <si>
    <t>1962-08</t>
  </si>
  <si>
    <t>1962-09</t>
  </si>
  <si>
    <t>1962-10</t>
  </si>
  <si>
    <t>1962-11</t>
  </si>
  <si>
    <t>1962-12</t>
  </si>
  <si>
    <t>1963-01</t>
  </si>
  <si>
    <t>1963-02</t>
  </si>
  <si>
    <t>1963-03</t>
  </si>
  <si>
    <t>1963-04</t>
  </si>
  <si>
    <t>1963-05</t>
  </si>
  <si>
    <t>1963-06</t>
  </si>
  <si>
    <t>1963-07</t>
  </si>
  <si>
    <t>1963-08</t>
  </si>
  <si>
    <t>1963-09</t>
  </si>
  <si>
    <t>1963-10</t>
  </si>
  <si>
    <t>1963-11</t>
  </si>
  <si>
    <t>1963-12</t>
  </si>
  <si>
    <t>1964-01</t>
  </si>
  <si>
    <t>1964-02</t>
  </si>
  <si>
    <t>1964-03</t>
  </si>
  <si>
    <t>1964-04</t>
  </si>
  <si>
    <t>1964-05</t>
  </si>
  <si>
    <t>1964-06</t>
  </si>
  <si>
    <t>1964-07</t>
  </si>
  <si>
    <t>1964-08</t>
  </si>
  <si>
    <t>1964-09</t>
  </si>
  <si>
    <t>1964-10</t>
  </si>
  <si>
    <t>1964-11</t>
  </si>
  <si>
    <t>1964-12</t>
  </si>
  <si>
    <t>1965-01</t>
  </si>
  <si>
    <t>1965-02</t>
  </si>
  <si>
    <t>1965-03</t>
  </si>
  <si>
    <t>1965-04</t>
  </si>
  <si>
    <t>1965-05</t>
  </si>
  <si>
    <t>1965-06</t>
  </si>
  <si>
    <t>1965-07</t>
  </si>
  <si>
    <t>1965-08</t>
  </si>
  <si>
    <t>1965-09</t>
  </si>
  <si>
    <t>1965-10</t>
  </si>
  <si>
    <t>1965-11</t>
  </si>
  <si>
    <t>1965-12</t>
  </si>
  <si>
    <t>1966-01</t>
  </si>
  <si>
    <t>1966-02</t>
  </si>
  <si>
    <t>1966-03</t>
  </si>
  <si>
    <t>1966-04</t>
  </si>
  <si>
    <t>1966-05</t>
  </si>
  <si>
    <t>1966-06</t>
  </si>
  <si>
    <t>1966-07</t>
  </si>
  <si>
    <t>1966-08</t>
  </si>
  <si>
    <t>1966-09</t>
  </si>
  <si>
    <t>1966-10</t>
  </si>
  <si>
    <t>1966-11</t>
  </si>
  <si>
    <t>1966-12</t>
  </si>
  <si>
    <t>1967-01</t>
  </si>
  <si>
    <t>1967-02</t>
  </si>
  <si>
    <t>1967-03</t>
  </si>
  <si>
    <t>1967-04</t>
  </si>
  <si>
    <t>1967-05</t>
  </si>
  <si>
    <t>1967-06</t>
  </si>
  <si>
    <t>1967-07</t>
  </si>
  <si>
    <t>1967-08</t>
  </si>
  <si>
    <t>1967-09</t>
  </si>
  <si>
    <t>1967-10</t>
  </si>
  <si>
    <t>1967-11</t>
  </si>
  <si>
    <t>1967-12</t>
  </si>
  <si>
    <t>1968-01</t>
  </si>
  <si>
    <t>1968-02</t>
  </si>
  <si>
    <t>1968-03</t>
  </si>
  <si>
    <t>1968-04</t>
  </si>
  <si>
    <t>1968-05</t>
  </si>
  <si>
    <t>1968-06</t>
  </si>
  <si>
    <t>1968-07</t>
  </si>
  <si>
    <t>1968-08</t>
  </si>
  <si>
    <t>1968-09</t>
  </si>
  <si>
    <t>1968-10</t>
  </si>
  <si>
    <t>1968-11</t>
  </si>
  <si>
    <t>1968-12</t>
  </si>
  <si>
    <t>1969-01</t>
  </si>
  <si>
    <t>1969-02</t>
  </si>
  <si>
    <t>1969-03</t>
  </si>
  <si>
    <t>1969-04</t>
  </si>
  <si>
    <t>1969-05</t>
  </si>
  <si>
    <t>1969-06</t>
  </si>
  <si>
    <t>1969-07</t>
  </si>
  <si>
    <t>1969-08</t>
  </si>
  <si>
    <t>1969-09</t>
  </si>
  <si>
    <t>1969-10</t>
  </si>
  <si>
    <t>1969-11</t>
  </si>
  <si>
    <t>1969-12</t>
  </si>
  <si>
    <t>1970-01</t>
  </si>
  <si>
    <t>1970-02</t>
  </si>
  <si>
    <t>1970-03</t>
  </si>
  <si>
    <t>1970-04</t>
  </si>
  <si>
    <t>1970-05</t>
  </si>
  <si>
    <t>1970-06</t>
  </si>
  <si>
    <t>1970-07</t>
  </si>
  <si>
    <t>1970-08</t>
  </si>
  <si>
    <t>1970-09</t>
  </si>
  <si>
    <t>1970-10</t>
  </si>
  <si>
    <t>1970-11</t>
  </si>
  <si>
    <t>1970-12</t>
  </si>
  <si>
    <t>1971-01</t>
  </si>
  <si>
    <t>1971-02</t>
  </si>
  <si>
    <t>1971-03</t>
  </si>
  <si>
    <t>1971-04</t>
  </si>
  <si>
    <t>1971-05</t>
  </si>
  <si>
    <t>1971-06</t>
  </si>
  <si>
    <t>1971-07</t>
  </si>
  <si>
    <t>1971-08</t>
  </si>
  <si>
    <t>1971-09</t>
  </si>
  <si>
    <t>1971-10</t>
  </si>
  <si>
    <t>1971-11</t>
  </si>
  <si>
    <t>1971-12</t>
  </si>
  <si>
    <t>1972-01</t>
  </si>
  <si>
    <t>1972-02</t>
  </si>
  <si>
    <t>1972-03</t>
  </si>
  <si>
    <t>1972-04</t>
  </si>
  <si>
    <t>1972-05</t>
  </si>
  <si>
    <t>1972-06</t>
  </si>
  <si>
    <t>1972-07</t>
  </si>
  <si>
    <t>1972-08</t>
  </si>
  <si>
    <t>1972-09</t>
  </si>
  <si>
    <t>1972-10</t>
  </si>
  <si>
    <t>1972-11</t>
  </si>
  <si>
    <t>1972-12</t>
  </si>
  <si>
    <t>1973-01</t>
  </si>
  <si>
    <t>1973-02</t>
  </si>
  <si>
    <t>1973-03</t>
  </si>
  <si>
    <t>1973-04</t>
  </si>
  <si>
    <t>1973-05</t>
  </si>
  <si>
    <t>1973-06</t>
  </si>
  <si>
    <t>1973-07</t>
  </si>
  <si>
    <t>1973-08</t>
  </si>
  <si>
    <t>1973-09</t>
  </si>
  <si>
    <t>1973-10</t>
  </si>
  <si>
    <t>1973-11</t>
  </si>
  <si>
    <t>1973-12</t>
  </si>
  <si>
    <t>1974-01</t>
  </si>
  <si>
    <t>1974-02</t>
  </si>
  <si>
    <t>1974-03</t>
  </si>
  <si>
    <t>1974-04</t>
  </si>
  <si>
    <t>1974-05</t>
  </si>
  <si>
    <t>1974-06</t>
  </si>
  <si>
    <t>1974-07</t>
  </si>
  <si>
    <t>1974-08</t>
  </si>
  <si>
    <t>1974-09</t>
  </si>
  <si>
    <t>1974-10</t>
  </si>
  <si>
    <t>1974-11</t>
  </si>
  <si>
    <t>1974-12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</si>
  <si>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</si>
  <si>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</si>
  <si>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</si>
  <si>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</si>
  <si>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</si>
  <si>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</si>
  <si>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</si>
  <si>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</si>
  <si>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</si>
  <si>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</si>
  <si>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</si>
  <si>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</si>
  <si>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</si>
  <si>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</si>
  <si>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</si>
  <si>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</si>
  <si>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</si>
  <si>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</si>
  <si>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</si>
  <si>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</si>
  <si>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</si>
  <si>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</si>
  <si>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</si>
  <si>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</si>
  <si>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</si>
  <si>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</si>
  <si>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</si>
  <si>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</si>
  <si>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</si>
  <si>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</si>
  <si>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</si>
  <si>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</si>
  <si>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</si>
  <si>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</si>
  <si>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</si>
  <si>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</si>
  <si>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</si>
  <si>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</si>
  <si>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</si>
  <si>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</si>
  <si>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</si>
  <si>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</si>
  <si>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</si>
  <si>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</si>
  <si>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</si>
  <si>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</si>
  <si>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</si>
  <si>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</si>
  <si>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</si>
  <si>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</si>
  <si>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</si>
  <si>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</si>
  <si>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</si>
  <si>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</si>
  <si>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</si>
  <si>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</si>
  <si>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</si>
  <si>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</si>
  <si>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</si>
  <si>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</si>
  <si>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</si>
  <si>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</si>
  <si>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</si>
  <si>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</si>
  <si>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</si>
  <si>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</si>
  <si>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</si>
  <si>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</si>
  <si>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</si>
  <si>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</si>
  <si>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</si>
  <si>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</si>
  <si>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</si>
  <si>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</si>
  <si>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</si>
  <si>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</si>
  <si>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</si>
  <si>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</si>
  <si>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</si>
  <si>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</si>
  <si>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</si>
  <si>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</si>
  <si>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</si>
  <si>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</si>
  <si>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</si>
  <si>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</si>
  <si>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</si>
  <si>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</si>
  <si>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</si>
  <si>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</si>
  <si>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</si>
  <si>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</si>
  <si>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</si>
  <si>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</si>
  <si>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</si>
  <si>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</si>
  <si>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</si>
  <si>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</si>
  <si>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</si>
  <si>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</si>
  <si>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</si>
  <si>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</si>
  <si>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</si>
  <si>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</si>
  <si>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</si>
  <si>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</si>
  <si>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</si>
  <si>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</si>
  <si>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</si>
  <si>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</si>
  <si>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</si>
  <si>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</si>
  <si>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</si>
  <si>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</si>
  <si>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</si>
  <si>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</si>
  <si>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</si>
  <si>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</si>
  <si>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</si>
  <si>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</si>
  <si>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</si>
  <si>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</si>
  <si>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</si>
  <si>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</si>
  <si>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</si>
  <si>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</si>
  <si>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</si>
  <si>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</si>
  <si>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</si>
  <si>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</si>
  <si>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</si>
  <si>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</si>
  <si>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</si>
  <si>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</si>
  <si>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</si>
  <si>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</si>
  <si>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</si>
  <si>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</si>
  <si>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</si>
  <si>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</si>
  <si>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</si>
  <si>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</si>
  <si>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</si>
  <si>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</si>
  <si>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</si>
  <si>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</si>
  <si>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</si>
  <si>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</si>
  <si>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</si>
  <si>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</si>
  <si>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</si>
  <si>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</si>
  <si>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</si>
  <si>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</si>
  <si>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</si>
  <si>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</si>
  <si>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</si>
  <si>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</si>
  <si>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</si>
  <si>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</si>
  <si>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</si>
  <si>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</si>
  <si>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</si>
  <si>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</si>
  <si>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</si>
  <si>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</si>
  <si>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</si>
  <si>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</si>
  <si>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</si>
  <si>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</si>
  <si>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</si>
  <si>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</si>
  <si>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</si>
  <si>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</si>
  <si>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</si>
  <si>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</si>
  <si>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</si>
  <si>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</si>
  <si>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</si>
  <si>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</si>
  <si>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</si>
  <si>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</si>
  <si>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</si>
  <si>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</si>
  <si>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</si>
  <si>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</si>
  <si>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</si>
  <si>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</si>
  <si>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</si>
  <si>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</si>
  <si>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</si>
  <si>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</si>
  <si>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</si>
  <si>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</si>
  <si>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</si>
  <si>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</si>
  <si>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</si>
  <si>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</si>
  <si>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</si>
  <si>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</si>
  <si>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</si>
  <si>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</si>
  <si>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</si>
  <si>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</si>
  <si>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</si>
  <si>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</si>
  <si>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</si>
  <si>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</si>
  <si>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</si>
  <si>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</si>
  <si>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</si>
  <si>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</si>
  <si>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</si>
  <si>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</si>
  <si>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</si>
  <si>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</si>
  <si>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</si>
  <si>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</si>
  <si>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</si>
  <si>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</si>
  <si>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</si>
  <si>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</si>
  <si>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</si>
  <si>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</si>
  <si>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</si>
  <si>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</si>
  <si>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</si>
  <si>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</si>
  <si>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</si>
  <si>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</si>
  <si>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</si>
  <si>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</si>
  <si>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</si>
  <si>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</si>
  <si>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</si>
  <si>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</si>
  <si>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</si>
  <si>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</si>
  <si>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</si>
  <si>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</si>
  <si>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</si>
  <si>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</si>
  <si>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</si>
  <si>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</si>
  <si>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</si>
  <si>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</si>
  <si>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</si>
  <si>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</si>
  <si>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Monthly beer production</t>
  </si>
  <si>
    <t>Seasonal Data</t>
  </si>
  <si>
    <t>GRAFIK MUSIMAN</t>
  </si>
  <si>
    <r>
      <t xml:space="preserve">Source : </t>
    </r>
    <r>
      <rPr>
        <sz val="11"/>
        <color theme="1"/>
        <rFont val="Calibri"/>
        <family val="2"/>
        <scheme val="minor"/>
      </rPr>
      <t>https://www.kaggle.com/code/rezadastranj/monthly-beer-production-in-australia-forecast</t>
    </r>
  </si>
  <si>
    <t>MPE</t>
  </si>
  <si>
    <t>RMSE</t>
  </si>
  <si>
    <t>PE</t>
  </si>
  <si>
    <t>APE</t>
  </si>
  <si>
    <r>
      <t>(Yt-Ft)</t>
    </r>
    <r>
      <rPr>
        <b/>
        <vertAlign val="superscript"/>
        <sz val="10"/>
        <rFont val="Montserrat"/>
      </rPr>
      <t>2</t>
    </r>
  </si>
  <si>
    <t>Lt 3 Month</t>
  </si>
  <si>
    <t>ALPHA</t>
  </si>
  <si>
    <t>Single Moving Average Lt 3 Month</t>
  </si>
  <si>
    <t>Exponential Moving Average</t>
  </si>
  <si>
    <t>Yt</t>
  </si>
  <si>
    <t>SES</t>
  </si>
  <si>
    <t>SMA Lt 3(Ft)</t>
  </si>
  <si>
    <t>EMA Lt 3(Ft)</t>
  </si>
  <si>
    <t>1965-1</t>
  </si>
  <si>
    <t>1965-2</t>
  </si>
  <si>
    <t>1965-3</t>
  </si>
  <si>
    <t>1965-4</t>
  </si>
  <si>
    <t>1965-5</t>
  </si>
  <si>
    <t>1965-6</t>
  </si>
  <si>
    <t>1965-7</t>
  </si>
  <si>
    <t>1965-8</t>
  </si>
  <si>
    <t>1965-9</t>
  </si>
  <si>
    <t>Holt's Double Exponential Smoothing</t>
  </si>
  <si>
    <t xml:space="preserve">BETA </t>
  </si>
  <si>
    <r>
      <t>F</t>
    </r>
    <r>
      <rPr>
        <b/>
        <vertAlign val="subscript"/>
        <sz val="12"/>
        <color indexed="8"/>
        <rFont val="Arial"/>
        <family val="2"/>
      </rPr>
      <t>t</t>
    </r>
  </si>
  <si>
    <r>
      <t>b</t>
    </r>
    <r>
      <rPr>
        <b/>
        <vertAlign val="subscript"/>
        <sz val="12"/>
        <color indexed="8"/>
        <rFont val="Arial"/>
        <family val="2"/>
      </rPr>
      <t>t</t>
    </r>
    <r>
      <rPr>
        <b/>
        <sz val="12"/>
        <color indexed="8"/>
        <rFont val="Arial"/>
        <family val="2"/>
      </rPr>
      <t xml:space="preserve"> (trend)</t>
    </r>
  </si>
  <si>
    <t>m = 1</t>
  </si>
  <si>
    <t>m = 2</t>
  </si>
  <si>
    <t>m = 3</t>
  </si>
  <si>
    <t>m = 4</t>
  </si>
  <si>
    <t>m = 5</t>
  </si>
  <si>
    <t>m = 6</t>
  </si>
  <si>
    <t>Lt</t>
  </si>
  <si>
    <t>Single Exponential Smoothing (a=0.8)</t>
  </si>
  <si>
    <t>Single Exponential Smoothing (a=0.3)</t>
  </si>
  <si>
    <t>1 - ALPHA</t>
  </si>
  <si>
    <t>Sebelum Solver SES (a=0.3)</t>
  </si>
  <si>
    <t>Sesudah Solver SES (a=0.3)</t>
  </si>
  <si>
    <t>1 - BETA</t>
  </si>
  <si>
    <t>(Sebelum) Holt's Double Exponential Smoothing</t>
  </si>
  <si>
    <t>(Sesudah) Holt's Double Exponential Smoothing</t>
  </si>
  <si>
    <t>Nama : Naura Jasmine Azzahra</t>
  </si>
  <si>
    <t>ME</t>
  </si>
  <si>
    <t xml:space="preserve">g </t>
  </si>
  <si>
    <t>St</t>
  </si>
  <si>
    <t>At</t>
  </si>
  <si>
    <t>Dt</t>
  </si>
  <si>
    <t>P</t>
  </si>
  <si>
    <t>Q</t>
  </si>
  <si>
    <t>Ft</t>
  </si>
  <si>
    <t>(Yt - Ft)/Yt</t>
  </si>
  <si>
    <t>(Yt - Ft)</t>
  </si>
  <si>
    <t>(Yt - Ft)2</t>
  </si>
  <si>
    <t>Seasonal and Trend DATA</t>
  </si>
  <si>
    <t>Pegels B3 (Lt 3)</t>
  </si>
  <si>
    <t>Holt-Winters' (Lt 3)</t>
  </si>
  <si>
    <t>1995-09</t>
  </si>
  <si>
    <t>1995-10</t>
  </si>
  <si>
    <t>1995-11</t>
  </si>
  <si>
    <t>1995-12</t>
  </si>
  <si>
    <t>1996-01</t>
  </si>
  <si>
    <t>1996-02</t>
  </si>
  <si>
    <t>1996-03</t>
  </si>
  <si>
    <t>1996-04</t>
  </si>
  <si>
    <t>bt</t>
  </si>
  <si>
    <t>Double Moving Average Lt 3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</si>
</sst>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yyyy\-mm\-dd;@"/>
    <numFmt numFmtId="166" formatCode="0.0"/>
    <numFmt numFmtId="167" formatCode="0.0000"/>
    <numFmt numFmtId="168" formatCode="0.000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1"/>
      <name val="Montserrat"/>
    </font>
    <font>
      <sz val="11"/>
      <color theme="1"/>
      <name val="Montserrat"/>
    </font>
    <font>
      <b/>
      <sz val="10"/>
      <color theme="1"/>
      <name val="Montserrat"/>
    </font>
    <font>
      <b/>
      <sz val="11"/>
      <color theme="0"/>
      <name val="Montserrat"/>
    </font>
    <font>
      <b/>
      <sz val="12"/>
      <color theme="0"/>
      <name val="Montserrat"/>
    </font>
    <font>
      <sz val="12"/>
      <color theme="0"/>
      <name val="Montserrat"/>
    </font>
    <font>
      <b/>
      <sz val="10"/>
      <color theme="0"/>
      <name val="Montserrat"/>
    </font>
    <font>
      <b/>
      <sz val="10"/>
      <color theme="5" tint="0.59999389629810485"/>
      <name val="Montserrat"/>
    </font>
    <font>
      <b/>
      <sz val="10"/>
      <name val="Montserrat"/>
    </font>
    <font>
      <b/>
      <vertAlign val="superscript"/>
      <sz val="10"/>
      <name val="Montserrat"/>
    </font>
    <font>
      <sz val="8"/>
      <name val="Calibri"/>
      <family val="2"/>
      <scheme val="minor"/>
    </font>
    <font>
      <b/>
      <sz val="12"/>
      <color indexed="8"/>
      <name val="Arial"/>
      <family val="2"/>
    </font>
    <font>
      <b/>
      <vertAlign val="subscript"/>
      <sz val="12"/>
      <color indexed="8"/>
      <name val="Arial"/>
      <family val="2"/>
    </font>
    <font>
      <b/>
      <sz val="11"/>
      <color theme="0"/>
      <name val="Symbol"/>
      <family val="1"/>
      <charset val="2"/>
    </font>
    <font>
      <b/>
      <sz val="11"/>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1"/>
        <bgColor indexed="64"/>
      </patternFill>
    </fill>
    <fill>
      <patternFill patternType="solid">
        <fgColor theme="0"/>
        <bgColor indexed="64"/>
      </patternFill>
    </fill>
    <fill>
      <patternFill patternType="solid">
        <fgColor indexed="27"/>
        <bgColor indexed="64"/>
      </patternFill>
    </fill>
  </fills>
  <borders count="6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bottom style="thin">
        <color theme="2"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499984740745262"/>
      </left>
      <right/>
      <top style="thin">
        <color theme="0" tint="-0.499984740745262"/>
      </top>
      <bottom style="thin">
        <color theme="0" tint="-0.499984740745262"/>
      </bottom>
      <diagonal/>
    </border>
    <border>
      <left style="thick">
        <color rgb="FF7030A0"/>
      </left>
      <right style="thin">
        <color indexed="64"/>
      </right>
      <top style="thin">
        <color indexed="64"/>
      </top>
      <bottom/>
      <diagonal/>
    </border>
    <border>
      <left style="thick">
        <color rgb="FF7030A0"/>
      </left>
      <right style="thin">
        <color theme="0" tint="-0.499984740745262"/>
      </right>
      <top style="thin">
        <color theme="0" tint="-0.499984740745262"/>
      </top>
      <bottom style="thin">
        <color theme="0" tint="-0.499984740745262"/>
      </bottom>
      <diagonal/>
    </border>
    <border>
      <left style="thick">
        <color rgb="FF7030A0"/>
      </left>
      <right/>
      <top/>
      <bottom/>
      <diagonal/>
    </border>
    <border>
      <left/>
      <right/>
      <top style="thick">
        <color rgb="FF7030A0"/>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ck">
        <color rgb="FF7030A0"/>
      </left>
      <right style="thin">
        <color theme="0" tint="-0.499984740745262"/>
      </right>
      <top style="thin">
        <color theme="0" tint="-0.499984740745262"/>
      </top>
      <bottom/>
      <diagonal/>
    </border>
    <border>
      <left style="thick">
        <color rgb="FF7030A0"/>
      </left>
      <right style="thin">
        <color theme="0" tint="-0.499984740745262"/>
      </right>
      <top style="thick">
        <color rgb="FF7030A0"/>
      </top>
      <bottom style="thin">
        <color theme="0" tint="-0.499984740745262"/>
      </bottom>
      <diagonal/>
    </border>
    <border>
      <left style="thin">
        <color theme="0" tint="-0.499984740745262"/>
      </left>
      <right style="thin">
        <color theme="0" tint="-0.499984740745262"/>
      </right>
      <top style="thick">
        <color rgb="FF7030A0"/>
      </top>
      <bottom style="thin">
        <color theme="0" tint="-0.499984740745262"/>
      </bottom>
      <diagonal/>
    </border>
    <border>
      <left style="thin">
        <color theme="0" tint="-0.499984740745262"/>
      </left>
      <right style="thin">
        <color theme="0" tint="-0.499984740745262"/>
      </right>
      <top style="thick">
        <color rgb="FF7030A0"/>
      </top>
      <bottom/>
      <diagonal/>
    </border>
    <border>
      <left style="thick">
        <color rgb="FF7030A0"/>
      </left>
      <right/>
      <top/>
      <bottom style="thin">
        <color indexed="64"/>
      </bottom>
      <diagonal/>
    </border>
    <border>
      <left style="thick">
        <color rgb="FF7030A0"/>
      </left>
      <right style="thin">
        <color indexed="64"/>
      </right>
      <top style="thin">
        <color indexed="64"/>
      </top>
      <bottom style="thin">
        <color indexed="64"/>
      </bottom>
      <diagonal/>
    </border>
    <border>
      <left/>
      <right style="thick">
        <color rgb="FF7030A0"/>
      </right>
      <top/>
      <bottom/>
      <diagonal/>
    </border>
    <border>
      <left style="thin">
        <color indexed="64"/>
      </left>
      <right style="thick">
        <color rgb="FF7030A0"/>
      </right>
      <top style="thin">
        <color indexed="64"/>
      </top>
      <bottom style="thin">
        <color indexed="64"/>
      </bottom>
      <diagonal/>
    </border>
    <border>
      <left style="thin">
        <color indexed="64"/>
      </left>
      <right style="thick">
        <color rgb="FF7030A0"/>
      </right>
      <top/>
      <bottom/>
      <diagonal/>
    </border>
    <border>
      <left style="thin">
        <color theme="0" tint="-0.499984740745262"/>
      </left>
      <right style="thick">
        <color rgb="FF7030A0"/>
      </right>
      <top style="thin">
        <color theme="0" tint="-0.499984740745262"/>
      </top>
      <bottom style="thin">
        <color theme="0" tint="-0.499984740745262"/>
      </bottom>
      <diagonal/>
    </border>
    <border>
      <left style="thin">
        <color theme="0" tint="-0.499984740745262"/>
      </left>
      <right style="thick">
        <color rgb="FF7030A0"/>
      </right>
      <top style="thin">
        <color theme="0" tint="-0.499984740745262"/>
      </top>
      <bottom/>
      <diagonal/>
    </border>
    <border>
      <left/>
      <right style="thick">
        <color rgb="FF7030A0"/>
      </right>
      <top/>
      <bottom style="thin">
        <color indexed="64"/>
      </bottom>
      <diagonal/>
    </border>
    <border>
      <left style="thin">
        <color indexed="64"/>
      </left>
      <right/>
      <top/>
      <bottom/>
      <diagonal/>
    </border>
    <border>
      <left style="medium">
        <color rgb="FF7030A0"/>
      </left>
      <right style="medium">
        <color rgb="FF7030A0"/>
      </right>
      <top style="medium">
        <color rgb="FF7030A0"/>
      </top>
      <bottom/>
      <diagonal/>
    </border>
    <border>
      <left style="medium">
        <color rgb="FF7030A0"/>
      </left>
      <right style="medium">
        <color rgb="FF7030A0"/>
      </right>
      <top/>
      <bottom/>
      <diagonal/>
    </border>
    <border>
      <left style="medium">
        <color rgb="FF7030A0"/>
      </left>
      <right style="medium">
        <color rgb="FF7030A0"/>
      </right>
      <top/>
      <bottom style="medium">
        <color rgb="FF7030A0"/>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ck">
        <color rgb="FF7030A0"/>
      </left>
      <right style="thin">
        <color theme="0" tint="-0.499984740745262"/>
      </right>
      <top/>
      <bottom style="thin">
        <color theme="0" tint="-0.499984740745262"/>
      </bottom>
      <diagonal/>
    </border>
    <border>
      <left style="thin">
        <color theme="0" tint="-0.499984740745262"/>
      </left>
      <right/>
      <top style="thick">
        <color rgb="FF7030A0"/>
      </top>
      <bottom/>
      <diagonal/>
    </border>
    <border>
      <left style="thin">
        <color theme="0" tint="-0.499984740745262"/>
      </left>
      <right/>
      <top/>
      <bottom/>
      <diagonal/>
    </border>
    <border>
      <left style="thin">
        <color theme="0" tint="-0.499984740745262"/>
      </left>
      <right style="thick">
        <color rgb="FF7030A0"/>
      </right>
      <top style="thick">
        <color rgb="FF7030A0"/>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ck">
        <color rgb="FF7030A0"/>
      </right>
      <top/>
      <bottom style="thin">
        <color theme="0" tint="-0.499984740745262"/>
      </bottom>
      <diagonal/>
    </border>
    <border>
      <left style="thick">
        <color rgb="FF7030A0"/>
      </left>
      <right/>
      <top style="thin">
        <color theme="0" tint="-0.499984740745262"/>
      </top>
      <bottom style="thin">
        <color theme="0" tint="-0.499984740745262"/>
      </bottom>
      <diagonal/>
    </border>
    <border>
      <left style="thick">
        <color rgb="FF7030A0"/>
      </left>
      <right/>
      <top style="thin">
        <color theme="0" tint="-0.499984740745262"/>
      </top>
      <bottom/>
      <diagonal/>
    </border>
    <border>
      <left/>
      <right style="thick">
        <color rgb="FF7030A0"/>
      </right>
      <top style="thick">
        <color rgb="FF7030A0"/>
      </top>
      <bottom/>
      <diagonal/>
    </border>
    <border>
      <left style="thick">
        <color rgb="FF7030A0"/>
      </left>
      <right style="thin">
        <color theme="0" tint="-0.499984740745262"/>
      </right>
      <top style="thick">
        <color rgb="FF7030A0"/>
      </top>
      <bottom/>
      <diagonal/>
    </border>
    <border>
      <left style="thin">
        <color theme="0" tint="-0.499984740745262"/>
      </left>
      <right style="thick">
        <color rgb="FF7030A0"/>
      </right>
      <top style="thick">
        <color rgb="FF7030A0"/>
      </top>
      <bottom/>
      <diagonal/>
    </border>
    <border>
      <left style="thin">
        <color theme="0" tint="-0.499984740745262"/>
      </left>
      <right/>
      <top/>
      <bottom style="thin">
        <color theme="0" tint="-0.499984740745262"/>
      </bottom>
      <diagonal/>
    </border>
    <border>
      <left style="thick">
        <color rgb="FF7030A0"/>
      </left>
      <right style="thin">
        <color theme="0" tint="-0.499984740745262"/>
      </right>
      <top/>
      <bottom/>
      <diagonal/>
    </border>
    <border>
      <left style="thick">
        <color rgb="FF7030A0"/>
      </left>
      <right/>
      <top style="thick">
        <color rgb="FF7030A0"/>
      </top>
      <bottom/>
      <diagonal/>
    </border>
    <border>
      <left/>
      <right style="thick">
        <color rgb="FF7030A0"/>
      </right>
      <top style="thin">
        <color theme="0" tint="-0.499984740745262"/>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style="thin">
        <color theme="0" tint="-0.499984740745262"/>
      </right>
      <top style="thick">
        <color rgb="FF7030A0"/>
      </top>
      <bottom/>
      <diagonal/>
    </border>
    <border>
      <left style="thick">
        <color rgb="FF7030A0"/>
      </left>
      <right style="thick">
        <color rgb="FF7030A0"/>
      </right>
      <top/>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ck">
        <color rgb="FF7030A0"/>
      </left>
      <right/>
      <top style="thin">
        <color rgb="FF7030A0"/>
      </top>
      <bottom style="thin">
        <color indexed="64"/>
      </bottom>
      <diagonal/>
    </border>
    <border>
      <left/>
      <right/>
      <top style="thin">
        <color rgb="FF7030A0"/>
      </top>
      <bottom style="thin">
        <color indexed="64"/>
      </bottom>
      <diagonal/>
    </border>
    <border>
      <left/>
      <right style="thick">
        <color rgb="FF7030A0"/>
      </right>
      <top style="thin">
        <color rgb="FF7030A0"/>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3">
    <xf numFmtId="0" fontId="0" fillId="0" borderId="0" xfId="0"/>
    <xf numFmtId="164" fontId="0" fillId="0" borderId="0" xfId="0" applyNumberFormat="1"/>
    <xf numFmtId="1" fontId="0" fillId="0" borderId="10" xfId="0" applyNumberFormat="1" applyBorder="1"/>
    <xf numFmtId="164" fontId="0" fillId="0" borderId="10" xfId="0" applyNumberFormat="1" applyBorder="1"/>
    <xf numFmtId="1" fontId="18" fillId="35" borderId="10" xfId="0" applyNumberFormat="1" applyFont="1" applyFill="1" applyBorder="1" applyAlignment="1">
      <alignment horizontal="center"/>
    </xf>
    <xf numFmtId="164" fontId="18" fillId="35" borderId="10" xfId="0" applyNumberFormat="1" applyFont="1" applyFill="1" applyBorder="1" applyAlignment="1">
      <alignment horizontal="center"/>
    </xf>
    <xf numFmtId="14" fontId="18" fillId="35" borderId="10" xfId="0" applyNumberFormat="1" applyFont="1" applyFill="1" applyBorder="1" applyAlignment="1">
      <alignment horizontal="center"/>
    </xf>
    <xf numFmtId="14" fontId="0" fillId="0" borderId="10" xfId="0" applyNumberFormat="1" applyBorder="1"/>
    <xf numFmtId="14" fontId="0" fillId="0" borderId="0" xfId="0" applyNumberFormat="1"/>
    <xf numFmtId="165" fontId="0" fillId="0" borderId="0" xfId="0" applyNumberFormat="1"/>
    <xf numFmtId="2" fontId="0" fillId="0" borderId="0" xfId="0" applyNumberFormat="1"/>
    <xf numFmtId="165" fontId="21" fillId="33" borderId="12" xfId="0" applyNumberFormat="1" applyFont="1" applyFill="1" applyBorder="1" applyAlignment="1">
      <alignment horizontal="center" wrapText="1"/>
    </xf>
    <xf numFmtId="0" fontId="21" fillId="33" borderId="12" xfId="0" applyFont="1" applyFill="1" applyBorder="1" applyAlignment="1">
      <alignment horizontal="center" wrapText="1"/>
    </xf>
    <xf numFmtId="165" fontId="0" fillId="0" borderId="12" xfId="0" applyNumberFormat="1" applyBorder="1"/>
    <xf numFmtId="1" fontId="0" fillId="0" borderId="12" xfId="0" applyNumberFormat="1" applyBorder="1"/>
    <xf numFmtId="0" fontId="0" fillId="0" borderId="12" xfId="0" applyBorder="1"/>
    <xf numFmtId="10" fontId="25" fillId="37" borderId="14" xfId="0" applyNumberFormat="1" applyFont="1" applyFill="1" applyBorder="1" applyAlignment="1">
      <alignment horizontal="center"/>
    </xf>
    <xf numFmtId="10" fontId="26" fillId="37" borderId="15" xfId="0" applyNumberFormat="1" applyFont="1" applyFill="1" applyBorder="1" applyAlignment="1">
      <alignment horizontal="center"/>
    </xf>
    <xf numFmtId="0" fontId="20" fillId="0" borderId="0" xfId="0" applyFont="1"/>
    <xf numFmtId="2" fontId="22" fillId="37" borderId="16" xfId="0" applyNumberFormat="1" applyFont="1" applyFill="1" applyBorder="1" applyAlignment="1">
      <alignment horizontal="center"/>
    </xf>
    <xf numFmtId="10" fontId="25" fillId="37" borderId="16" xfId="0" applyNumberFormat="1" applyFont="1" applyFill="1" applyBorder="1" applyAlignment="1">
      <alignment horizontal="center"/>
    </xf>
    <xf numFmtId="10" fontId="26" fillId="37" borderId="17" xfId="0" applyNumberFormat="1" applyFont="1" applyFill="1" applyBorder="1" applyAlignment="1">
      <alignment horizontal="center"/>
    </xf>
    <xf numFmtId="1" fontId="21" fillId="35" borderId="12" xfId="0" applyNumberFormat="1" applyFont="1" applyFill="1" applyBorder="1" applyAlignment="1">
      <alignment horizontal="center" wrapText="1"/>
    </xf>
    <xf numFmtId="14" fontId="21" fillId="35" borderId="12" xfId="0" applyNumberFormat="1" applyFont="1" applyFill="1" applyBorder="1" applyAlignment="1">
      <alignment horizontal="center" wrapText="1"/>
    </xf>
    <xf numFmtId="14" fontId="0" fillId="0" borderId="12" xfId="0" applyNumberFormat="1" applyBorder="1"/>
    <xf numFmtId="164" fontId="0" fillId="0" borderId="12" xfId="0" applyNumberFormat="1" applyBorder="1"/>
    <xf numFmtId="166" fontId="0" fillId="0" borderId="12" xfId="0" applyNumberFormat="1" applyBorder="1"/>
    <xf numFmtId="10" fontId="0" fillId="0" borderId="12" xfId="0" applyNumberFormat="1" applyBorder="1"/>
    <xf numFmtId="2" fontId="0" fillId="0" borderId="12" xfId="0" applyNumberFormat="1" applyBorder="1"/>
    <xf numFmtId="164" fontId="21" fillId="35" borderId="18" xfId="0" applyNumberFormat="1" applyFont="1" applyFill="1" applyBorder="1" applyAlignment="1">
      <alignment horizontal="center" wrapText="1"/>
    </xf>
    <xf numFmtId="164" fontId="0" fillId="0" borderId="18" xfId="0" applyNumberFormat="1" applyBorder="1"/>
    <xf numFmtId="2" fontId="22" fillId="37" borderId="19" xfId="0" applyNumberFormat="1" applyFont="1" applyFill="1" applyBorder="1" applyAlignment="1">
      <alignment horizontal="center"/>
    </xf>
    <xf numFmtId="0" fontId="0" fillId="0" borderId="20" xfId="0" applyBorder="1"/>
    <xf numFmtId="166" fontId="0" fillId="0" borderId="20" xfId="0" applyNumberFormat="1" applyBorder="1"/>
    <xf numFmtId="166" fontId="0" fillId="0" borderId="21" xfId="0" applyNumberFormat="1" applyBorder="1"/>
    <xf numFmtId="0" fontId="27" fillId="35" borderId="20" xfId="0" applyFont="1" applyFill="1" applyBorder="1" applyAlignment="1">
      <alignment horizontal="left" wrapText="1"/>
    </xf>
    <xf numFmtId="0" fontId="27" fillId="35" borderId="12" xfId="0" applyFont="1" applyFill="1" applyBorder="1" applyAlignment="1">
      <alignment horizontal="left" wrapText="1"/>
    </xf>
    <xf numFmtId="10" fontId="27" fillId="35" borderId="12" xfId="0" applyNumberFormat="1" applyFont="1" applyFill="1" applyBorder="1" applyAlignment="1">
      <alignment horizontal="left" wrapText="1"/>
    </xf>
    <xf numFmtId="164" fontId="0" fillId="0" borderId="20" xfId="0" applyNumberFormat="1" applyBorder="1"/>
    <xf numFmtId="1" fontId="0" fillId="0" borderId="23" xfId="0" applyNumberFormat="1" applyBorder="1"/>
    <xf numFmtId="14" fontId="0" fillId="0" borderId="23" xfId="0" applyNumberFormat="1" applyBorder="1"/>
    <xf numFmtId="164" fontId="0" fillId="0" borderId="24" xfId="0" applyNumberFormat="1" applyBorder="1"/>
    <xf numFmtId="164" fontId="0" fillId="0" borderId="25" xfId="0" applyNumberFormat="1" applyBorder="1"/>
    <xf numFmtId="164" fontId="0" fillId="0" borderId="23" xfId="0" applyNumberFormat="1" applyBorder="1"/>
    <xf numFmtId="10" fontId="0" fillId="0" borderId="23" xfId="0" applyNumberFormat="1" applyBorder="1"/>
    <xf numFmtId="2" fontId="0" fillId="0" borderId="23" xfId="0" applyNumberFormat="1" applyBorder="1"/>
    <xf numFmtId="0" fontId="0" fillId="0" borderId="22" xfId="0" applyBorder="1"/>
    <xf numFmtId="164" fontId="0" fillId="0" borderId="26" xfId="0" applyNumberFormat="1" applyBorder="1"/>
    <xf numFmtId="10" fontId="0" fillId="0" borderId="27" xfId="0" applyNumberFormat="1" applyBorder="1"/>
    <xf numFmtId="1" fontId="0" fillId="0" borderId="28" xfId="0" applyNumberFormat="1" applyBorder="1"/>
    <xf numFmtId="14" fontId="0" fillId="0" borderId="28" xfId="0" applyNumberFormat="1" applyBorder="1"/>
    <xf numFmtId="10" fontId="0" fillId="0" borderId="0" xfId="0" applyNumberFormat="1"/>
    <xf numFmtId="10" fontId="25" fillId="37" borderId="30" xfId="0" applyNumberFormat="1" applyFont="1" applyFill="1" applyBorder="1" applyAlignment="1">
      <alignment horizontal="center"/>
    </xf>
    <xf numFmtId="2" fontId="26" fillId="37" borderId="32" xfId="0" applyNumberFormat="1" applyFont="1" applyFill="1" applyBorder="1" applyAlignment="1">
      <alignment horizontal="center"/>
    </xf>
    <xf numFmtId="2" fontId="26" fillId="37" borderId="33" xfId="0" applyNumberFormat="1" applyFont="1" applyFill="1" applyBorder="1" applyAlignment="1">
      <alignment horizontal="center"/>
    </xf>
    <xf numFmtId="2" fontId="27" fillId="35" borderId="34" xfId="0" applyNumberFormat="1" applyFont="1" applyFill="1" applyBorder="1" applyAlignment="1">
      <alignment horizontal="left" wrapText="1"/>
    </xf>
    <xf numFmtId="0" fontId="0" fillId="0" borderId="34" xfId="0" applyBorder="1"/>
    <xf numFmtId="168" fontId="0" fillId="0" borderId="34" xfId="0" applyNumberFormat="1" applyBorder="1"/>
    <xf numFmtId="2" fontId="26" fillId="37" borderId="15" xfId="0" applyNumberFormat="1" applyFont="1" applyFill="1" applyBorder="1" applyAlignment="1">
      <alignment horizontal="center"/>
    </xf>
    <xf numFmtId="2" fontId="26" fillId="37" borderId="37" xfId="0" applyNumberFormat="1" applyFont="1" applyFill="1" applyBorder="1" applyAlignment="1">
      <alignment horizontal="center"/>
    </xf>
    <xf numFmtId="2" fontId="27" fillId="35" borderId="18" xfId="0" applyNumberFormat="1" applyFont="1" applyFill="1" applyBorder="1" applyAlignment="1">
      <alignment horizontal="left" wrapText="1"/>
    </xf>
    <xf numFmtId="0" fontId="16" fillId="35" borderId="40" xfId="0" applyFont="1" applyFill="1" applyBorder="1"/>
    <xf numFmtId="167" fontId="0" fillId="0" borderId="0" xfId="0" applyNumberFormat="1"/>
    <xf numFmtId="1" fontId="0" fillId="0" borderId="41" xfId="0" applyNumberFormat="1" applyBorder="1"/>
    <xf numFmtId="14" fontId="0" fillId="0" borderId="41" xfId="0" applyNumberFormat="1" applyBorder="1"/>
    <xf numFmtId="10" fontId="0" fillId="0" borderId="42" xfId="0" applyNumberFormat="1" applyBorder="1"/>
    <xf numFmtId="164" fontId="0" fillId="0" borderId="43" xfId="0" applyNumberFormat="1" applyBorder="1"/>
    <xf numFmtId="164" fontId="0" fillId="0" borderId="42" xfId="0" applyNumberFormat="1" applyBorder="1"/>
    <xf numFmtId="1" fontId="0" fillId="0" borderId="0" xfId="0" applyNumberFormat="1"/>
    <xf numFmtId="168" fontId="0" fillId="0" borderId="35" xfId="0" applyNumberFormat="1" applyBorder="1"/>
    <xf numFmtId="164" fontId="0" fillId="0" borderId="28" xfId="0" applyNumberFormat="1" applyBorder="1"/>
    <xf numFmtId="0" fontId="0" fillId="0" borderId="42" xfId="0" applyBorder="1"/>
    <xf numFmtId="0" fontId="0" fillId="0" borderId="44" xfId="0" applyBorder="1"/>
    <xf numFmtId="0" fontId="0" fillId="0" borderId="45" xfId="0" applyBorder="1"/>
    <xf numFmtId="167" fontId="0" fillId="0" borderId="42" xfId="0" applyNumberFormat="1" applyBorder="1"/>
    <xf numFmtId="168" fontId="0" fillId="0" borderId="46" xfId="0" applyNumberFormat="1" applyBorder="1"/>
    <xf numFmtId="165" fontId="0" fillId="0" borderId="23" xfId="0" applyNumberFormat="1" applyBorder="1"/>
    <xf numFmtId="165" fontId="0" fillId="0" borderId="41" xfId="0" applyNumberFormat="1" applyBorder="1"/>
    <xf numFmtId="0" fontId="30" fillId="35" borderId="0" xfId="0" applyFont="1" applyFill="1" applyAlignment="1">
      <alignment horizontal="center"/>
    </xf>
    <xf numFmtId="0" fontId="30" fillId="35" borderId="0" xfId="0" applyFont="1" applyFill="1" applyAlignment="1">
      <alignment horizontal="center" wrapText="1"/>
    </xf>
    <xf numFmtId="2" fontId="0" fillId="0" borderId="22" xfId="0" applyNumberFormat="1" applyBorder="1"/>
    <xf numFmtId="166" fontId="0" fillId="0" borderId="49" xfId="0" applyNumberFormat="1" applyBorder="1"/>
    <xf numFmtId="166" fontId="0" fillId="0" borderId="50" xfId="0" applyNumberFormat="1" applyBorder="1"/>
    <xf numFmtId="166" fontId="0" fillId="0" borderId="43" xfId="0" applyNumberFormat="1" applyBorder="1"/>
    <xf numFmtId="164" fontId="0" fillId="0" borderId="49" xfId="0" applyNumberFormat="1" applyBorder="1"/>
    <xf numFmtId="164" fontId="0" fillId="0" borderId="47" xfId="0" applyNumberFormat="1" applyBorder="1"/>
    <xf numFmtId="0" fontId="27" fillId="35" borderId="23" xfId="0" applyFont="1" applyFill="1" applyBorder="1" applyAlignment="1">
      <alignment horizontal="left" wrapText="1"/>
    </xf>
    <xf numFmtId="2" fontId="0" fillId="0" borderId="41" xfId="0" applyNumberFormat="1" applyBorder="1"/>
    <xf numFmtId="2" fontId="0" fillId="0" borderId="28" xfId="0" applyNumberFormat="1" applyBorder="1"/>
    <xf numFmtId="164" fontId="0" fillId="0" borderId="44" xfId="0" applyNumberFormat="1" applyBorder="1"/>
    <xf numFmtId="164" fontId="0" fillId="0" borderId="52" xfId="0" applyNumberFormat="1" applyBorder="1"/>
    <xf numFmtId="10" fontId="0" fillId="0" borderId="28" xfId="0" applyNumberFormat="1" applyBorder="1"/>
    <xf numFmtId="2" fontId="0" fillId="0" borderId="53" xfId="0" applyNumberFormat="1" applyBorder="1"/>
    <xf numFmtId="167" fontId="0" fillId="0" borderId="22" xfId="0" applyNumberFormat="1" applyBorder="1"/>
    <xf numFmtId="0" fontId="0" fillId="0" borderId="28" xfId="0" applyBorder="1"/>
    <xf numFmtId="10" fontId="0" fillId="0" borderId="54" xfId="0" applyNumberFormat="1" applyBorder="1"/>
    <xf numFmtId="164" fontId="0" fillId="0" borderId="21" xfId="0" applyNumberFormat="1" applyBorder="1"/>
    <xf numFmtId="2" fontId="0" fillId="0" borderId="31" xfId="0" applyNumberFormat="1" applyBorder="1"/>
    <xf numFmtId="2" fontId="0" fillId="0" borderId="48" xfId="0" applyNumberFormat="1" applyBorder="1"/>
    <xf numFmtId="2" fontId="0" fillId="0" borderId="34" xfId="0" applyNumberFormat="1" applyBorder="1"/>
    <xf numFmtId="1" fontId="21" fillId="35" borderId="20" xfId="0" applyNumberFormat="1" applyFont="1" applyFill="1" applyBorder="1" applyAlignment="1">
      <alignment horizontal="center" wrapText="1"/>
    </xf>
    <xf numFmtId="1" fontId="0" fillId="0" borderId="20" xfId="0" applyNumberFormat="1" applyBorder="1"/>
    <xf numFmtId="1" fontId="0" fillId="0" borderId="25" xfId="0" applyNumberFormat="1" applyBorder="1"/>
    <xf numFmtId="1" fontId="0" fillId="0" borderId="55" xfId="0" applyNumberFormat="1" applyBorder="1"/>
    <xf numFmtId="0" fontId="0" fillId="0" borderId="21" xfId="0" applyBorder="1"/>
    <xf numFmtId="1" fontId="0" fillId="0" borderId="26" xfId="0" applyNumberFormat="1" applyBorder="1"/>
    <xf numFmtId="166" fontId="0" fillId="0" borderId="25" xfId="0" applyNumberFormat="1" applyBorder="1"/>
    <xf numFmtId="165" fontId="0" fillId="0" borderId="22" xfId="0" applyNumberFormat="1" applyBorder="1"/>
    <xf numFmtId="0" fontId="0" fillId="0" borderId="51" xfId="0" applyBorder="1"/>
    <xf numFmtId="0" fontId="0" fillId="0" borderId="31" xfId="0" applyBorder="1"/>
    <xf numFmtId="0" fontId="0" fillId="0" borderId="55" xfId="0" applyBorder="1"/>
    <xf numFmtId="0" fontId="0" fillId="0" borderId="56" xfId="0" applyBorder="1"/>
    <xf numFmtId="0" fontId="0" fillId="0" borderId="57" xfId="0" applyBorder="1"/>
    <xf numFmtId="0" fontId="13" fillId="0" borderId="0" xfId="0" applyFont="1" applyAlignment="1">
      <alignment horizontal="center"/>
    </xf>
    <xf numFmtId="0" fontId="16" fillId="0" borderId="0" xfId="0" applyFont="1"/>
    <xf numFmtId="167" fontId="0" fillId="0" borderId="41" xfId="0" applyNumberFormat="1" applyBorder="1"/>
    <xf numFmtId="167" fontId="0" fillId="0" borderId="27" xfId="0" applyNumberFormat="1" applyBorder="1"/>
    <xf numFmtId="0" fontId="0" fillId="40" borderId="0" xfId="0" applyFill="1"/>
    <xf numFmtId="0" fontId="13" fillId="40" borderId="0" xfId="0" applyFont="1" applyFill="1" applyAlignment="1">
      <alignment horizontal="center"/>
    </xf>
    <xf numFmtId="0" fontId="16" fillId="40" borderId="0" xfId="0" applyFont="1" applyFill="1"/>
    <xf numFmtId="10" fontId="25" fillId="37" borderId="58" xfId="0" applyNumberFormat="1" applyFont="1" applyFill="1" applyBorder="1" applyAlignment="1">
      <alignment horizontal="center"/>
    </xf>
    <xf numFmtId="2" fontId="22" fillId="37" borderId="59" xfId="0" applyNumberFormat="1" applyFont="1" applyFill="1" applyBorder="1" applyAlignment="1">
      <alignment horizontal="center"/>
    </xf>
    <xf numFmtId="0" fontId="27" fillId="35" borderId="47" xfId="0" applyFont="1" applyFill="1" applyBorder="1" applyAlignment="1">
      <alignment horizontal="left" wrapText="1"/>
    </xf>
    <xf numFmtId="164" fontId="0" fillId="0" borderId="60" xfId="0" applyNumberFormat="1" applyBorder="1"/>
    <xf numFmtId="164" fontId="0" fillId="0" borderId="61" xfId="0" applyNumberFormat="1" applyBorder="1"/>
    <xf numFmtId="164" fontId="0" fillId="0" borderId="62" xfId="0" applyNumberFormat="1" applyBorder="1"/>
    <xf numFmtId="10" fontId="0" fillId="0" borderId="18" xfId="0" applyNumberFormat="1" applyBorder="1"/>
    <xf numFmtId="0" fontId="0" fillId="0" borderId="63" xfId="0" applyBorder="1"/>
    <xf numFmtId="1" fontId="21" fillId="35" borderId="47" xfId="0" applyNumberFormat="1" applyFont="1" applyFill="1" applyBorder="1" applyAlignment="1">
      <alignment horizontal="center" wrapText="1"/>
    </xf>
    <xf numFmtId="1" fontId="0" fillId="0" borderId="47" xfId="0" applyNumberFormat="1" applyBorder="1"/>
    <xf numFmtId="1" fontId="0" fillId="0" borderId="64" xfId="0" applyNumberFormat="1" applyBorder="1"/>
    <xf numFmtId="1" fontId="0" fillId="0" borderId="62" xfId="0" applyNumberFormat="1" applyBorder="1"/>
    <xf numFmtId="1" fontId="0" fillId="0" borderId="65" xfId="0" applyNumberFormat="1" applyBorder="1"/>
    <xf numFmtId="2" fontId="0" fillId="0" borderId="44" xfId="0" applyNumberFormat="1" applyBorder="1"/>
    <xf numFmtId="2" fontId="0" fillId="0" borderId="42" xfId="0" applyNumberFormat="1" applyBorder="1"/>
    <xf numFmtId="166" fontId="16" fillId="35" borderId="40" xfId="0" applyNumberFormat="1" applyFont="1" applyFill="1" applyBorder="1"/>
    <xf numFmtId="2" fontId="25" fillId="37" borderId="16" xfId="0" applyNumberFormat="1" applyFont="1" applyFill="1" applyBorder="1" applyAlignment="1">
      <alignment horizontal="center"/>
    </xf>
    <xf numFmtId="10" fontId="26" fillId="37" borderId="37" xfId="0" applyNumberFormat="1" applyFont="1" applyFill="1" applyBorder="1" applyAlignment="1">
      <alignment horizontal="center"/>
    </xf>
    <xf numFmtId="0" fontId="33" fillId="35" borderId="23" xfId="0" applyFont="1" applyFill="1" applyBorder="1" applyAlignment="1">
      <alignment horizontal="left" wrapText="1"/>
    </xf>
    <xf numFmtId="10" fontId="33" fillId="35" borderId="18" xfId="0" applyNumberFormat="1" applyFont="1" applyFill="1" applyBorder="1" applyAlignment="1">
      <alignment horizontal="left" wrapText="1"/>
    </xf>
    <xf numFmtId="2" fontId="33" fillId="35" borderId="18" xfId="0" applyNumberFormat="1" applyFont="1" applyFill="1" applyBorder="1" applyAlignment="1">
      <alignment horizontal="left" wrapText="1"/>
    </xf>
    <xf numFmtId="1" fontId="0" fillId="0" borderId="49" xfId="0" applyNumberFormat="1" applyBorder="1"/>
    <xf numFmtId="1" fontId="0" fillId="0" borderId="42" xfId="0" applyNumberFormat="1" applyBorder="1"/>
    <xf numFmtId="165" fontId="21" fillId="35" borderId="12" xfId="0" applyNumberFormat="1" applyFont="1" applyFill="1" applyBorder="1" applyAlignment="1">
      <alignment horizontal="center" wrapText="1"/>
    </xf>
    <xf numFmtId="0" fontId="21" fillId="35" borderId="18" xfId="0" applyFont="1" applyFill="1" applyBorder="1" applyAlignment="1">
      <alignment horizontal="center" wrapText="1"/>
    </xf>
    <xf numFmtId="0" fontId="0" fillId="0" borderId="18" xfId="0" applyBorder="1"/>
    <xf numFmtId="0" fontId="0" fillId="0" borderId="24" xfId="0" applyBorder="1"/>
    <xf numFmtId="1" fontId="0" fillId="0" borderId="50" xfId="0" applyNumberFormat="1" applyBorder="1"/>
    <xf numFmtId="164" fontId="0" fillId="0" borderId="41" xfId="0" applyNumberFormat="1" applyBorder="1"/>
    <xf numFmtId="0" fontId="16" fillId="0" borderId="0" xfId="0" applyFont="1" applyAlignment="1">
      <alignment horizontal="center"/>
    </xf>
    <xf numFmtId="0" fontId="0" fillId="0" borderId="0" xfId="0" applyAlignment="1">
      <alignment horizontal="center"/>
    </xf>
    <xf numFmtId="14" fontId="13" fillId="37" borderId="11" xfId="0" applyNumberFormat="1" applyFont="1" applyFill="1" applyBorder="1" applyAlignment="1">
      <alignment horizontal="center"/>
    </xf>
    <xf numFmtId="0" fontId="23" fillId="36" borderId="12" xfId="0" applyFont="1" applyFill="1" applyBorder="1" applyAlignment="1">
      <alignment horizontal="center"/>
    </xf>
    <xf numFmtId="0" fontId="24" fillId="36" borderId="12" xfId="0" applyFont="1" applyFill="1" applyBorder="1" applyAlignment="1">
      <alignment horizontal="center"/>
    </xf>
    <xf numFmtId="0" fontId="16" fillId="34" borderId="0" xfId="0" applyFont="1" applyFill="1" applyAlignment="1">
      <alignment horizontal="center"/>
    </xf>
    <xf numFmtId="0" fontId="16" fillId="33" borderId="0" xfId="0" applyFont="1" applyFill="1" applyAlignment="1">
      <alignment horizontal="center"/>
    </xf>
    <xf numFmtId="0" fontId="19" fillId="35" borderId="0" xfId="0" applyFont="1" applyFill="1" applyAlignment="1">
      <alignment horizontal="center"/>
    </xf>
    <xf numFmtId="0" fontId="0" fillId="35" borderId="0" xfId="0" applyFill="1" applyAlignment="1">
      <alignment horizontal="center"/>
    </xf>
    <xf numFmtId="0" fontId="0" fillId="38" borderId="0" xfId="0" applyFill="1" applyAlignment="1">
      <alignment horizontal="center"/>
    </xf>
    <xf numFmtId="0" fontId="13" fillId="37" borderId="38" xfId="0" applyFont="1" applyFill="1" applyBorder="1" applyAlignment="1">
      <alignment horizontal="center"/>
    </xf>
    <xf numFmtId="0" fontId="13" fillId="37" borderId="39" xfId="0" applyFont="1" applyFill="1" applyBorder="1" applyAlignment="1">
      <alignment horizontal="center"/>
    </xf>
    <xf numFmtId="14" fontId="22" fillId="37" borderId="0" xfId="0" applyNumberFormat="1" applyFont="1" applyFill="1" applyAlignment="1">
      <alignment horizontal="center"/>
    </xf>
    <xf numFmtId="10" fontId="25" fillId="39" borderId="29" xfId="0" applyNumberFormat="1" applyFont="1" applyFill="1" applyBorder="1" applyAlignment="1">
      <alignment horizontal="center" shrinkToFit="1"/>
    </xf>
    <xf numFmtId="10" fontId="25" fillId="39" borderId="13" xfId="0" applyNumberFormat="1" applyFont="1" applyFill="1" applyBorder="1" applyAlignment="1">
      <alignment horizontal="center" shrinkToFit="1"/>
    </xf>
    <xf numFmtId="10" fontId="25" fillId="39" borderId="36" xfId="0" applyNumberFormat="1" applyFont="1" applyFill="1" applyBorder="1" applyAlignment="1">
      <alignment horizontal="center" shrinkToFit="1"/>
    </xf>
    <xf numFmtId="10" fontId="25" fillId="39" borderId="66" xfId="0" applyNumberFormat="1" applyFont="1" applyFill="1" applyBorder="1" applyAlignment="1">
      <alignment horizontal="center" shrinkToFit="1"/>
    </xf>
    <xf numFmtId="10" fontId="25" fillId="39" borderId="67" xfId="0" applyNumberFormat="1" applyFont="1" applyFill="1" applyBorder="1" applyAlignment="1">
      <alignment horizontal="center" shrinkToFit="1"/>
    </xf>
    <xf numFmtId="10" fontId="25" fillId="39" borderId="68" xfId="0" applyNumberFormat="1" applyFont="1" applyFill="1" applyBorder="1" applyAlignment="1">
      <alignment horizontal="center" shrinkToFit="1"/>
    </xf>
    <xf numFmtId="0" fontId="32" fillId="37" borderId="38" xfId="0" applyFont="1" applyFill="1" applyBorder="1" applyAlignment="1">
      <alignment horizontal="center"/>
    </xf>
    <xf numFmtId="0" fontId="32" fillId="37" borderId="39" xfId="0" applyFont="1" applyFill="1" applyBorder="1" applyAlignment="1">
      <alignment horizontal="center"/>
    </xf>
    <xf numFmtId="0" fontId="23" fillId="37" borderId="12" xfId="0" applyFont="1" applyFill="1" applyBorder="1" applyAlignment="1">
      <alignment horizontal="center"/>
    </xf>
    <xf numFmtId="0" fontId="24" fillId="37" borderId="18" xfId="0" applyFont="1" applyFill="1" applyBorder="1" applyAlignment="1">
      <alignment horizontal="center"/>
    </xf>
    <xf numFmtId="2" fontId="0" fillId="41"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4D2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'raw data'!$O$2</c:f>
              <c:strCache>
                <c:ptCount val="1"/>
                <c:pt idx="0">
                  <c:v>Monthly beer production</c:v>
                </c:pt>
              </c:strCache>
            </c:strRef>
          </c:tx>
          <c:spPr>
            <a:ln w="28575" cap="rnd">
              <a:solidFill>
                <a:schemeClr val="accent1"/>
              </a:solidFill>
              <a:round/>
            </a:ln>
            <a:effectLst/>
          </c:spPr>
          <c:marker>
            <c:symbol val="none"/>
          </c:marker>
          <c:cat>
            <c:strRef>
              <c:f>'raw data'!$M$3:$M$478</c:f>
              <c:strCache>
                <c:ptCount val="476"/>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1965-01</c:v>
                </c:pt>
                <c:pt idx="109">
                  <c:v>1965-02</c:v>
                </c:pt>
                <c:pt idx="110">
                  <c:v>1965-03</c:v>
                </c:pt>
                <c:pt idx="111">
                  <c:v>1965-04</c:v>
                </c:pt>
                <c:pt idx="112">
                  <c:v>1965-05</c:v>
                </c:pt>
                <c:pt idx="113">
                  <c:v>1965-06</c:v>
                </c:pt>
                <c:pt idx="114">
                  <c:v>1965-07</c:v>
                </c:pt>
                <c:pt idx="115">
                  <c:v>1965-08</c:v>
                </c:pt>
                <c:pt idx="116">
                  <c:v>1965-09</c:v>
                </c:pt>
                <c:pt idx="117">
                  <c:v>1965-10</c:v>
                </c:pt>
                <c:pt idx="118">
                  <c:v>1965-11</c:v>
                </c:pt>
                <c:pt idx="119">
                  <c:v>1965-12</c:v>
                </c:pt>
                <c:pt idx="120">
                  <c:v>1966-01</c:v>
                </c:pt>
                <c:pt idx="121">
                  <c:v>1966-02</c:v>
                </c:pt>
                <c:pt idx="122">
                  <c:v>1966-03</c:v>
                </c:pt>
                <c:pt idx="123">
                  <c:v>1966-04</c:v>
                </c:pt>
                <c:pt idx="124">
                  <c:v>1966-05</c:v>
                </c:pt>
                <c:pt idx="125">
                  <c:v>1966-06</c:v>
                </c:pt>
                <c:pt idx="126">
                  <c:v>1966-07</c:v>
                </c:pt>
                <c:pt idx="127">
                  <c:v>1966-08</c:v>
                </c:pt>
                <c:pt idx="128">
                  <c:v>1966-09</c:v>
                </c:pt>
                <c:pt idx="129">
                  <c:v>1966-10</c:v>
                </c:pt>
                <c:pt idx="130">
                  <c:v>1966-11</c:v>
                </c:pt>
                <c:pt idx="131">
                  <c:v>1966-12</c:v>
                </c:pt>
                <c:pt idx="132">
                  <c:v>1967-01</c:v>
                </c:pt>
                <c:pt idx="133">
                  <c:v>1967-02</c:v>
                </c:pt>
                <c:pt idx="134">
                  <c:v>1967-03</c:v>
                </c:pt>
                <c:pt idx="135">
                  <c:v>1967-04</c:v>
                </c:pt>
                <c:pt idx="136">
                  <c:v>1967-05</c:v>
                </c:pt>
                <c:pt idx="137">
                  <c:v>1967-06</c:v>
                </c:pt>
                <c:pt idx="138">
                  <c:v>1967-07</c:v>
                </c:pt>
                <c:pt idx="139">
                  <c:v>1967-08</c:v>
                </c:pt>
                <c:pt idx="140">
                  <c:v>1967-09</c:v>
                </c:pt>
                <c:pt idx="141">
                  <c:v>1967-10</c:v>
                </c:pt>
                <c:pt idx="142">
                  <c:v>1967-11</c:v>
                </c:pt>
                <c:pt idx="143">
                  <c:v>1967-12</c:v>
                </c:pt>
                <c:pt idx="144">
                  <c:v>1968-01</c:v>
                </c:pt>
                <c:pt idx="145">
                  <c:v>1968-02</c:v>
                </c:pt>
                <c:pt idx="146">
                  <c:v>1968-03</c:v>
                </c:pt>
                <c:pt idx="147">
                  <c:v>1968-04</c:v>
                </c:pt>
                <c:pt idx="148">
                  <c:v>1968-05</c:v>
                </c:pt>
                <c:pt idx="149">
                  <c:v>1968-06</c:v>
                </c:pt>
                <c:pt idx="150">
                  <c:v>1968-07</c:v>
                </c:pt>
                <c:pt idx="151">
                  <c:v>1968-08</c:v>
                </c:pt>
                <c:pt idx="152">
                  <c:v>1968-09</c:v>
                </c:pt>
                <c:pt idx="153">
                  <c:v>1968-10</c:v>
                </c:pt>
                <c:pt idx="154">
                  <c:v>1968-11</c:v>
                </c:pt>
                <c:pt idx="155">
                  <c:v>1968-12</c:v>
                </c:pt>
                <c:pt idx="156">
                  <c:v>1969-01</c:v>
                </c:pt>
                <c:pt idx="157">
                  <c:v>1969-02</c:v>
                </c:pt>
                <c:pt idx="158">
                  <c:v>1969-03</c:v>
                </c:pt>
                <c:pt idx="159">
                  <c:v>1969-04</c:v>
                </c:pt>
                <c:pt idx="160">
                  <c:v>1969-05</c:v>
                </c:pt>
                <c:pt idx="161">
                  <c:v>1969-06</c:v>
                </c:pt>
                <c:pt idx="162">
                  <c:v>1969-07</c:v>
                </c:pt>
                <c:pt idx="163">
                  <c:v>1969-08</c:v>
                </c:pt>
                <c:pt idx="164">
                  <c:v>1969-09</c:v>
                </c:pt>
                <c:pt idx="165">
                  <c:v>1969-10</c:v>
                </c:pt>
                <c:pt idx="166">
                  <c:v>1969-11</c:v>
                </c:pt>
                <c:pt idx="167">
                  <c:v>1969-12</c:v>
                </c:pt>
                <c:pt idx="168">
                  <c:v>1970-01</c:v>
                </c:pt>
                <c:pt idx="169">
                  <c:v>1970-02</c:v>
                </c:pt>
                <c:pt idx="170">
                  <c:v>1970-03</c:v>
                </c:pt>
                <c:pt idx="171">
                  <c:v>1970-04</c:v>
                </c:pt>
                <c:pt idx="172">
                  <c:v>1970-05</c:v>
                </c:pt>
                <c:pt idx="173">
                  <c:v>1970-06</c:v>
                </c:pt>
                <c:pt idx="174">
                  <c:v>1970-07</c:v>
                </c:pt>
                <c:pt idx="175">
                  <c:v>1970-08</c:v>
                </c:pt>
                <c:pt idx="176">
                  <c:v>1970-09</c:v>
                </c:pt>
                <c:pt idx="177">
                  <c:v>1970-10</c:v>
                </c:pt>
                <c:pt idx="178">
                  <c:v>1970-11</c:v>
                </c:pt>
                <c:pt idx="179">
                  <c:v>1970-12</c:v>
                </c:pt>
                <c:pt idx="180">
                  <c:v>1971-01</c:v>
                </c:pt>
                <c:pt idx="181">
                  <c:v>1971-02</c:v>
                </c:pt>
                <c:pt idx="182">
                  <c:v>1971-03</c:v>
                </c:pt>
                <c:pt idx="183">
                  <c:v>1971-04</c:v>
                </c:pt>
                <c:pt idx="184">
                  <c:v>1971-05</c:v>
                </c:pt>
                <c:pt idx="185">
                  <c:v>1971-06</c:v>
                </c:pt>
                <c:pt idx="186">
                  <c:v>1971-07</c:v>
                </c:pt>
                <c:pt idx="187">
                  <c:v>1971-08</c:v>
                </c:pt>
                <c:pt idx="188">
                  <c:v>1971-09</c:v>
                </c:pt>
                <c:pt idx="189">
                  <c:v>1971-10</c:v>
                </c:pt>
                <c:pt idx="190">
                  <c:v>1971-11</c:v>
                </c:pt>
                <c:pt idx="191">
                  <c:v>1971-12</c:v>
                </c:pt>
                <c:pt idx="192">
                  <c:v>1972-01</c:v>
                </c:pt>
                <c:pt idx="193">
                  <c:v>1972-02</c:v>
                </c:pt>
                <c:pt idx="194">
                  <c:v>1972-03</c:v>
                </c:pt>
                <c:pt idx="195">
                  <c:v>1972-04</c:v>
                </c:pt>
                <c:pt idx="196">
                  <c:v>1972-05</c:v>
                </c:pt>
                <c:pt idx="197">
                  <c:v>1972-06</c:v>
                </c:pt>
                <c:pt idx="198">
                  <c:v>1972-07</c:v>
                </c:pt>
                <c:pt idx="199">
                  <c:v>1972-08</c:v>
                </c:pt>
                <c:pt idx="200">
                  <c:v>1972-09</c:v>
                </c:pt>
                <c:pt idx="201">
                  <c:v>1972-10</c:v>
                </c:pt>
                <c:pt idx="202">
                  <c:v>1972-11</c:v>
                </c:pt>
                <c:pt idx="203">
                  <c:v>1972-12</c:v>
                </c:pt>
                <c:pt idx="204">
                  <c:v>1973-01</c:v>
                </c:pt>
                <c:pt idx="205">
                  <c:v>1973-02</c:v>
                </c:pt>
                <c:pt idx="206">
                  <c:v>1973-03</c:v>
                </c:pt>
                <c:pt idx="207">
                  <c:v>1973-04</c:v>
                </c:pt>
                <c:pt idx="208">
                  <c:v>1973-05</c:v>
                </c:pt>
                <c:pt idx="209">
                  <c:v>1973-06</c:v>
                </c:pt>
                <c:pt idx="210">
                  <c:v>1973-07</c:v>
                </c:pt>
                <c:pt idx="211">
                  <c:v>1973-08</c:v>
                </c:pt>
                <c:pt idx="212">
                  <c:v>1973-09</c:v>
                </c:pt>
                <c:pt idx="213">
                  <c:v>1973-10</c:v>
                </c:pt>
                <c:pt idx="214">
                  <c:v>1973-11</c:v>
                </c:pt>
                <c:pt idx="215">
                  <c:v>1973-12</c:v>
                </c:pt>
                <c:pt idx="216">
                  <c:v>1974-01</c:v>
                </c:pt>
                <c:pt idx="217">
                  <c:v>1974-02</c:v>
                </c:pt>
                <c:pt idx="218">
                  <c:v>1974-03</c:v>
                </c:pt>
                <c:pt idx="219">
                  <c:v>1974-04</c:v>
                </c:pt>
                <c:pt idx="220">
                  <c:v>1974-05</c:v>
                </c:pt>
                <c:pt idx="221">
                  <c:v>1974-06</c:v>
                </c:pt>
                <c:pt idx="222">
                  <c:v>1974-07</c:v>
                </c:pt>
                <c:pt idx="223">
                  <c:v>1974-08</c:v>
                </c:pt>
                <c:pt idx="224">
                  <c:v>1974-09</c:v>
                </c:pt>
                <c:pt idx="225">
                  <c:v>1974-10</c:v>
                </c:pt>
                <c:pt idx="226">
                  <c:v>1974-11</c:v>
                </c:pt>
                <c:pt idx="227">
                  <c:v>1974-12</c:v>
                </c:pt>
                <c:pt idx="228">
                  <c:v>1975-01</c:v>
                </c:pt>
                <c:pt idx="229">
                  <c:v>1975-02</c:v>
                </c:pt>
                <c:pt idx="230">
                  <c:v>1975-03</c:v>
                </c:pt>
                <c:pt idx="231">
                  <c:v>1975-04</c:v>
                </c:pt>
                <c:pt idx="232">
                  <c:v>1975-05</c:v>
                </c:pt>
                <c:pt idx="233">
                  <c:v>1975-06</c:v>
                </c:pt>
                <c:pt idx="234">
                  <c:v>1975-07</c:v>
                </c:pt>
                <c:pt idx="235">
                  <c:v>1975-08</c:v>
                </c:pt>
                <c:pt idx="236">
                  <c:v>1975-09</c:v>
                </c:pt>
                <c:pt idx="237">
                  <c:v>1975-10</c:v>
                </c:pt>
                <c:pt idx="238">
                  <c:v>1975-11</c:v>
                </c:pt>
                <c:pt idx="239">
                  <c:v>1975-12</c:v>
                </c:pt>
                <c:pt idx="240">
                  <c:v>1976-01</c:v>
                </c:pt>
                <c:pt idx="241">
                  <c:v>1976-02</c:v>
                </c:pt>
                <c:pt idx="242">
                  <c:v>1976-03</c:v>
                </c:pt>
                <c:pt idx="243">
                  <c:v>1976-04</c:v>
                </c:pt>
                <c:pt idx="244">
                  <c:v>1976-05</c:v>
                </c:pt>
                <c:pt idx="245">
                  <c:v>1976-06</c:v>
                </c:pt>
                <c:pt idx="246">
                  <c:v>1976-07</c:v>
                </c:pt>
                <c:pt idx="247">
                  <c:v>1976-08</c:v>
                </c:pt>
                <c:pt idx="248">
                  <c:v>1976-09</c:v>
                </c:pt>
                <c:pt idx="249">
                  <c:v>1976-10</c:v>
                </c:pt>
                <c:pt idx="250">
                  <c:v>1976-11</c:v>
                </c:pt>
                <c:pt idx="251">
                  <c:v>1976-12</c:v>
                </c:pt>
                <c:pt idx="252">
                  <c:v>1977-01</c:v>
                </c:pt>
                <c:pt idx="253">
                  <c:v>1977-02</c:v>
                </c:pt>
                <c:pt idx="254">
                  <c:v>1977-03</c:v>
                </c:pt>
                <c:pt idx="255">
                  <c:v>1977-04</c:v>
                </c:pt>
                <c:pt idx="256">
                  <c:v>1977-05</c:v>
                </c:pt>
                <c:pt idx="257">
                  <c:v>1977-06</c:v>
                </c:pt>
                <c:pt idx="258">
                  <c:v>1977-07</c:v>
                </c:pt>
                <c:pt idx="259">
                  <c:v>1977-08</c:v>
                </c:pt>
                <c:pt idx="260">
                  <c:v>1977-09</c:v>
                </c:pt>
                <c:pt idx="261">
                  <c:v>1977-10</c:v>
                </c:pt>
                <c:pt idx="262">
                  <c:v>1977-11</c:v>
                </c:pt>
                <c:pt idx="263">
                  <c:v>1977-12</c:v>
                </c:pt>
                <c:pt idx="264">
                  <c:v>1978-01</c:v>
                </c:pt>
                <c:pt idx="265">
                  <c:v>1978-02</c:v>
                </c:pt>
                <c:pt idx="266">
                  <c:v>1978-03</c:v>
                </c:pt>
                <c:pt idx="267">
                  <c:v>1978-04</c:v>
                </c:pt>
                <c:pt idx="268">
                  <c:v>1978-05</c:v>
                </c:pt>
                <c:pt idx="269">
                  <c:v>1978-06</c:v>
                </c:pt>
                <c:pt idx="270">
                  <c:v>1978-07</c:v>
                </c:pt>
                <c:pt idx="271">
                  <c:v>1978-08</c:v>
                </c:pt>
                <c:pt idx="272">
                  <c:v>1978-09</c:v>
                </c:pt>
                <c:pt idx="273">
                  <c:v>1978-10</c:v>
                </c:pt>
                <c:pt idx="274">
                  <c:v>1978-11</c:v>
                </c:pt>
                <c:pt idx="275">
                  <c:v>1978-12</c:v>
                </c:pt>
                <c:pt idx="276">
                  <c:v>1979-01</c:v>
                </c:pt>
                <c:pt idx="277">
                  <c:v>1979-02</c:v>
                </c:pt>
                <c:pt idx="278">
                  <c:v>1979-03</c:v>
                </c:pt>
                <c:pt idx="279">
                  <c:v>1979-04</c:v>
                </c:pt>
                <c:pt idx="280">
                  <c:v>1979-05</c:v>
                </c:pt>
                <c:pt idx="281">
                  <c:v>1979-06</c:v>
                </c:pt>
                <c:pt idx="282">
                  <c:v>1979-07</c:v>
                </c:pt>
                <c:pt idx="283">
                  <c:v>1979-08</c:v>
                </c:pt>
                <c:pt idx="284">
                  <c:v>1979-09</c:v>
                </c:pt>
                <c:pt idx="285">
                  <c:v>1979-10</c:v>
                </c:pt>
                <c:pt idx="286">
                  <c:v>1979-11</c:v>
                </c:pt>
                <c:pt idx="287">
                  <c:v>1979-12</c:v>
                </c:pt>
                <c:pt idx="288">
                  <c:v>1980-01</c:v>
                </c:pt>
                <c:pt idx="289">
                  <c:v>1980-02</c:v>
                </c:pt>
                <c:pt idx="290">
                  <c:v>1980-03</c:v>
                </c:pt>
                <c:pt idx="291">
                  <c:v>1980-04</c:v>
                </c:pt>
                <c:pt idx="292">
                  <c:v>1980-05</c:v>
                </c:pt>
                <c:pt idx="293">
                  <c:v>1980-06</c:v>
                </c:pt>
                <c:pt idx="294">
                  <c:v>1980-07</c:v>
                </c:pt>
                <c:pt idx="295">
                  <c:v>1980-08</c:v>
                </c:pt>
                <c:pt idx="296">
                  <c:v>1980-09</c:v>
                </c:pt>
                <c:pt idx="297">
                  <c:v>1980-10</c:v>
                </c:pt>
                <c:pt idx="298">
                  <c:v>1980-11</c:v>
                </c:pt>
                <c:pt idx="299">
                  <c:v>1980-12</c:v>
                </c:pt>
                <c:pt idx="300">
                  <c:v>1981-01</c:v>
                </c:pt>
                <c:pt idx="301">
                  <c:v>1981-02</c:v>
                </c:pt>
                <c:pt idx="302">
                  <c:v>1981-03</c:v>
                </c:pt>
                <c:pt idx="303">
                  <c:v>1981-04</c:v>
                </c:pt>
                <c:pt idx="304">
                  <c:v>1981-05</c:v>
                </c:pt>
                <c:pt idx="305">
                  <c:v>1981-06</c:v>
                </c:pt>
                <c:pt idx="306">
                  <c:v>1981-07</c:v>
                </c:pt>
                <c:pt idx="307">
                  <c:v>1981-08</c:v>
                </c:pt>
                <c:pt idx="308">
                  <c:v>1981-09</c:v>
                </c:pt>
                <c:pt idx="309">
                  <c:v>1981-10</c:v>
                </c:pt>
                <c:pt idx="310">
                  <c:v>1981-11</c:v>
                </c:pt>
                <c:pt idx="311">
                  <c:v>1981-12</c:v>
                </c:pt>
                <c:pt idx="312">
                  <c:v>1982-01</c:v>
                </c:pt>
                <c:pt idx="313">
                  <c:v>1982-02</c:v>
                </c:pt>
                <c:pt idx="314">
                  <c:v>1982-03</c:v>
                </c:pt>
                <c:pt idx="315">
                  <c:v>1982-04</c:v>
                </c:pt>
                <c:pt idx="316">
                  <c:v>1982-05</c:v>
                </c:pt>
                <c:pt idx="317">
                  <c:v>1982-06</c:v>
                </c:pt>
                <c:pt idx="318">
                  <c:v>1982-07</c:v>
                </c:pt>
                <c:pt idx="319">
                  <c:v>1982-08</c:v>
                </c:pt>
                <c:pt idx="320">
                  <c:v>1982-09</c:v>
                </c:pt>
                <c:pt idx="321">
                  <c:v>1982-10</c:v>
                </c:pt>
                <c:pt idx="322">
                  <c:v>1982-11</c:v>
                </c:pt>
                <c:pt idx="323">
                  <c:v>1982-12</c:v>
                </c:pt>
                <c:pt idx="324">
                  <c:v>1983-01</c:v>
                </c:pt>
                <c:pt idx="325">
                  <c:v>1983-02</c:v>
                </c:pt>
                <c:pt idx="326">
                  <c:v>1983-03</c:v>
                </c:pt>
                <c:pt idx="327">
                  <c:v>1983-04</c:v>
                </c:pt>
                <c:pt idx="328">
                  <c:v>1983-05</c:v>
                </c:pt>
                <c:pt idx="329">
                  <c:v>1983-06</c:v>
                </c:pt>
                <c:pt idx="330">
                  <c:v>1983-07</c:v>
                </c:pt>
                <c:pt idx="331">
                  <c:v>1983-08</c:v>
                </c:pt>
                <c:pt idx="332">
                  <c:v>1983-09</c:v>
                </c:pt>
                <c:pt idx="333">
                  <c:v>1983-10</c:v>
                </c:pt>
                <c:pt idx="334">
                  <c:v>1983-11</c:v>
                </c:pt>
                <c:pt idx="335">
                  <c:v>1983-12</c:v>
                </c:pt>
                <c:pt idx="336">
                  <c:v>1984-01</c:v>
                </c:pt>
                <c:pt idx="337">
                  <c:v>1984-02</c:v>
                </c:pt>
                <c:pt idx="338">
                  <c:v>1984-03</c:v>
                </c:pt>
                <c:pt idx="339">
                  <c:v>1984-04</c:v>
                </c:pt>
                <c:pt idx="340">
                  <c:v>1984-05</c:v>
                </c:pt>
                <c:pt idx="341">
                  <c:v>1984-06</c:v>
                </c:pt>
                <c:pt idx="342">
                  <c:v>1984-07</c:v>
                </c:pt>
                <c:pt idx="343">
                  <c:v>1984-08</c:v>
                </c:pt>
                <c:pt idx="344">
                  <c:v>1984-09</c:v>
                </c:pt>
                <c:pt idx="345">
                  <c:v>1984-10</c:v>
                </c:pt>
                <c:pt idx="346">
                  <c:v>1984-11</c:v>
                </c:pt>
                <c:pt idx="347">
                  <c:v>1984-12</c:v>
                </c:pt>
                <c:pt idx="348">
                  <c:v>1985-01</c:v>
                </c:pt>
                <c:pt idx="349">
                  <c:v>1985-02</c:v>
                </c:pt>
                <c:pt idx="350">
                  <c:v>1985-03</c:v>
                </c:pt>
                <c:pt idx="351">
                  <c:v>1985-04</c:v>
                </c:pt>
                <c:pt idx="352">
                  <c:v>1985-05</c:v>
                </c:pt>
                <c:pt idx="353">
                  <c:v>1985-06</c:v>
                </c:pt>
                <c:pt idx="354">
                  <c:v>1985-07</c:v>
                </c:pt>
                <c:pt idx="355">
                  <c:v>1985-08</c:v>
                </c:pt>
                <c:pt idx="356">
                  <c:v>1985-09</c:v>
                </c:pt>
                <c:pt idx="357">
                  <c:v>1985-10</c:v>
                </c:pt>
                <c:pt idx="358">
                  <c:v>1985-11</c:v>
                </c:pt>
                <c:pt idx="359">
                  <c:v>1985-12</c:v>
                </c:pt>
                <c:pt idx="360">
                  <c:v>1986-01</c:v>
                </c:pt>
                <c:pt idx="361">
                  <c:v>1986-02</c:v>
                </c:pt>
                <c:pt idx="362">
                  <c:v>1986-03</c:v>
                </c:pt>
                <c:pt idx="363">
                  <c:v>1986-04</c:v>
                </c:pt>
                <c:pt idx="364">
                  <c:v>1986-05</c:v>
                </c:pt>
                <c:pt idx="365">
                  <c:v>1986-06</c:v>
                </c:pt>
                <c:pt idx="366">
                  <c:v>1986-07</c:v>
                </c:pt>
                <c:pt idx="367">
                  <c:v>1986-08</c:v>
                </c:pt>
                <c:pt idx="368">
                  <c:v>1986-09</c:v>
                </c:pt>
                <c:pt idx="369">
                  <c:v>1986-10</c:v>
                </c:pt>
                <c:pt idx="370">
                  <c:v>1986-11</c:v>
                </c:pt>
                <c:pt idx="371">
                  <c:v>1986-12</c:v>
                </c:pt>
                <c:pt idx="372">
                  <c:v>1987-01</c:v>
                </c:pt>
                <c:pt idx="373">
                  <c:v>1987-02</c:v>
                </c:pt>
                <c:pt idx="374">
                  <c:v>1987-03</c:v>
                </c:pt>
                <c:pt idx="375">
                  <c:v>1987-04</c:v>
                </c:pt>
                <c:pt idx="376">
                  <c:v>1987-05</c:v>
                </c:pt>
                <c:pt idx="377">
                  <c:v>1987-06</c:v>
                </c:pt>
                <c:pt idx="378">
                  <c:v>1987-07</c:v>
                </c:pt>
                <c:pt idx="379">
                  <c:v>1987-08</c:v>
                </c:pt>
                <c:pt idx="380">
                  <c:v>1987-09</c:v>
                </c:pt>
                <c:pt idx="381">
                  <c:v>1987-10</c:v>
                </c:pt>
                <c:pt idx="382">
                  <c:v>1987-11</c:v>
                </c:pt>
                <c:pt idx="383">
                  <c:v>1987-12</c:v>
                </c:pt>
                <c:pt idx="384">
                  <c:v>1988-01</c:v>
                </c:pt>
                <c:pt idx="385">
                  <c:v>1988-02</c:v>
                </c:pt>
                <c:pt idx="386">
                  <c:v>1988-03</c:v>
                </c:pt>
                <c:pt idx="387">
                  <c:v>1988-04</c:v>
                </c:pt>
                <c:pt idx="388">
                  <c:v>1988-05</c:v>
                </c:pt>
                <c:pt idx="389">
                  <c:v>1988-06</c:v>
                </c:pt>
                <c:pt idx="390">
                  <c:v>1988-07</c:v>
                </c:pt>
                <c:pt idx="391">
                  <c:v>1988-08</c:v>
                </c:pt>
                <c:pt idx="392">
                  <c:v>1988-09</c:v>
                </c:pt>
                <c:pt idx="393">
                  <c:v>1988-10</c:v>
                </c:pt>
                <c:pt idx="394">
                  <c:v>1988-11</c:v>
                </c:pt>
                <c:pt idx="395">
                  <c:v>1988-12</c:v>
                </c:pt>
                <c:pt idx="396">
                  <c:v>1989-01</c:v>
                </c:pt>
                <c:pt idx="397">
                  <c:v>1989-02</c:v>
                </c:pt>
                <c:pt idx="398">
                  <c:v>1989-03</c:v>
                </c:pt>
                <c:pt idx="399">
                  <c:v>1989-04</c:v>
                </c:pt>
                <c:pt idx="400">
                  <c:v>1989-05</c:v>
                </c:pt>
                <c:pt idx="401">
                  <c:v>1989-06</c:v>
                </c:pt>
                <c:pt idx="402">
                  <c:v>1989-07</c:v>
                </c:pt>
                <c:pt idx="403">
                  <c:v>1989-08</c:v>
                </c:pt>
                <c:pt idx="404">
                  <c:v>1989-09</c:v>
                </c:pt>
                <c:pt idx="405">
                  <c:v>1989-10</c:v>
                </c:pt>
                <c:pt idx="406">
                  <c:v>1989-11</c:v>
                </c:pt>
                <c:pt idx="407">
                  <c:v>1989-12</c:v>
                </c:pt>
                <c:pt idx="408">
                  <c:v>1990-01</c:v>
                </c:pt>
                <c:pt idx="409">
                  <c:v>1990-02</c:v>
                </c:pt>
                <c:pt idx="410">
                  <c:v>1990-03</c:v>
                </c:pt>
                <c:pt idx="411">
                  <c:v>1990-04</c:v>
                </c:pt>
                <c:pt idx="412">
                  <c:v>1990-05</c:v>
                </c:pt>
                <c:pt idx="413">
                  <c:v>1990-06</c:v>
                </c:pt>
                <c:pt idx="414">
                  <c:v>1990-07</c:v>
                </c:pt>
                <c:pt idx="415">
                  <c:v>1990-08</c:v>
                </c:pt>
                <c:pt idx="416">
                  <c:v>1990-09</c:v>
                </c:pt>
                <c:pt idx="417">
                  <c:v>1990-10</c:v>
                </c:pt>
                <c:pt idx="418">
                  <c:v>1990-11</c:v>
                </c:pt>
                <c:pt idx="419">
                  <c:v>1990-12</c:v>
                </c:pt>
                <c:pt idx="420">
                  <c:v>1991-01</c:v>
                </c:pt>
                <c:pt idx="421">
                  <c:v>1991-02</c:v>
                </c:pt>
                <c:pt idx="422">
                  <c:v>1991-03</c:v>
                </c:pt>
                <c:pt idx="423">
                  <c:v>1991-04</c:v>
                </c:pt>
                <c:pt idx="424">
                  <c:v>1991-05</c:v>
                </c:pt>
                <c:pt idx="425">
                  <c:v>1991-06</c:v>
                </c:pt>
                <c:pt idx="426">
                  <c:v>1991-07</c:v>
                </c:pt>
                <c:pt idx="427">
                  <c:v>1991-08</c:v>
                </c:pt>
                <c:pt idx="428">
                  <c:v>1991-09</c:v>
                </c:pt>
                <c:pt idx="429">
                  <c:v>1991-10</c:v>
                </c:pt>
                <c:pt idx="430">
                  <c:v>1991-11</c:v>
                </c:pt>
                <c:pt idx="431">
                  <c:v>1991-12</c:v>
                </c:pt>
                <c:pt idx="432">
                  <c:v>1992-01</c:v>
                </c:pt>
                <c:pt idx="433">
                  <c:v>1992-02</c:v>
                </c:pt>
                <c:pt idx="434">
                  <c:v>1992-03</c:v>
                </c:pt>
                <c:pt idx="435">
                  <c:v>1992-04</c:v>
                </c:pt>
                <c:pt idx="436">
                  <c:v>1992-05</c:v>
                </c:pt>
                <c:pt idx="437">
                  <c:v>1992-06</c:v>
                </c:pt>
                <c:pt idx="438">
                  <c:v>1992-07</c:v>
                </c:pt>
                <c:pt idx="439">
                  <c:v>1992-08</c:v>
                </c:pt>
                <c:pt idx="440">
                  <c:v>1992-09</c:v>
                </c:pt>
                <c:pt idx="441">
                  <c:v>1992-10</c:v>
                </c:pt>
                <c:pt idx="442">
                  <c:v>1992-11</c:v>
                </c:pt>
                <c:pt idx="443">
                  <c:v>1992-12</c:v>
                </c:pt>
                <c:pt idx="444">
                  <c:v>1993-01</c:v>
                </c:pt>
                <c:pt idx="445">
                  <c:v>1993-02</c:v>
                </c:pt>
                <c:pt idx="446">
                  <c:v>1993-03</c:v>
                </c:pt>
                <c:pt idx="447">
                  <c:v>1993-04</c:v>
                </c:pt>
                <c:pt idx="448">
                  <c:v>1993-05</c:v>
                </c:pt>
                <c:pt idx="449">
                  <c:v>1993-06</c:v>
                </c:pt>
                <c:pt idx="450">
                  <c:v>1993-07</c:v>
                </c:pt>
                <c:pt idx="451">
                  <c:v>1993-08</c:v>
                </c:pt>
                <c:pt idx="452">
                  <c:v>1993-09</c:v>
                </c:pt>
                <c:pt idx="453">
                  <c:v>1993-10</c:v>
                </c:pt>
                <c:pt idx="454">
                  <c:v>1993-11</c:v>
                </c:pt>
                <c:pt idx="455">
                  <c:v>1993-12</c:v>
                </c:pt>
                <c:pt idx="456">
                  <c:v>1994-01</c:v>
                </c:pt>
                <c:pt idx="457">
                  <c:v>1994-02</c:v>
                </c:pt>
                <c:pt idx="458">
                  <c:v>1994-03</c:v>
                </c:pt>
                <c:pt idx="459">
                  <c:v>1994-04</c:v>
                </c:pt>
                <c:pt idx="460">
                  <c:v>1994-05</c:v>
                </c:pt>
                <c:pt idx="461">
                  <c:v>1994-06</c:v>
                </c:pt>
                <c:pt idx="462">
                  <c:v>1994-07</c:v>
                </c:pt>
                <c:pt idx="463">
                  <c:v>1994-08</c:v>
                </c:pt>
                <c:pt idx="464">
                  <c:v>1994-09</c:v>
                </c:pt>
                <c:pt idx="465">
                  <c:v>1994-10</c:v>
                </c:pt>
                <c:pt idx="466">
                  <c:v>1994-11</c:v>
                </c:pt>
                <c:pt idx="467">
                  <c:v>1994-12</c:v>
                </c:pt>
                <c:pt idx="468">
                  <c:v>1995-01</c:v>
                </c:pt>
                <c:pt idx="469">
                  <c:v>1995-02</c:v>
                </c:pt>
                <c:pt idx="470">
                  <c:v>1995-03</c:v>
                </c:pt>
                <c:pt idx="471">
                  <c:v>1995-04</c:v>
                </c:pt>
                <c:pt idx="472">
                  <c:v>1995-05</c:v>
                </c:pt>
                <c:pt idx="473">
                  <c:v>1995-06</c:v>
                </c:pt>
                <c:pt idx="474">
                  <c:v>1995-07</c:v>
                </c:pt>
                <c:pt idx="475">
                  <c:v>1995-08</c:v>
                </c:pt>
              </c:strCache>
            </c:strRef>
          </c:cat>
          <c:val>
            <c:numRef>
              <c:f>'raw data'!$O$3:$O$478</c:f>
              <c:numCache>
                <c:formatCode>General</c:formatCode>
                <c:ptCount val="476"/>
                <c:pt idx="0">
                  <c:v>93.2</c:v>
                </c:pt>
                <c:pt idx="1">
                  <c:v>96</c:v>
                </c:pt>
                <c:pt idx="2">
                  <c:v>95.2</c:v>
                </c:pt>
                <c:pt idx="3">
                  <c:v>77.099999999999994</c:v>
                </c:pt>
                <c:pt idx="4">
                  <c:v>70.900000000000006</c:v>
                </c:pt>
                <c:pt idx="5">
                  <c:v>64.8</c:v>
                </c:pt>
                <c:pt idx="6">
                  <c:v>70.099999999999994</c:v>
                </c:pt>
                <c:pt idx="7">
                  <c:v>77.3</c:v>
                </c:pt>
                <c:pt idx="8">
                  <c:v>79.5</c:v>
                </c:pt>
                <c:pt idx="9">
                  <c:v>100.6</c:v>
                </c:pt>
                <c:pt idx="10">
                  <c:v>100.7</c:v>
                </c:pt>
                <c:pt idx="11">
                  <c:v>107.1</c:v>
                </c:pt>
                <c:pt idx="12">
                  <c:v>95.9</c:v>
                </c:pt>
                <c:pt idx="13">
                  <c:v>82.8</c:v>
                </c:pt>
                <c:pt idx="14">
                  <c:v>83.3</c:v>
                </c:pt>
                <c:pt idx="15">
                  <c:v>80</c:v>
                </c:pt>
                <c:pt idx="16">
                  <c:v>80.400000000000006</c:v>
                </c:pt>
                <c:pt idx="17">
                  <c:v>67.5</c:v>
                </c:pt>
                <c:pt idx="18">
                  <c:v>75.7</c:v>
                </c:pt>
                <c:pt idx="19">
                  <c:v>71.099999999999994</c:v>
                </c:pt>
                <c:pt idx="20">
                  <c:v>89.3</c:v>
                </c:pt>
                <c:pt idx="21">
                  <c:v>101.1</c:v>
                </c:pt>
                <c:pt idx="22">
                  <c:v>105.2</c:v>
                </c:pt>
                <c:pt idx="23">
                  <c:v>114.1</c:v>
                </c:pt>
                <c:pt idx="24">
                  <c:v>96.3</c:v>
                </c:pt>
                <c:pt idx="25">
                  <c:v>84.4</c:v>
                </c:pt>
                <c:pt idx="26">
                  <c:v>91.2</c:v>
                </c:pt>
                <c:pt idx="27">
                  <c:v>81.900000000000006</c:v>
                </c:pt>
                <c:pt idx="28">
                  <c:v>80.5</c:v>
                </c:pt>
                <c:pt idx="29">
                  <c:v>70.400000000000006</c:v>
                </c:pt>
                <c:pt idx="30">
                  <c:v>74.8</c:v>
                </c:pt>
                <c:pt idx="31">
                  <c:v>75.900000000000006</c:v>
                </c:pt>
                <c:pt idx="32">
                  <c:v>86.3</c:v>
                </c:pt>
                <c:pt idx="33">
                  <c:v>98.7</c:v>
                </c:pt>
                <c:pt idx="34">
                  <c:v>100.9</c:v>
                </c:pt>
                <c:pt idx="35">
                  <c:v>113.8</c:v>
                </c:pt>
                <c:pt idx="36">
                  <c:v>89.8</c:v>
                </c:pt>
                <c:pt idx="37">
                  <c:v>84.4</c:v>
                </c:pt>
                <c:pt idx="38">
                  <c:v>87.2</c:v>
                </c:pt>
                <c:pt idx="39">
                  <c:v>85.6</c:v>
                </c:pt>
                <c:pt idx="40">
                  <c:v>72</c:v>
                </c:pt>
                <c:pt idx="41">
                  <c:v>69.2</c:v>
                </c:pt>
                <c:pt idx="42">
                  <c:v>77.5</c:v>
                </c:pt>
                <c:pt idx="43">
                  <c:v>78.099999999999994</c:v>
                </c:pt>
                <c:pt idx="44">
                  <c:v>94.3</c:v>
                </c:pt>
                <c:pt idx="45">
                  <c:v>97.7</c:v>
                </c:pt>
                <c:pt idx="46">
                  <c:v>100.2</c:v>
                </c:pt>
                <c:pt idx="47">
                  <c:v>116.4</c:v>
                </c:pt>
                <c:pt idx="48">
                  <c:v>97.1</c:v>
                </c:pt>
                <c:pt idx="49">
                  <c:v>93</c:v>
                </c:pt>
                <c:pt idx="50">
                  <c:v>96</c:v>
                </c:pt>
                <c:pt idx="51">
                  <c:v>80.5</c:v>
                </c:pt>
                <c:pt idx="52">
                  <c:v>76.099999999999994</c:v>
                </c:pt>
                <c:pt idx="53">
                  <c:v>69.900000000000006</c:v>
                </c:pt>
                <c:pt idx="54">
                  <c:v>73.599999999999994</c:v>
                </c:pt>
                <c:pt idx="55">
                  <c:v>92.6</c:v>
                </c:pt>
                <c:pt idx="56">
                  <c:v>94.2</c:v>
                </c:pt>
                <c:pt idx="57">
                  <c:v>93.5</c:v>
                </c:pt>
                <c:pt idx="58">
                  <c:v>108.5</c:v>
                </c:pt>
                <c:pt idx="59">
                  <c:v>109.4</c:v>
                </c:pt>
                <c:pt idx="60">
                  <c:v>105.1</c:v>
                </c:pt>
                <c:pt idx="61">
                  <c:v>92.5</c:v>
                </c:pt>
                <c:pt idx="62">
                  <c:v>97.1</c:v>
                </c:pt>
                <c:pt idx="63">
                  <c:v>81.400000000000006</c:v>
                </c:pt>
                <c:pt idx="64">
                  <c:v>79.099999999999994</c:v>
                </c:pt>
                <c:pt idx="65">
                  <c:v>72.099999999999994</c:v>
                </c:pt>
                <c:pt idx="66">
                  <c:v>78.7</c:v>
                </c:pt>
                <c:pt idx="67">
                  <c:v>87.1</c:v>
                </c:pt>
                <c:pt idx="68">
                  <c:v>91.4</c:v>
                </c:pt>
                <c:pt idx="69">
                  <c:v>109.9</c:v>
                </c:pt>
                <c:pt idx="70">
                  <c:v>116.3</c:v>
                </c:pt>
                <c:pt idx="71">
                  <c:v>113</c:v>
                </c:pt>
                <c:pt idx="72">
                  <c:v>100</c:v>
                </c:pt>
                <c:pt idx="73">
                  <c:v>84.8</c:v>
                </c:pt>
                <c:pt idx="74">
                  <c:v>94.3</c:v>
                </c:pt>
                <c:pt idx="75">
                  <c:v>87.1</c:v>
                </c:pt>
                <c:pt idx="76">
                  <c:v>90.3</c:v>
                </c:pt>
                <c:pt idx="77">
                  <c:v>72.400000000000006</c:v>
                </c:pt>
                <c:pt idx="78">
                  <c:v>84.9</c:v>
                </c:pt>
                <c:pt idx="79">
                  <c:v>92.7</c:v>
                </c:pt>
                <c:pt idx="80">
                  <c:v>92.2</c:v>
                </c:pt>
                <c:pt idx="81">
                  <c:v>114.9</c:v>
                </c:pt>
                <c:pt idx="82">
                  <c:v>112.5</c:v>
                </c:pt>
                <c:pt idx="83">
                  <c:v>118.3</c:v>
                </c:pt>
                <c:pt idx="84">
                  <c:v>106</c:v>
                </c:pt>
                <c:pt idx="85">
                  <c:v>91.2</c:v>
                </c:pt>
                <c:pt idx="86">
                  <c:v>96.6</c:v>
                </c:pt>
                <c:pt idx="87">
                  <c:v>96.3</c:v>
                </c:pt>
                <c:pt idx="88">
                  <c:v>88.2</c:v>
                </c:pt>
                <c:pt idx="89">
                  <c:v>70.2</c:v>
                </c:pt>
                <c:pt idx="90">
                  <c:v>86.5</c:v>
                </c:pt>
                <c:pt idx="91">
                  <c:v>88.2</c:v>
                </c:pt>
                <c:pt idx="92">
                  <c:v>102.8</c:v>
                </c:pt>
                <c:pt idx="93">
                  <c:v>119.1</c:v>
                </c:pt>
                <c:pt idx="94">
                  <c:v>119.2</c:v>
                </c:pt>
                <c:pt idx="95">
                  <c:v>125.1</c:v>
                </c:pt>
                <c:pt idx="96">
                  <c:v>106.1</c:v>
                </c:pt>
                <c:pt idx="97">
                  <c:v>102.1</c:v>
                </c:pt>
                <c:pt idx="98">
                  <c:v>105.2</c:v>
                </c:pt>
                <c:pt idx="99">
                  <c:v>101</c:v>
                </c:pt>
                <c:pt idx="100">
                  <c:v>84.3</c:v>
                </c:pt>
                <c:pt idx="101">
                  <c:v>87.5</c:v>
                </c:pt>
                <c:pt idx="102">
                  <c:v>92.7</c:v>
                </c:pt>
                <c:pt idx="103">
                  <c:v>94.4</c:v>
                </c:pt>
                <c:pt idx="104">
                  <c:v>113</c:v>
                </c:pt>
                <c:pt idx="105">
                  <c:v>113.9</c:v>
                </c:pt>
                <c:pt idx="106">
                  <c:v>122.9</c:v>
                </c:pt>
                <c:pt idx="107">
                  <c:v>132.69999999999999</c:v>
                </c:pt>
                <c:pt idx="108">
                  <c:v>106.9</c:v>
                </c:pt>
                <c:pt idx="109">
                  <c:v>96.6</c:v>
                </c:pt>
                <c:pt idx="110">
                  <c:v>127.3</c:v>
                </c:pt>
                <c:pt idx="111">
                  <c:v>98.2</c:v>
                </c:pt>
                <c:pt idx="112">
                  <c:v>100.2</c:v>
                </c:pt>
                <c:pt idx="113">
                  <c:v>89.4</c:v>
                </c:pt>
                <c:pt idx="114">
                  <c:v>95.3</c:v>
                </c:pt>
                <c:pt idx="115">
                  <c:v>104.2</c:v>
                </c:pt>
                <c:pt idx="116">
                  <c:v>106.4</c:v>
                </c:pt>
                <c:pt idx="117">
                  <c:v>116.2</c:v>
                </c:pt>
                <c:pt idx="118">
                  <c:v>135.9</c:v>
                </c:pt>
                <c:pt idx="119">
                  <c:v>134</c:v>
                </c:pt>
                <c:pt idx="120">
                  <c:v>104.6</c:v>
                </c:pt>
                <c:pt idx="121">
                  <c:v>107.1</c:v>
                </c:pt>
                <c:pt idx="122">
                  <c:v>123.5</c:v>
                </c:pt>
                <c:pt idx="123">
                  <c:v>98.8</c:v>
                </c:pt>
                <c:pt idx="124">
                  <c:v>98.6</c:v>
                </c:pt>
                <c:pt idx="125">
                  <c:v>90.6</c:v>
                </c:pt>
                <c:pt idx="126">
                  <c:v>89.1</c:v>
                </c:pt>
                <c:pt idx="127">
                  <c:v>105.2</c:v>
                </c:pt>
                <c:pt idx="128">
                  <c:v>114</c:v>
                </c:pt>
                <c:pt idx="129">
                  <c:v>122.1</c:v>
                </c:pt>
                <c:pt idx="130">
                  <c:v>138</c:v>
                </c:pt>
                <c:pt idx="131">
                  <c:v>142.19999999999999</c:v>
                </c:pt>
                <c:pt idx="132">
                  <c:v>116.4</c:v>
                </c:pt>
                <c:pt idx="133">
                  <c:v>112.6</c:v>
                </c:pt>
                <c:pt idx="134">
                  <c:v>123.8</c:v>
                </c:pt>
                <c:pt idx="135">
                  <c:v>103.6</c:v>
                </c:pt>
                <c:pt idx="136">
                  <c:v>113.9</c:v>
                </c:pt>
                <c:pt idx="137">
                  <c:v>98.6</c:v>
                </c:pt>
                <c:pt idx="138">
                  <c:v>95</c:v>
                </c:pt>
                <c:pt idx="139">
                  <c:v>116</c:v>
                </c:pt>
                <c:pt idx="140">
                  <c:v>113.9</c:v>
                </c:pt>
                <c:pt idx="141">
                  <c:v>127.5</c:v>
                </c:pt>
                <c:pt idx="142">
                  <c:v>131.4</c:v>
                </c:pt>
                <c:pt idx="143">
                  <c:v>145.9</c:v>
                </c:pt>
                <c:pt idx="144">
                  <c:v>131.5</c:v>
                </c:pt>
                <c:pt idx="145">
                  <c:v>131</c:v>
                </c:pt>
                <c:pt idx="146">
                  <c:v>130.5</c:v>
                </c:pt>
                <c:pt idx="147">
                  <c:v>118.9</c:v>
                </c:pt>
                <c:pt idx="148">
                  <c:v>114.3</c:v>
                </c:pt>
                <c:pt idx="149">
                  <c:v>85.7</c:v>
                </c:pt>
                <c:pt idx="150">
                  <c:v>104.6</c:v>
                </c:pt>
                <c:pt idx="151">
                  <c:v>105.1</c:v>
                </c:pt>
                <c:pt idx="152">
                  <c:v>117.3</c:v>
                </c:pt>
                <c:pt idx="153">
                  <c:v>142.5</c:v>
                </c:pt>
                <c:pt idx="154">
                  <c:v>140</c:v>
                </c:pt>
                <c:pt idx="155">
                  <c:v>159.80000000000001</c:v>
                </c:pt>
                <c:pt idx="156">
                  <c:v>131.19999999999999</c:v>
                </c:pt>
                <c:pt idx="157">
                  <c:v>125.4</c:v>
                </c:pt>
                <c:pt idx="158">
                  <c:v>126.5</c:v>
                </c:pt>
                <c:pt idx="159">
                  <c:v>119.4</c:v>
                </c:pt>
                <c:pt idx="160">
                  <c:v>113.5</c:v>
                </c:pt>
                <c:pt idx="161">
                  <c:v>98.7</c:v>
                </c:pt>
                <c:pt idx="162">
                  <c:v>114.5</c:v>
                </c:pt>
                <c:pt idx="163">
                  <c:v>113.8</c:v>
                </c:pt>
                <c:pt idx="164">
                  <c:v>133.1</c:v>
                </c:pt>
                <c:pt idx="165">
                  <c:v>143.4</c:v>
                </c:pt>
                <c:pt idx="166">
                  <c:v>137.30000000000001</c:v>
                </c:pt>
                <c:pt idx="167">
                  <c:v>165.2</c:v>
                </c:pt>
                <c:pt idx="168">
                  <c:v>126.9</c:v>
                </c:pt>
                <c:pt idx="169">
                  <c:v>124</c:v>
                </c:pt>
                <c:pt idx="170">
                  <c:v>135.69999999999999</c:v>
                </c:pt>
                <c:pt idx="171">
                  <c:v>130</c:v>
                </c:pt>
                <c:pt idx="172">
                  <c:v>109.4</c:v>
                </c:pt>
                <c:pt idx="173">
                  <c:v>117.8</c:v>
                </c:pt>
                <c:pt idx="174">
                  <c:v>120.3</c:v>
                </c:pt>
                <c:pt idx="175">
                  <c:v>121</c:v>
                </c:pt>
                <c:pt idx="176">
                  <c:v>132.30000000000001</c:v>
                </c:pt>
                <c:pt idx="177">
                  <c:v>142.9</c:v>
                </c:pt>
                <c:pt idx="178">
                  <c:v>147.4</c:v>
                </c:pt>
                <c:pt idx="179">
                  <c:v>175.9</c:v>
                </c:pt>
                <c:pt idx="180">
                  <c:v>132.6</c:v>
                </c:pt>
                <c:pt idx="181">
                  <c:v>123.7</c:v>
                </c:pt>
                <c:pt idx="182">
                  <c:v>153.30000000000001</c:v>
                </c:pt>
                <c:pt idx="183">
                  <c:v>134</c:v>
                </c:pt>
                <c:pt idx="184">
                  <c:v>119.6</c:v>
                </c:pt>
                <c:pt idx="185">
                  <c:v>116.2</c:v>
                </c:pt>
                <c:pt idx="186">
                  <c:v>118.6</c:v>
                </c:pt>
                <c:pt idx="187">
                  <c:v>130.69999999999999</c:v>
                </c:pt>
                <c:pt idx="188">
                  <c:v>129.30000000000001</c:v>
                </c:pt>
                <c:pt idx="189">
                  <c:v>144.4</c:v>
                </c:pt>
                <c:pt idx="190">
                  <c:v>163.19999999999999</c:v>
                </c:pt>
                <c:pt idx="191">
                  <c:v>179.4</c:v>
                </c:pt>
                <c:pt idx="192">
                  <c:v>128.1</c:v>
                </c:pt>
                <c:pt idx="193">
                  <c:v>138.4</c:v>
                </c:pt>
                <c:pt idx="194">
                  <c:v>152.69999999999999</c:v>
                </c:pt>
                <c:pt idx="195">
                  <c:v>120</c:v>
                </c:pt>
                <c:pt idx="196">
                  <c:v>140.5</c:v>
                </c:pt>
                <c:pt idx="197">
                  <c:v>116.2</c:v>
                </c:pt>
                <c:pt idx="198">
                  <c:v>121.4</c:v>
                </c:pt>
                <c:pt idx="199">
                  <c:v>127.8</c:v>
                </c:pt>
                <c:pt idx="200">
                  <c:v>143.6</c:v>
                </c:pt>
                <c:pt idx="201">
                  <c:v>157.6</c:v>
                </c:pt>
                <c:pt idx="202">
                  <c:v>166.2</c:v>
                </c:pt>
                <c:pt idx="203">
                  <c:v>182.3</c:v>
                </c:pt>
                <c:pt idx="204">
                  <c:v>153.1</c:v>
                </c:pt>
                <c:pt idx="205">
                  <c:v>147.6</c:v>
                </c:pt>
                <c:pt idx="206">
                  <c:v>157.69999999999999</c:v>
                </c:pt>
                <c:pt idx="207">
                  <c:v>137.19999999999999</c:v>
                </c:pt>
                <c:pt idx="208">
                  <c:v>151.5</c:v>
                </c:pt>
                <c:pt idx="209">
                  <c:v>98.7</c:v>
                </c:pt>
                <c:pt idx="210">
                  <c:v>145.80000000000001</c:v>
                </c:pt>
                <c:pt idx="211">
                  <c:v>151.69999999999999</c:v>
                </c:pt>
                <c:pt idx="212">
                  <c:v>129.4</c:v>
                </c:pt>
                <c:pt idx="213">
                  <c:v>174.1</c:v>
                </c:pt>
                <c:pt idx="214">
                  <c:v>197</c:v>
                </c:pt>
                <c:pt idx="215">
                  <c:v>193.9</c:v>
                </c:pt>
                <c:pt idx="216">
                  <c:v>164.1</c:v>
                </c:pt>
                <c:pt idx="217">
                  <c:v>142.80000000000001</c:v>
                </c:pt>
                <c:pt idx="218">
                  <c:v>157.9</c:v>
                </c:pt>
                <c:pt idx="219">
                  <c:v>159.19999999999999</c:v>
                </c:pt>
                <c:pt idx="220">
                  <c:v>162.19999999999999</c:v>
                </c:pt>
                <c:pt idx="221">
                  <c:v>123.1</c:v>
                </c:pt>
                <c:pt idx="222">
                  <c:v>130</c:v>
                </c:pt>
                <c:pt idx="223">
                  <c:v>150.1</c:v>
                </c:pt>
                <c:pt idx="224">
                  <c:v>169.4</c:v>
                </c:pt>
                <c:pt idx="225">
                  <c:v>179.7</c:v>
                </c:pt>
                <c:pt idx="226">
                  <c:v>182.1</c:v>
                </c:pt>
                <c:pt idx="227">
                  <c:v>194.3</c:v>
                </c:pt>
                <c:pt idx="228">
                  <c:v>161.4</c:v>
                </c:pt>
                <c:pt idx="229">
                  <c:v>169.4</c:v>
                </c:pt>
                <c:pt idx="230">
                  <c:v>168.8</c:v>
                </c:pt>
                <c:pt idx="231">
                  <c:v>158.1</c:v>
                </c:pt>
                <c:pt idx="232">
                  <c:v>158.5</c:v>
                </c:pt>
                <c:pt idx="233">
                  <c:v>135.30000000000001</c:v>
                </c:pt>
                <c:pt idx="234">
                  <c:v>149.30000000000001</c:v>
                </c:pt>
                <c:pt idx="235">
                  <c:v>143.4</c:v>
                </c:pt>
                <c:pt idx="236">
                  <c:v>142.19999999999999</c:v>
                </c:pt>
                <c:pt idx="237">
                  <c:v>188.4</c:v>
                </c:pt>
                <c:pt idx="238">
                  <c:v>166.2</c:v>
                </c:pt>
                <c:pt idx="239">
                  <c:v>199.2</c:v>
                </c:pt>
                <c:pt idx="240">
                  <c:v>182.7</c:v>
                </c:pt>
                <c:pt idx="241">
                  <c:v>145.19999999999999</c:v>
                </c:pt>
                <c:pt idx="242">
                  <c:v>182.1</c:v>
                </c:pt>
                <c:pt idx="243">
                  <c:v>158.69999999999999</c:v>
                </c:pt>
                <c:pt idx="244">
                  <c:v>141.6</c:v>
                </c:pt>
                <c:pt idx="245">
                  <c:v>132.6</c:v>
                </c:pt>
                <c:pt idx="246">
                  <c:v>139.6</c:v>
                </c:pt>
                <c:pt idx="247">
                  <c:v>147</c:v>
                </c:pt>
                <c:pt idx="248">
                  <c:v>166.6</c:v>
                </c:pt>
                <c:pt idx="249">
                  <c:v>157</c:v>
                </c:pt>
                <c:pt idx="250">
                  <c:v>180.4</c:v>
                </c:pt>
                <c:pt idx="251">
                  <c:v>210.2</c:v>
                </c:pt>
                <c:pt idx="252">
                  <c:v>159.80000000000001</c:v>
                </c:pt>
                <c:pt idx="253">
                  <c:v>157.80000000000001</c:v>
                </c:pt>
                <c:pt idx="254">
                  <c:v>168.2</c:v>
                </c:pt>
                <c:pt idx="255">
                  <c:v>158.4</c:v>
                </c:pt>
                <c:pt idx="256">
                  <c:v>152</c:v>
                </c:pt>
                <c:pt idx="257">
                  <c:v>142.19999999999999</c:v>
                </c:pt>
                <c:pt idx="258">
                  <c:v>137.19999999999999</c:v>
                </c:pt>
                <c:pt idx="259">
                  <c:v>152.6</c:v>
                </c:pt>
                <c:pt idx="260">
                  <c:v>166.8</c:v>
                </c:pt>
                <c:pt idx="261">
                  <c:v>165.6</c:v>
                </c:pt>
                <c:pt idx="262">
                  <c:v>198.6</c:v>
                </c:pt>
                <c:pt idx="263">
                  <c:v>201.5</c:v>
                </c:pt>
                <c:pt idx="264">
                  <c:v>170.7</c:v>
                </c:pt>
                <c:pt idx="265">
                  <c:v>164.4</c:v>
                </c:pt>
                <c:pt idx="266">
                  <c:v>179.7</c:v>
                </c:pt>
                <c:pt idx="267">
                  <c:v>157</c:v>
                </c:pt>
                <c:pt idx="268">
                  <c:v>168</c:v>
                </c:pt>
                <c:pt idx="269">
                  <c:v>139.30000000000001</c:v>
                </c:pt>
                <c:pt idx="270">
                  <c:v>138.6</c:v>
                </c:pt>
                <c:pt idx="271">
                  <c:v>153.4</c:v>
                </c:pt>
                <c:pt idx="272">
                  <c:v>138.9</c:v>
                </c:pt>
                <c:pt idx="273">
                  <c:v>172.1</c:v>
                </c:pt>
                <c:pt idx="274">
                  <c:v>198.4</c:v>
                </c:pt>
                <c:pt idx="275">
                  <c:v>217.8</c:v>
                </c:pt>
                <c:pt idx="276">
                  <c:v>173.7</c:v>
                </c:pt>
                <c:pt idx="277">
                  <c:v>153.80000000000001</c:v>
                </c:pt>
                <c:pt idx="278">
                  <c:v>175.6</c:v>
                </c:pt>
                <c:pt idx="279">
                  <c:v>147.1</c:v>
                </c:pt>
                <c:pt idx="280">
                  <c:v>160.30000000000001</c:v>
                </c:pt>
                <c:pt idx="281">
                  <c:v>135.19999999999999</c:v>
                </c:pt>
                <c:pt idx="282">
                  <c:v>148.80000000000001</c:v>
                </c:pt>
                <c:pt idx="283">
                  <c:v>151</c:v>
                </c:pt>
                <c:pt idx="284">
                  <c:v>148.19999999999999</c:v>
                </c:pt>
                <c:pt idx="285">
                  <c:v>182.2</c:v>
                </c:pt>
                <c:pt idx="286">
                  <c:v>189.2</c:v>
                </c:pt>
                <c:pt idx="287">
                  <c:v>183.1</c:v>
                </c:pt>
                <c:pt idx="288">
                  <c:v>170</c:v>
                </c:pt>
                <c:pt idx="289">
                  <c:v>158.4</c:v>
                </c:pt>
                <c:pt idx="290">
                  <c:v>176.1</c:v>
                </c:pt>
                <c:pt idx="291">
                  <c:v>156.19999999999999</c:v>
                </c:pt>
                <c:pt idx="292">
                  <c:v>153.19999999999999</c:v>
                </c:pt>
                <c:pt idx="293">
                  <c:v>117.9</c:v>
                </c:pt>
                <c:pt idx="294">
                  <c:v>149.80000000000001</c:v>
                </c:pt>
                <c:pt idx="295">
                  <c:v>156.6</c:v>
                </c:pt>
                <c:pt idx="296">
                  <c:v>166.7</c:v>
                </c:pt>
                <c:pt idx="297">
                  <c:v>156.80000000000001</c:v>
                </c:pt>
                <c:pt idx="298">
                  <c:v>158.6</c:v>
                </c:pt>
                <c:pt idx="299">
                  <c:v>210.8</c:v>
                </c:pt>
                <c:pt idx="300">
                  <c:v>203.6</c:v>
                </c:pt>
                <c:pt idx="301">
                  <c:v>175.2</c:v>
                </c:pt>
                <c:pt idx="302">
                  <c:v>168.7</c:v>
                </c:pt>
                <c:pt idx="303">
                  <c:v>155.9</c:v>
                </c:pt>
                <c:pt idx="304">
                  <c:v>147.30000000000001</c:v>
                </c:pt>
                <c:pt idx="305">
                  <c:v>137</c:v>
                </c:pt>
                <c:pt idx="306">
                  <c:v>141.1</c:v>
                </c:pt>
                <c:pt idx="307">
                  <c:v>167.4</c:v>
                </c:pt>
                <c:pt idx="308">
                  <c:v>160.19999999999999</c:v>
                </c:pt>
                <c:pt idx="309">
                  <c:v>191.9</c:v>
                </c:pt>
                <c:pt idx="310">
                  <c:v>174.4</c:v>
                </c:pt>
                <c:pt idx="311">
                  <c:v>208.2</c:v>
                </c:pt>
                <c:pt idx="312">
                  <c:v>159.4</c:v>
                </c:pt>
                <c:pt idx="313">
                  <c:v>161.1</c:v>
                </c:pt>
                <c:pt idx="314">
                  <c:v>172.1</c:v>
                </c:pt>
                <c:pt idx="315">
                  <c:v>158.4</c:v>
                </c:pt>
                <c:pt idx="316">
                  <c:v>114.6</c:v>
                </c:pt>
                <c:pt idx="317">
                  <c:v>159.6</c:v>
                </c:pt>
                <c:pt idx="318">
                  <c:v>159.69999999999999</c:v>
                </c:pt>
                <c:pt idx="319">
                  <c:v>159.4</c:v>
                </c:pt>
                <c:pt idx="320">
                  <c:v>160.69999999999999</c:v>
                </c:pt>
                <c:pt idx="321">
                  <c:v>165.5</c:v>
                </c:pt>
                <c:pt idx="322">
                  <c:v>205</c:v>
                </c:pt>
                <c:pt idx="323">
                  <c:v>205.2</c:v>
                </c:pt>
                <c:pt idx="324">
                  <c:v>141.6</c:v>
                </c:pt>
                <c:pt idx="325">
                  <c:v>148.1</c:v>
                </c:pt>
                <c:pt idx="326">
                  <c:v>184.9</c:v>
                </c:pt>
                <c:pt idx="327">
                  <c:v>132.5</c:v>
                </c:pt>
                <c:pt idx="328">
                  <c:v>137.30000000000001</c:v>
                </c:pt>
                <c:pt idx="329">
                  <c:v>135.5</c:v>
                </c:pt>
                <c:pt idx="330">
                  <c:v>121.7</c:v>
                </c:pt>
                <c:pt idx="331">
                  <c:v>166.1</c:v>
                </c:pt>
                <c:pt idx="332">
                  <c:v>146.80000000000001</c:v>
                </c:pt>
                <c:pt idx="333">
                  <c:v>162.80000000000001</c:v>
                </c:pt>
                <c:pt idx="334">
                  <c:v>186.8</c:v>
                </c:pt>
                <c:pt idx="335">
                  <c:v>185.5</c:v>
                </c:pt>
                <c:pt idx="336">
                  <c:v>151.5</c:v>
                </c:pt>
                <c:pt idx="337">
                  <c:v>158.1</c:v>
                </c:pt>
                <c:pt idx="338">
                  <c:v>143</c:v>
                </c:pt>
                <c:pt idx="339">
                  <c:v>151.19999999999999</c:v>
                </c:pt>
                <c:pt idx="340">
                  <c:v>147.6</c:v>
                </c:pt>
                <c:pt idx="341">
                  <c:v>130.69999999999999</c:v>
                </c:pt>
                <c:pt idx="342">
                  <c:v>137.5</c:v>
                </c:pt>
                <c:pt idx="343">
                  <c:v>146.1</c:v>
                </c:pt>
                <c:pt idx="344">
                  <c:v>133.6</c:v>
                </c:pt>
                <c:pt idx="345">
                  <c:v>167.9</c:v>
                </c:pt>
                <c:pt idx="346">
                  <c:v>181.9</c:v>
                </c:pt>
                <c:pt idx="347">
                  <c:v>202</c:v>
                </c:pt>
                <c:pt idx="348">
                  <c:v>166.5</c:v>
                </c:pt>
                <c:pt idx="349">
                  <c:v>151.30000000000001</c:v>
                </c:pt>
                <c:pt idx="350">
                  <c:v>146.19999999999999</c:v>
                </c:pt>
                <c:pt idx="351">
                  <c:v>148.30000000000001</c:v>
                </c:pt>
                <c:pt idx="352">
                  <c:v>144.69999999999999</c:v>
                </c:pt>
                <c:pt idx="353">
                  <c:v>123.6</c:v>
                </c:pt>
                <c:pt idx="354">
                  <c:v>151.6</c:v>
                </c:pt>
                <c:pt idx="355">
                  <c:v>133.9</c:v>
                </c:pt>
                <c:pt idx="356">
                  <c:v>137.4</c:v>
                </c:pt>
                <c:pt idx="357">
                  <c:v>181.6</c:v>
                </c:pt>
                <c:pt idx="358">
                  <c:v>182</c:v>
                </c:pt>
                <c:pt idx="359">
                  <c:v>190</c:v>
                </c:pt>
                <c:pt idx="360">
                  <c:v>161.19999999999999</c:v>
                </c:pt>
                <c:pt idx="361">
                  <c:v>155.5</c:v>
                </c:pt>
                <c:pt idx="362">
                  <c:v>141.9</c:v>
                </c:pt>
                <c:pt idx="363">
                  <c:v>164.6</c:v>
                </c:pt>
                <c:pt idx="364">
                  <c:v>136.19999999999999</c:v>
                </c:pt>
                <c:pt idx="365">
                  <c:v>126.8</c:v>
                </c:pt>
                <c:pt idx="366">
                  <c:v>152.5</c:v>
                </c:pt>
                <c:pt idx="367">
                  <c:v>126.6</c:v>
                </c:pt>
                <c:pt idx="368">
                  <c:v>150.1</c:v>
                </c:pt>
                <c:pt idx="369">
                  <c:v>186.3</c:v>
                </c:pt>
                <c:pt idx="370">
                  <c:v>147.5</c:v>
                </c:pt>
                <c:pt idx="371">
                  <c:v>200.4</c:v>
                </c:pt>
                <c:pt idx="372">
                  <c:v>177.2</c:v>
                </c:pt>
                <c:pt idx="373">
                  <c:v>127.4</c:v>
                </c:pt>
                <c:pt idx="374">
                  <c:v>177.1</c:v>
                </c:pt>
                <c:pt idx="375">
                  <c:v>154.4</c:v>
                </c:pt>
                <c:pt idx="376">
                  <c:v>135.19999999999999</c:v>
                </c:pt>
                <c:pt idx="377">
                  <c:v>126.4</c:v>
                </c:pt>
                <c:pt idx="378">
                  <c:v>147.30000000000001</c:v>
                </c:pt>
                <c:pt idx="379">
                  <c:v>140.6</c:v>
                </c:pt>
                <c:pt idx="380">
                  <c:v>152.30000000000001</c:v>
                </c:pt>
                <c:pt idx="381">
                  <c:v>151.19999999999999</c:v>
                </c:pt>
                <c:pt idx="382">
                  <c:v>172.2</c:v>
                </c:pt>
                <c:pt idx="383">
                  <c:v>215.3</c:v>
                </c:pt>
                <c:pt idx="384">
                  <c:v>154.1</c:v>
                </c:pt>
                <c:pt idx="385">
                  <c:v>159.30000000000001</c:v>
                </c:pt>
                <c:pt idx="386">
                  <c:v>160.4</c:v>
                </c:pt>
                <c:pt idx="387">
                  <c:v>151.9</c:v>
                </c:pt>
                <c:pt idx="388">
                  <c:v>148.4</c:v>
                </c:pt>
                <c:pt idx="389">
                  <c:v>139.6</c:v>
                </c:pt>
                <c:pt idx="390">
                  <c:v>148.19999999999999</c:v>
                </c:pt>
                <c:pt idx="391">
                  <c:v>153.5</c:v>
                </c:pt>
                <c:pt idx="392">
                  <c:v>145.1</c:v>
                </c:pt>
                <c:pt idx="393">
                  <c:v>183.7</c:v>
                </c:pt>
                <c:pt idx="394">
                  <c:v>210.5</c:v>
                </c:pt>
                <c:pt idx="395">
                  <c:v>203.3</c:v>
                </c:pt>
                <c:pt idx="396">
                  <c:v>153.30000000000001</c:v>
                </c:pt>
                <c:pt idx="397">
                  <c:v>144.30000000000001</c:v>
                </c:pt>
                <c:pt idx="398">
                  <c:v>169.6</c:v>
                </c:pt>
                <c:pt idx="399">
                  <c:v>143.69999999999999</c:v>
                </c:pt>
                <c:pt idx="400">
                  <c:v>160.1</c:v>
                </c:pt>
                <c:pt idx="401">
                  <c:v>135.6</c:v>
                </c:pt>
                <c:pt idx="402">
                  <c:v>141.80000000000001</c:v>
                </c:pt>
                <c:pt idx="403">
                  <c:v>159.9</c:v>
                </c:pt>
                <c:pt idx="404">
                  <c:v>145.69999999999999</c:v>
                </c:pt>
                <c:pt idx="405">
                  <c:v>183.5</c:v>
                </c:pt>
                <c:pt idx="406">
                  <c:v>198.2</c:v>
                </c:pt>
                <c:pt idx="407">
                  <c:v>186.8</c:v>
                </c:pt>
                <c:pt idx="408">
                  <c:v>172</c:v>
                </c:pt>
                <c:pt idx="409">
                  <c:v>150.6</c:v>
                </c:pt>
                <c:pt idx="410">
                  <c:v>163.30000000000001</c:v>
                </c:pt>
                <c:pt idx="411">
                  <c:v>153.69999999999999</c:v>
                </c:pt>
                <c:pt idx="412">
                  <c:v>152.9</c:v>
                </c:pt>
                <c:pt idx="413">
                  <c:v>135.5</c:v>
                </c:pt>
                <c:pt idx="414">
                  <c:v>148.5</c:v>
                </c:pt>
                <c:pt idx="415">
                  <c:v>148.4</c:v>
                </c:pt>
                <c:pt idx="416">
                  <c:v>133.6</c:v>
                </c:pt>
                <c:pt idx="417">
                  <c:v>194.1</c:v>
                </c:pt>
                <c:pt idx="418">
                  <c:v>208.6</c:v>
                </c:pt>
                <c:pt idx="419">
                  <c:v>197.3</c:v>
                </c:pt>
                <c:pt idx="420">
                  <c:v>164.4</c:v>
                </c:pt>
                <c:pt idx="421">
                  <c:v>148.1</c:v>
                </c:pt>
                <c:pt idx="422">
                  <c:v>152</c:v>
                </c:pt>
                <c:pt idx="423">
                  <c:v>144.1</c:v>
                </c:pt>
                <c:pt idx="424">
                  <c:v>155</c:v>
                </c:pt>
                <c:pt idx="425">
                  <c:v>124.5</c:v>
                </c:pt>
                <c:pt idx="426">
                  <c:v>153</c:v>
                </c:pt>
                <c:pt idx="427">
                  <c:v>146</c:v>
                </c:pt>
                <c:pt idx="428">
                  <c:v>138</c:v>
                </c:pt>
                <c:pt idx="429">
                  <c:v>190</c:v>
                </c:pt>
                <c:pt idx="430">
                  <c:v>192</c:v>
                </c:pt>
                <c:pt idx="431">
                  <c:v>192</c:v>
                </c:pt>
                <c:pt idx="432">
                  <c:v>147</c:v>
                </c:pt>
                <c:pt idx="433">
                  <c:v>133</c:v>
                </c:pt>
                <c:pt idx="434">
                  <c:v>163</c:v>
                </c:pt>
                <c:pt idx="435">
                  <c:v>150</c:v>
                </c:pt>
                <c:pt idx="436">
                  <c:v>129</c:v>
                </c:pt>
                <c:pt idx="437">
                  <c:v>131</c:v>
                </c:pt>
                <c:pt idx="438">
                  <c:v>145</c:v>
                </c:pt>
                <c:pt idx="439">
                  <c:v>137</c:v>
                </c:pt>
                <c:pt idx="440">
                  <c:v>138</c:v>
                </c:pt>
                <c:pt idx="441">
                  <c:v>168</c:v>
                </c:pt>
                <c:pt idx="442">
                  <c:v>176</c:v>
                </c:pt>
                <c:pt idx="443">
                  <c:v>188</c:v>
                </c:pt>
                <c:pt idx="444">
                  <c:v>139</c:v>
                </c:pt>
                <c:pt idx="445">
                  <c:v>143</c:v>
                </c:pt>
                <c:pt idx="446">
                  <c:v>150</c:v>
                </c:pt>
                <c:pt idx="447">
                  <c:v>154</c:v>
                </c:pt>
                <c:pt idx="448">
                  <c:v>137</c:v>
                </c:pt>
                <c:pt idx="449">
                  <c:v>129</c:v>
                </c:pt>
                <c:pt idx="450">
                  <c:v>128</c:v>
                </c:pt>
                <c:pt idx="451">
                  <c:v>140</c:v>
                </c:pt>
                <c:pt idx="452">
                  <c:v>143</c:v>
                </c:pt>
                <c:pt idx="453">
                  <c:v>151</c:v>
                </c:pt>
                <c:pt idx="454">
                  <c:v>177</c:v>
                </c:pt>
                <c:pt idx="455">
                  <c:v>184</c:v>
                </c:pt>
                <c:pt idx="456">
                  <c:v>151</c:v>
                </c:pt>
                <c:pt idx="457">
                  <c:v>134</c:v>
                </c:pt>
                <c:pt idx="458">
                  <c:v>164</c:v>
                </c:pt>
                <c:pt idx="459">
                  <c:v>126</c:v>
                </c:pt>
                <c:pt idx="460">
                  <c:v>131</c:v>
                </c:pt>
                <c:pt idx="461">
                  <c:v>125</c:v>
                </c:pt>
                <c:pt idx="462">
                  <c:v>127</c:v>
                </c:pt>
                <c:pt idx="463">
                  <c:v>143</c:v>
                </c:pt>
                <c:pt idx="464">
                  <c:v>143</c:v>
                </c:pt>
                <c:pt idx="465">
                  <c:v>160</c:v>
                </c:pt>
                <c:pt idx="466">
                  <c:v>190</c:v>
                </c:pt>
                <c:pt idx="467">
                  <c:v>182</c:v>
                </c:pt>
                <c:pt idx="468">
                  <c:v>138</c:v>
                </c:pt>
                <c:pt idx="469">
                  <c:v>136</c:v>
                </c:pt>
                <c:pt idx="470">
                  <c:v>152</c:v>
                </c:pt>
                <c:pt idx="471">
                  <c:v>127</c:v>
                </c:pt>
                <c:pt idx="472">
                  <c:v>151</c:v>
                </c:pt>
                <c:pt idx="473">
                  <c:v>130</c:v>
                </c:pt>
                <c:pt idx="474">
                  <c:v>119</c:v>
                </c:pt>
                <c:pt idx="475">
                  <c:v>153</c:v>
                </c:pt>
              </c:numCache>
            </c:numRef>
          </c:val>
          <c:smooth val="0"/>
          <c:extLst>
            <c:ext xmlns:c16="http://schemas.microsoft.com/office/drawing/2014/chart" uri="{C3380CC4-5D6E-409C-BE32-E72D297353CC}">
              <c16:uniqueId val="{00000000-8ED6-4B10-82C3-D96315EE33C5}"/>
            </c:ext>
          </c:extLst>
        </c:ser>
        <c:dLbls>
          <c:showLegendKey val="0"/>
          <c:showVal val="0"/>
          <c:showCatName val="0"/>
          <c:showSerName val="0"/>
          <c:showPercent val="0"/>
          <c:showBubbleSize val="0"/>
        </c:dLbls>
        <c:smooth val="0"/>
        <c:axId val="1854013743"/>
        <c:axId val="1843251743"/>
      </c:lineChart>
      <c:catAx>
        <c:axId val="185401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251743"/>
        <c:crosses val="autoZero"/>
        <c:auto val="1"/>
        <c:lblAlgn val="ctr"/>
        <c:lblOffset val="100"/>
        <c:noMultiLvlLbl val="0"/>
      </c:catAx>
      <c:valAx>
        <c:axId val="184325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1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Holt's</a:t>
            </a:r>
            <a:r>
              <a:rPr lang="en-US" baseline="0"/>
              <a:t> Trend Forecast</a:t>
            </a:r>
          </a:p>
        </c:rich>
      </c:tx>
      <c:layout>
        <c:manualLayout>
          <c:xMode val="edge"/>
          <c:yMode val="edge"/>
          <c:x val="0.44387613269813386"/>
          <c:y val="1.20144324552391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chemeClr val="accent1"/>
              </a:solidFill>
              <a:round/>
            </a:ln>
            <a:effectLst/>
          </c:spPr>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KESIMPULAN'!$D$5:$D$81</c:f>
              <c:numCache>
                <c:formatCode>0.000</c:formatCode>
                <c:ptCount val="77"/>
                <c:pt idx="0">
                  <c:v>1.4039999999999999</c:v>
                </c:pt>
                <c:pt idx="1">
                  <c:v>1.409</c:v>
                </c:pt>
                <c:pt idx="2">
                  <c:v>1.4139999999999999</c:v>
                </c:pt>
                <c:pt idx="3">
                  <c:v>1.3320000000000001</c:v>
                </c:pt>
                <c:pt idx="4">
                  <c:v>1.333</c:v>
                </c:pt>
                <c:pt idx="5">
                  <c:v>1.367</c:v>
                </c:pt>
                <c:pt idx="6">
                  <c:v>1.4219999999999999</c:v>
                </c:pt>
                <c:pt idx="7">
                  <c:v>1.54</c:v>
                </c:pt>
                <c:pt idx="8">
                  <c:v>1.506</c:v>
                </c:pt>
                <c:pt idx="9">
                  <c:v>1.8149999999999999</c:v>
                </c:pt>
                <c:pt idx="10">
                  <c:v>1.7689999999999999</c:v>
                </c:pt>
                <c:pt idx="11">
                  <c:v>1.7549999999999999</c:v>
                </c:pt>
                <c:pt idx="12">
                  <c:v>1.831</c:v>
                </c:pt>
                <c:pt idx="13">
                  <c:v>2.081</c:v>
                </c:pt>
                <c:pt idx="14">
                  <c:v>1.9870000000000001</c:v>
                </c:pt>
                <c:pt idx="15">
                  <c:v>1.6279999999999999</c:v>
                </c:pt>
                <c:pt idx="16">
                  <c:v>1.7250000000000001</c:v>
                </c:pt>
                <c:pt idx="17">
                  <c:v>1.6220000000000001</c:v>
                </c:pt>
                <c:pt idx="18">
                  <c:v>1.651</c:v>
                </c:pt>
                <c:pt idx="19">
                  <c:v>1.66</c:v>
                </c:pt>
                <c:pt idx="20">
                  <c:v>1.5960000000000001</c:v>
                </c:pt>
                <c:pt idx="21">
                  <c:v>1.595</c:v>
                </c:pt>
                <c:pt idx="22">
                  <c:v>1.554</c:v>
                </c:pt>
                <c:pt idx="23">
                  <c:v>1.5569999999999999</c:v>
                </c:pt>
                <c:pt idx="24">
                  <c:v>1.544</c:v>
                </c:pt>
                <c:pt idx="25">
                  <c:v>1.4630000000000001</c:v>
                </c:pt>
                <c:pt idx="26">
                  <c:v>1.3620000000000001</c:v>
                </c:pt>
                <c:pt idx="27">
                  <c:v>1.2030000000000001</c:v>
                </c:pt>
                <c:pt idx="28">
                  <c:v>1.2430000000000001</c:v>
                </c:pt>
                <c:pt idx="29">
                  <c:v>1.2190000000000001</c:v>
                </c:pt>
                <c:pt idx="30">
                  <c:v>1.383</c:v>
                </c:pt>
                <c:pt idx="31">
                  <c:v>1.282</c:v>
                </c:pt>
                <c:pt idx="32">
                  <c:v>1.405</c:v>
                </c:pt>
                <c:pt idx="33">
                  <c:v>1.5349999999999999</c:v>
                </c:pt>
                <c:pt idx="34">
                  <c:v>1.4610000000000001</c:v>
                </c:pt>
                <c:pt idx="35">
                  <c:v>1.4490000000000001</c:v>
                </c:pt>
                <c:pt idx="36">
                  <c:v>1.5249999999999999</c:v>
                </c:pt>
                <c:pt idx="37">
                  <c:v>2.0190000000000001</c:v>
                </c:pt>
                <c:pt idx="38">
                  <c:v>1.64</c:v>
                </c:pt>
                <c:pt idx="39">
                  <c:v>1.554</c:v>
                </c:pt>
                <c:pt idx="40">
                  <c:v>1.401</c:v>
                </c:pt>
                <c:pt idx="41">
                  <c:v>1.3280000000000001</c:v>
                </c:pt>
                <c:pt idx="42">
                  <c:v>1.353</c:v>
                </c:pt>
                <c:pt idx="43">
                  <c:v>1.4079999999999999</c:v>
                </c:pt>
                <c:pt idx="44">
                  <c:v>1.45</c:v>
                </c:pt>
                <c:pt idx="45">
                  <c:v>1.4810000000000001</c:v>
                </c:pt>
                <c:pt idx="46">
                  <c:v>1.466</c:v>
                </c:pt>
                <c:pt idx="47">
                  <c:v>1.597</c:v>
                </c:pt>
                <c:pt idx="48">
                  <c:v>1.625</c:v>
                </c:pt>
                <c:pt idx="49">
                  <c:v>1.62</c:v>
                </c:pt>
                <c:pt idx="50">
                  <c:v>1.625</c:v>
                </c:pt>
                <c:pt idx="51">
                  <c:v>1.6419999999999999</c:v>
                </c:pt>
                <c:pt idx="52">
                  <c:v>1.6419999999999999</c:v>
                </c:pt>
                <c:pt idx="53">
                  <c:v>1.7090000000000001</c:v>
                </c:pt>
                <c:pt idx="54">
                  <c:v>1.835</c:v>
                </c:pt>
                <c:pt idx="55">
                  <c:v>1.821</c:v>
                </c:pt>
                <c:pt idx="56">
                  <c:v>1.718</c:v>
                </c:pt>
                <c:pt idx="57">
                  <c:v>1.788</c:v>
                </c:pt>
                <c:pt idx="58">
                  <c:v>1.929</c:v>
                </c:pt>
                <c:pt idx="59">
                  <c:v>2.0049999999999999</c:v>
                </c:pt>
                <c:pt idx="60">
                  <c:v>2.0459999999999998</c:v>
                </c:pt>
                <c:pt idx="61">
                  <c:v>2.52</c:v>
                </c:pt>
                <c:pt idx="62">
                  <c:v>2.863</c:v>
                </c:pt>
                <c:pt idx="63">
                  <c:v>2.7069999999999999</c:v>
                </c:pt>
                <c:pt idx="64">
                  <c:v>2.9359999999999999</c:v>
                </c:pt>
                <c:pt idx="65">
                  <c:v>3.1160000000000001</c:v>
                </c:pt>
                <c:pt idx="66">
                  <c:v>2.9020000000000001</c:v>
                </c:pt>
                <c:pt idx="67">
                  <c:v>3.419</c:v>
                </c:pt>
                <c:pt idx="68">
                  <c:v>3.589</c:v>
                </c:pt>
                <c:pt idx="69">
                  <c:v>4.25</c:v>
                </c:pt>
                <c:pt idx="70">
                  <c:v>4.8230000000000004</c:v>
                </c:pt>
                <c:pt idx="71">
                  <c:v>4.2110000000000003</c:v>
                </c:pt>
                <c:pt idx="72">
                  <c:v>3.4460000000000002</c:v>
                </c:pt>
                <c:pt idx="73">
                  <c:v>3.27</c:v>
                </c:pt>
                <c:pt idx="74">
                  <c:v>2.6659999999999999</c:v>
                </c:pt>
                <c:pt idx="75">
                  <c:v>2.2189999999999999</c:v>
                </c:pt>
                <c:pt idx="76">
                  <c:v>2.0939999999999999</c:v>
                </c:pt>
              </c:numCache>
            </c:numRef>
          </c:val>
          <c:smooth val="0"/>
          <c:extLst>
            <c:ext xmlns:c16="http://schemas.microsoft.com/office/drawing/2014/chart" uri="{C3380CC4-5D6E-409C-BE32-E72D297353CC}">
              <c16:uniqueId val="{00000000-0FCA-402B-8D9A-86980EC8AFF3}"/>
            </c:ext>
          </c:extLst>
        </c:ser>
        <c:ser>
          <c:idx val="1"/>
          <c:order val="1"/>
          <c:tx>
            <c:v>Holt's Non Solver</c:v>
          </c:tx>
          <c:spPr>
            <a:ln w="28575" cap="rnd">
              <a:solidFill>
                <a:schemeClr val="accent2"/>
              </a:solidFill>
              <a:round/>
            </a:ln>
            <a:effectLst/>
          </c:spPr>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KESIMPULAN'!$X$5:$X$86</c:f>
              <c:numCache>
                <c:formatCode>0.00</c:formatCode>
                <c:ptCount val="82"/>
                <c:pt idx="0" formatCode="0.000">
                  <c:v>1.4039999999999999</c:v>
                </c:pt>
                <c:pt idx="1">
                  <c:v>1.409</c:v>
                </c:pt>
                <c:pt idx="2">
                  <c:v>1.4140000000000001</c:v>
                </c:pt>
                <c:pt idx="3">
                  <c:v>1.4190000000000003</c:v>
                </c:pt>
                <c:pt idx="4">
                  <c:v>1.3434162500000004</c:v>
                </c:pt>
                <c:pt idx="5">
                  <c:v>1.3234344484375</c:v>
                </c:pt>
                <c:pt idx="6">
                  <c:v>1.3516174265097658</c:v>
                </c:pt>
                <c:pt idx="7">
                  <c:v>1.4123180996054858</c:v>
                </c:pt>
                <c:pt idx="8">
                  <c:v>1.538497202823949</c:v>
                </c:pt>
                <c:pt idx="9">
                  <c:v>1.5388143466308437</c:v>
                </c:pt>
                <c:pt idx="10">
                  <c:v>1.8193213539888813</c:v>
                </c:pt>
                <c:pt idx="11">
                  <c:v>1.8460789671878501</c:v>
                </c:pt>
                <c:pt idx="12">
                  <c:v>1.8262157025207337</c:v>
                </c:pt>
                <c:pt idx="13">
                  <c:v>1.8790931187846756</c:v>
                </c:pt>
                <c:pt idx="14">
                  <c:v>2.115398560664862</c:v>
                </c:pt>
                <c:pt idx="15">
                  <c:v>2.0813446748177271</c:v>
                </c:pt>
                <c:pt idx="16">
                  <c:v>1.7236792044193185</c:v>
                </c:pt>
                <c:pt idx="17">
                  <c:v>1.7072456270408118</c:v>
                </c:pt>
                <c:pt idx="18">
                  <c:v>1.6108626909302419</c:v>
                </c:pt>
                <c:pt idx="19">
                  <c:v>1.6155911576261444</c:v>
                </c:pt>
                <c:pt idx="20">
                  <c:v>1.6313503327685117</c:v>
                </c:pt>
                <c:pt idx="21">
                  <c:v>1.5810596304036535</c:v>
                </c:pt>
                <c:pt idx="22">
                  <c:v>1.5701939449537952</c:v>
                </c:pt>
                <c:pt idx="23">
                  <c:v>1.5338733407932239</c:v>
                </c:pt>
                <c:pt idx="24">
                  <c:v>1.5311192634382753</c:v>
                </c:pt>
                <c:pt idx="25">
                  <c:v>1.5229509739185421</c:v>
                </c:pt>
                <c:pt idx="26">
                  <c:v>1.4495925423854659</c:v>
                </c:pt>
                <c:pt idx="27">
                  <c:v>1.3400647489067585</c:v>
                </c:pt>
                <c:pt idx="28">
                  <c:v>1.1692751385422655</c:v>
                </c:pt>
                <c:pt idx="29">
                  <c:v>1.1695717427830679</c:v>
                </c:pt>
                <c:pt idx="30">
                  <c:v>1.1603576241777529</c:v>
                </c:pt>
                <c:pt idx="31">
                  <c:v>1.3202948132650953</c:v>
                </c:pt>
                <c:pt idx="32">
                  <c:v>1.2777796496989575</c:v>
                </c:pt>
                <c:pt idx="33">
                  <c:v>1.3818234455479819</c:v>
                </c:pt>
                <c:pt idx="34">
                  <c:v>1.5323317622324062</c:v>
                </c:pt>
                <c:pt idx="35">
                  <c:v>1.5018866183100508</c:v>
                </c:pt>
                <c:pt idx="36">
                  <c:v>1.4759540658523156</c:v>
                </c:pt>
                <c:pt idx="37">
                  <c:v>1.5351152736314106</c:v>
                </c:pt>
                <c:pt idx="38">
                  <c:v>2.0056902585986487</c:v>
                </c:pt>
                <c:pt idx="39">
                  <c:v>1.7746310967624463</c:v>
                </c:pt>
                <c:pt idx="40">
                  <c:v>1.6134800754990146</c:v>
                </c:pt>
                <c:pt idx="41">
                  <c:v>1.4209927068764556</c:v>
                </c:pt>
                <c:pt idx="42">
                  <c:v>1.3017309001338404</c:v>
                </c:pt>
                <c:pt idx="43">
                  <c:v>1.2997016272995972</c:v>
                </c:pt>
                <c:pt idx="44">
                  <c:v>1.3595318972794823</c:v>
                </c:pt>
                <c:pt idx="45">
                  <c:v>1.4219344678789447</c:v>
                </c:pt>
                <c:pt idx="46">
                  <c:v>1.4711954105651466</c:v>
                </c:pt>
                <c:pt idx="47">
                  <c:v>1.4713449551245896</c:v>
                </c:pt>
                <c:pt idx="48">
                  <c:v>1.5917790429237417</c:v>
                </c:pt>
                <c:pt idx="49">
                  <c:v>1.6487427585582202</c:v>
                </c:pt>
                <c:pt idx="50">
                  <c:v>1.6541677762709537</c:v>
                </c:pt>
                <c:pt idx="51">
                  <c:v>1.6541332101313813</c:v>
                </c:pt>
                <c:pt idx="52">
                  <c:v>1.6647360903108324</c:v>
                </c:pt>
                <c:pt idx="53">
                  <c:v>1.6633795744384108</c:v>
                </c:pt>
                <c:pt idx="54">
                  <c:v>1.7213310454755357</c:v>
                </c:pt>
                <c:pt idx="55">
                  <c:v>1.8503530664697536</c:v>
                </c:pt>
                <c:pt idx="56">
                  <c:v>1.866935093753014</c:v>
                </c:pt>
                <c:pt idx="57">
                  <c:v>1.7675807902998604</c:v>
                </c:pt>
                <c:pt idx="58">
                  <c:v>1.7988411001462217</c:v>
                </c:pt>
                <c:pt idx="59">
                  <c:v>1.9353466837070403</c:v>
                </c:pt>
                <c:pt idx="60">
                  <c:v>2.0387494765938792</c:v>
                </c:pt>
                <c:pt idx="61">
                  <c:v>2.0966280795659178</c:v>
                </c:pt>
                <c:pt idx="62">
                  <c:v>2.5412170312854343</c:v>
                </c:pt>
                <c:pt idx="63">
                  <c:v>2.9663285174512559</c:v>
                </c:pt>
                <c:pt idx="64">
                  <c:v>2.9098997377919269</c:v>
                </c:pt>
                <c:pt idx="65">
                  <c:v>3.0721427140912678</c:v>
                </c:pt>
                <c:pt idx="66">
                  <c:v>3.255433304807517</c:v>
                </c:pt>
                <c:pt idx="67">
                  <c:v>3.0784633325142545</c:v>
                </c:pt>
                <c:pt idx="68">
                  <c:v>3.4819904270853019</c:v>
                </c:pt>
                <c:pt idx="69">
                  <c:v>3.7292326379542788</c:v>
                </c:pt>
                <c:pt idx="70">
                  <c:v>4.3785784382320818</c:v>
                </c:pt>
                <c:pt idx="71">
                  <c:v>5.0489941885631282</c:v>
                </c:pt>
                <c:pt idx="72">
                  <c:v>4.609901650411639</c:v>
                </c:pt>
                <c:pt idx="73">
                  <c:v>3.7212408499887153</c:v>
                </c:pt>
                <c:pt idx="74">
                  <c:v>3.2875444500724731</c:v>
                </c:pt>
                <c:pt idx="75">
                  <c:v>2.6165731407681383</c:v>
                </c:pt>
                <c:pt idx="76">
                  <c:v>2.0435080473816711</c:v>
                </c:pt>
                <c:pt idx="77">
                  <c:v>1.8153909806840345</c:v>
                </c:pt>
                <c:pt idx="78">
                  <c:v>1.5494049495226512</c:v>
                </c:pt>
                <c:pt idx="79">
                  <c:v>1.2834189183612679</c:v>
                </c:pt>
                <c:pt idx="80" formatCode="General">
                  <c:v>1.0174328871998846</c:v>
                </c:pt>
                <c:pt idx="81" formatCode="General">
                  <c:v>0.75144685603850125</c:v>
                </c:pt>
              </c:numCache>
            </c:numRef>
          </c:val>
          <c:smooth val="0"/>
          <c:extLst>
            <c:ext xmlns:c16="http://schemas.microsoft.com/office/drawing/2014/chart" uri="{C3380CC4-5D6E-409C-BE32-E72D297353CC}">
              <c16:uniqueId val="{00000001-0FCA-402B-8D9A-86980EC8AFF3}"/>
            </c:ext>
          </c:extLst>
        </c:ser>
        <c:ser>
          <c:idx val="2"/>
          <c:order val="2"/>
          <c:tx>
            <c:v>Holt's with Solver</c:v>
          </c:tx>
          <c:spPr>
            <a:ln w="28575" cap="rnd">
              <a:solidFill>
                <a:schemeClr val="accent3"/>
              </a:solidFill>
              <a:round/>
            </a:ln>
            <a:effectLst/>
          </c:spPr>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KESIMPULAN'!$AH$5:$AH$86</c:f>
              <c:numCache>
                <c:formatCode>0.00</c:formatCode>
                <c:ptCount val="82"/>
                <c:pt idx="0" formatCode="0.000">
                  <c:v>1.4039999999999999</c:v>
                </c:pt>
                <c:pt idx="1">
                  <c:v>1.409</c:v>
                </c:pt>
                <c:pt idx="2">
                  <c:v>1.4140000000000001</c:v>
                </c:pt>
                <c:pt idx="3">
                  <c:v>1.4190000000000003</c:v>
                </c:pt>
                <c:pt idx="4">
                  <c:v>1.3452245490753845</c:v>
                </c:pt>
                <c:pt idx="5">
                  <c:v>1.3256301973948663</c:v>
                </c:pt>
                <c:pt idx="6">
                  <c:v>1.3526631638988378</c:v>
                </c:pt>
                <c:pt idx="7">
                  <c:v>1.4114508535013177</c:v>
                </c:pt>
                <c:pt idx="8">
                  <c:v>1.5346326629406641</c:v>
                </c:pt>
                <c:pt idx="9">
                  <c:v>1.5354767396976843</c:v>
                </c:pt>
                <c:pt idx="10">
                  <c:v>1.8108938294559922</c:v>
                </c:pt>
                <c:pt idx="11">
                  <c:v>1.8387350796616464</c:v>
                </c:pt>
                <c:pt idx="12">
                  <c:v>1.8221775219759062</c:v>
                </c:pt>
                <c:pt idx="13">
                  <c:v>1.8764097186872113</c:v>
                </c:pt>
                <c:pt idx="14">
                  <c:v>2.1092743863656063</c:v>
                </c:pt>
                <c:pt idx="15">
                  <c:v>2.0779811715366359</c:v>
                </c:pt>
                <c:pt idx="16">
                  <c:v>1.7309515660751413</c:v>
                </c:pt>
                <c:pt idx="17">
                  <c:v>1.7160189047686885</c:v>
                </c:pt>
                <c:pt idx="18">
                  <c:v>1.6204190948163852</c:v>
                </c:pt>
                <c:pt idx="19">
                  <c:v>1.6230234013201634</c:v>
                </c:pt>
                <c:pt idx="20">
                  <c:v>1.6361730431277555</c:v>
                </c:pt>
                <c:pt idx="21">
                  <c:v>1.5852149533116429</c:v>
                </c:pt>
                <c:pt idx="22">
                  <c:v>1.5732466626826545</c:v>
                </c:pt>
                <c:pt idx="23">
                  <c:v>1.5365124085130295</c:v>
                </c:pt>
                <c:pt idx="24">
                  <c:v>1.5327639474214345</c:v>
                </c:pt>
                <c:pt idx="25">
                  <c:v>1.5238236445363265</c:v>
                </c:pt>
                <c:pt idx="26">
                  <c:v>1.4513826237664018</c:v>
                </c:pt>
                <c:pt idx="27">
                  <c:v>1.3436265031570716</c:v>
                </c:pt>
                <c:pt idx="28">
                  <c:v>1.1755749802788622</c:v>
                </c:pt>
                <c:pt idx="29">
                  <c:v>1.1740443270918328</c:v>
                </c:pt>
                <c:pt idx="30">
                  <c:v>1.1626506953778628</c:v>
                </c:pt>
                <c:pt idx="31">
                  <c:v>1.3170588817705189</c:v>
                </c:pt>
                <c:pt idx="32">
                  <c:v>1.2744605009565098</c:v>
                </c:pt>
                <c:pt idx="33">
                  <c:v>1.3763552228568769</c:v>
                </c:pt>
                <c:pt idx="34">
                  <c:v>1.5239926061790483</c:v>
                </c:pt>
                <c:pt idx="35">
                  <c:v>1.4956088094407594</c:v>
                </c:pt>
                <c:pt idx="36">
                  <c:v>1.4722668238797993</c:v>
                </c:pt>
                <c:pt idx="37">
                  <c:v>1.5316294882448795</c:v>
                </c:pt>
                <c:pt idx="38">
                  <c:v>1.9927391881160208</c:v>
                </c:pt>
                <c:pt idx="39">
                  <c:v>1.7689280317268858</c:v>
                </c:pt>
                <c:pt idx="40">
                  <c:v>1.6150614662451623</c:v>
                </c:pt>
                <c:pt idx="41">
                  <c:v>1.428565769052315</c:v>
                </c:pt>
                <c:pt idx="42">
                  <c:v>1.3115573921792372</c:v>
                </c:pt>
                <c:pt idx="43">
                  <c:v>1.3074981710445059</c:v>
                </c:pt>
                <c:pt idx="44">
                  <c:v>1.3633578778915318</c:v>
                </c:pt>
                <c:pt idx="45">
                  <c:v>1.4222926180582613</c:v>
                </c:pt>
                <c:pt idx="46">
                  <c:v>1.4694032434834572</c:v>
                </c:pt>
                <c:pt idx="47">
                  <c:v>1.4694018147510202</c:v>
                </c:pt>
                <c:pt idx="48">
                  <c:v>1.5874885034604984</c:v>
                </c:pt>
                <c:pt idx="49">
                  <c:v>1.6438418986902121</c:v>
                </c:pt>
                <c:pt idx="50">
                  <c:v>1.6504736678346046</c:v>
                </c:pt>
                <c:pt idx="51">
                  <c:v>1.6519213475440715</c:v>
                </c:pt>
                <c:pt idx="52">
                  <c:v>1.6634908456402497</c:v>
                </c:pt>
                <c:pt idx="53">
                  <c:v>1.6630421468535392</c:v>
                </c:pt>
                <c:pt idx="54">
                  <c:v>1.7203248076434496</c:v>
                </c:pt>
                <c:pt idx="55">
                  <c:v>1.8469734462488512</c:v>
                </c:pt>
                <c:pt idx="56">
                  <c:v>1.8640976452958111</c:v>
                </c:pt>
                <c:pt idx="57">
                  <c:v>1.7684156314753623</c:v>
                </c:pt>
                <c:pt idx="58">
                  <c:v>1.8000398109555327</c:v>
                </c:pt>
                <c:pt idx="59">
                  <c:v>1.9337446455744272</c:v>
                </c:pt>
                <c:pt idx="60">
                  <c:v>2.0352485645670724</c:v>
                </c:pt>
                <c:pt idx="61">
                  <c:v>2.0930460157211788</c:v>
                </c:pt>
                <c:pt idx="62">
                  <c:v>2.5293717596755951</c:v>
                </c:pt>
                <c:pt idx="63">
                  <c:v>2.9475706944179194</c:v>
                </c:pt>
                <c:pt idx="64">
                  <c:v>2.8977201163649906</c:v>
                </c:pt>
                <c:pt idx="65">
                  <c:v>3.0629586521679117</c:v>
                </c:pt>
                <c:pt idx="66">
                  <c:v>3.2475143567747162</c:v>
                </c:pt>
                <c:pt idx="67">
                  <c:v>3.0794379096355358</c:v>
                </c:pt>
                <c:pt idx="68">
                  <c:v>3.4779588023229766</c:v>
                </c:pt>
                <c:pt idx="69">
                  <c:v>3.7223520400901373</c:v>
                </c:pt>
                <c:pt idx="70">
                  <c:v>4.3612311149024388</c:v>
                </c:pt>
                <c:pt idx="71">
                  <c:v>5.0224897616963373</c:v>
                </c:pt>
                <c:pt idx="72">
                  <c:v>4.6026462056057085</c:v>
                </c:pt>
                <c:pt idx="73">
                  <c:v>3.7441173684099134</c:v>
                </c:pt>
                <c:pt idx="74">
                  <c:v>3.3237765246404325</c:v>
                </c:pt>
                <c:pt idx="75">
                  <c:v>2.66343011710739</c:v>
                </c:pt>
                <c:pt idx="76">
                  <c:v>2.0940002078866899</c:v>
                </c:pt>
                <c:pt idx="77">
                  <c:v>1.8578926982624202</c:v>
                </c:pt>
                <c:pt idx="78">
                  <c:v>1.6217853445531678</c:v>
                </c:pt>
                <c:pt idx="79">
                  <c:v>1.3856779908439156</c:v>
                </c:pt>
                <c:pt idx="80" formatCode="General">
                  <c:v>1.1495706371346632</c:v>
                </c:pt>
                <c:pt idx="81" formatCode="General">
                  <c:v>0.91346328342541083</c:v>
                </c:pt>
              </c:numCache>
            </c:numRef>
          </c:val>
          <c:smooth val="0"/>
          <c:extLst>
            <c:ext xmlns:c16="http://schemas.microsoft.com/office/drawing/2014/chart" uri="{C3380CC4-5D6E-409C-BE32-E72D297353CC}">
              <c16:uniqueId val="{00000002-0FCA-402B-8D9A-86980EC8AFF3}"/>
            </c:ext>
          </c:extLst>
        </c:ser>
        <c:dLbls>
          <c:showLegendKey val="0"/>
          <c:showVal val="0"/>
          <c:showCatName val="0"/>
          <c:showSerName val="0"/>
          <c:showPercent val="0"/>
          <c:showBubbleSize val="0"/>
        </c:dLbls>
        <c:smooth val="0"/>
        <c:axId val="1494149199"/>
        <c:axId val="1844534431"/>
      </c:lineChart>
      <c:dateAx>
        <c:axId val="149414919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534431"/>
        <c:crosses val="autoZero"/>
        <c:auto val="1"/>
        <c:lblOffset val="100"/>
        <c:baseTimeUnit val="days"/>
      </c:dateAx>
      <c:valAx>
        <c:axId val="18445344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14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'raw data'!$C$2</c:f>
              <c:strCache>
                <c:ptCount val="1"/>
                <c:pt idx="0">
                  <c:v>US Dollars</c:v>
                </c:pt>
              </c:strCache>
            </c:strRef>
          </c:tx>
          <c:spPr>
            <a:ln w="28575" cap="rnd">
              <a:solidFill>
                <a:schemeClr val="accent1"/>
              </a:solidFill>
              <a:round/>
            </a:ln>
            <a:effectLst/>
          </c:spPr>
          <c:marker>
            <c:symbol val="none"/>
          </c:marker>
          <c:cat>
            <c:numRef>
              <c:f>'raw data'!$A$3:$A$79</c:f>
              <c:numCache>
                <c:formatCode>m/d/yyyy</c:formatCode>
                <c:ptCount val="77"/>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numCache>
            </c:numRef>
          </c:cat>
          <c:val>
            <c:numRef>
              <c:f>'raw data'!$C$3:$C$79</c:f>
              <c:numCache>
                <c:formatCode>0.000</c:formatCode>
                <c:ptCount val="77"/>
                <c:pt idx="0">
                  <c:v>1.4039999999999999</c:v>
                </c:pt>
                <c:pt idx="1">
                  <c:v>1.409</c:v>
                </c:pt>
                <c:pt idx="2">
                  <c:v>1.4139999999999999</c:v>
                </c:pt>
                <c:pt idx="3">
                  <c:v>1.3320000000000001</c:v>
                </c:pt>
                <c:pt idx="4">
                  <c:v>1.333</c:v>
                </c:pt>
                <c:pt idx="5">
                  <c:v>1.367</c:v>
                </c:pt>
                <c:pt idx="6">
                  <c:v>1.4219999999999999</c:v>
                </c:pt>
                <c:pt idx="7">
                  <c:v>1.54</c:v>
                </c:pt>
                <c:pt idx="8">
                  <c:v>1.506</c:v>
                </c:pt>
                <c:pt idx="9">
                  <c:v>1.8149999999999999</c:v>
                </c:pt>
                <c:pt idx="10">
                  <c:v>1.7689999999999999</c:v>
                </c:pt>
                <c:pt idx="11">
                  <c:v>1.7549999999999999</c:v>
                </c:pt>
                <c:pt idx="12">
                  <c:v>1.831</c:v>
                </c:pt>
                <c:pt idx="13">
                  <c:v>2.081</c:v>
                </c:pt>
                <c:pt idx="14">
                  <c:v>1.9870000000000001</c:v>
                </c:pt>
                <c:pt idx="15">
                  <c:v>1.6279999999999999</c:v>
                </c:pt>
                <c:pt idx="16">
                  <c:v>1.7250000000000001</c:v>
                </c:pt>
                <c:pt idx="17">
                  <c:v>1.6220000000000001</c:v>
                </c:pt>
                <c:pt idx="18">
                  <c:v>1.651</c:v>
                </c:pt>
                <c:pt idx="19">
                  <c:v>1.66</c:v>
                </c:pt>
                <c:pt idx="20">
                  <c:v>1.5960000000000001</c:v>
                </c:pt>
                <c:pt idx="21">
                  <c:v>1.595</c:v>
                </c:pt>
                <c:pt idx="22">
                  <c:v>1.554</c:v>
                </c:pt>
                <c:pt idx="23">
                  <c:v>1.5569999999999999</c:v>
                </c:pt>
                <c:pt idx="24">
                  <c:v>1.544</c:v>
                </c:pt>
                <c:pt idx="25">
                  <c:v>1.4630000000000001</c:v>
                </c:pt>
                <c:pt idx="26">
                  <c:v>1.3620000000000001</c:v>
                </c:pt>
                <c:pt idx="27">
                  <c:v>1.2030000000000001</c:v>
                </c:pt>
                <c:pt idx="28">
                  <c:v>1.2430000000000001</c:v>
                </c:pt>
                <c:pt idx="29">
                  <c:v>1.2190000000000001</c:v>
                </c:pt>
                <c:pt idx="30">
                  <c:v>1.383</c:v>
                </c:pt>
                <c:pt idx="31">
                  <c:v>1.282</c:v>
                </c:pt>
                <c:pt idx="32">
                  <c:v>1.405</c:v>
                </c:pt>
                <c:pt idx="33">
                  <c:v>1.5349999999999999</c:v>
                </c:pt>
                <c:pt idx="34">
                  <c:v>1.4610000000000001</c:v>
                </c:pt>
                <c:pt idx="35">
                  <c:v>1.4490000000000001</c:v>
                </c:pt>
                <c:pt idx="36">
                  <c:v>1.5249999999999999</c:v>
                </c:pt>
                <c:pt idx="37">
                  <c:v>2.0190000000000001</c:v>
                </c:pt>
                <c:pt idx="38">
                  <c:v>1.64</c:v>
                </c:pt>
                <c:pt idx="39">
                  <c:v>1.554</c:v>
                </c:pt>
                <c:pt idx="40">
                  <c:v>1.401</c:v>
                </c:pt>
                <c:pt idx="41">
                  <c:v>1.3280000000000001</c:v>
                </c:pt>
                <c:pt idx="42">
                  <c:v>1.353</c:v>
                </c:pt>
                <c:pt idx="43">
                  <c:v>1.4079999999999999</c:v>
                </c:pt>
                <c:pt idx="44">
                  <c:v>1.45</c:v>
                </c:pt>
                <c:pt idx="45">
                  <c:v>1.4810000000000001</c:v>
                </c:pt>
                <c:pt idx="46">
                  <c:v>1.466</c:v>
                </c:pt>
                <c:pt idx="47">
                  <c:v>1.597</c:v>
                </c:pt>
                <c:pt idx="48">
                  <c:v>1.625</c:v>
                </c:pt>
                <c:pt idx="49">
                  <c:v>1.62</c:v>
                </c:pt>
                <c:pt idx="50">
                  <c:v>1.625</c:v>
                </c:pt>
                <c:pt idx="51">
                  <c:v>1.6419999999999999</c:v>
                </c:pt>
                <c:pt idx="52">
                  <c:v>1.6419999999999999</c:v>
                </c:pt>
                <c:pt idx="53">
                  <c:v>1.7090000000000001</c:v>
                </c:pt>
                <c:pt idx="54">
                  <c:v>1.835</c:v>
                </c:pt>
                <c:pt idx="55">
                  <c:v>1.821</c:v>
                </c:pt>
                <c:pt idx="56">
                  <c:v>1.718</c:v>
                </c:pt>
                <c:pt idx="57">
                  <c:v>1.788</c:v>
                </c:pt>
                <c:pt idx="58">
                  <c:v>1.929</c:v>
                </c:pt>
                <c:pt idx="59">
                  <c:v>2.0049999999999999</c:v>
                </c:pt>
                <c:pt idx="60">
                  <c:v>2.0459999999999998</c:v>
                </c:pt>
                <c:pt idx="61">
                  <c:v>2.52</c:v>
                </c:pt>
                <c:pt idx="62">
                  <c:v>2.863</c:v>
                </c:pt>
                <c:pt idx="63">
                  <c:v>2.7069999999999999</c:v>
                </c:pt>
                <c:pt idx="64">
                  <c:v>2.9359999999999999</c:v>
                </c:pt>
                <c:pt idx="65">
                  <c:v>3.1160000000000001</c:v>
                </c:pt>
                <c:pt idx="66">
                  <c:v>2.9020000000000001</c:v>
                </c:pt>
                <c:pt idx="67">
                  <c:v>3.419</c:v>
                </c:pt>
                <c:pt idx="68">
                  <c:v>3.589</c:v>
                </c:pt>
                <c:pt idx="69">
                  <c:v>4.25</c:v>
                </c:pt>
                <c:pt idx="70">
                  <c:v>4.8230000000000004</c:v>
                </c:pt>
                <c:pt idx="71">
                  <c:v>4.2110000000000003</c:v>
                </c:pt>
                <c:pt idx="72">
                  <c:v>3.4460000000000002</c:v>
                </c:pt>
                <c:pt idx="73">
                  <c:v>3.27</c:v>
                </c:pt>
                <c:pt idx="74">
                  <c:v>2.6659999999999999</c:v>
                </c:pt>
                <c:pt idx="75">
                  <c:v>2.2189999999999999</c:v>
                </c:pt>
                <c:pt idx="76">
                  <c:v>2.0939999999999999</c:v>
                </c:pt>
              </c:numCache>
            </c:numRef>
          </c:val>
          <c:smooth val="0"/>
          <c:extLst>
            <c:ext xmlns:c16="http://schemas.microsoft.com/office/drawing/2014/chart" uri="{C3380CC4-5D6E-409C-BE32-E72D297353CC}">
              <c16:uniqueId val="{00000000-A8AF-4A5E-9CD4-621240CDF1DF}"/>
            </c:ext>
          </c:extLst>
        </c:ser>
        <c:dLbls>
          <c:showLegendKey val="0"/>
          <c:showVal val="0"/>
          <c:showCatName val="0"/>
          <c:showSerName val="0"/>
          <c:showPercent val="0"/>
          <c:showBubbleSize val="0"/>
        </c:dLbls>
        <c:smooth val="0"/>
        <c:axId val="1854018543"/>
        <c:axId val="1446069711"/>
      </c:lineChart>
      <c:dateAx>
        <c:axId val="18540185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69711"/>
        <c:crosses val="autoZero"/>
        <c:auto val="1"/>
        <c:lblOffset val="100"/>
        <c:baseTimeUnit val="months"/>
      </c:dateAx>
      <c:valAx>
        <c:axId val="1446069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Grafik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Actual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'Trend Data'!$D$5:$D$81</c:f>
              <c:numCache>
                <c:formatCode>0.000</c:formatCode>
                <c:ptCount val="77"/>
                <c:pt idx="0">
                  <c:v>1.4039999999999999</c:v>
                </c:pt>
                <c:pt idx="1">
                  <c:v>1.409</c:v>
                </c:pt>
                <c:pt idx="2">
                  <c:v>1.4139999999999999</c:v>
                </c:pt>
                <c:pt idx="3">
                  <c:v>1.3320000000000001</c:v>
                </c:pt>
                <c:pt idx="4">
                  <c:v>1.333</c:v>
                </c:pt>
                <c:pt idx="5">
                  <c:v>1.367</c:v>
                </c:pt>
                <c:pt idx="6">
                  <c:v>1.4219999999999999</c:v>
                </c:pt>
                <c:pt idx="7">
                  <c:v>1.54</c:v>
                </c:pt>
                <c:pt idx="8">
                  <c:v>1.506</c:v>
                </c:pt>
                <c:pt idx="9">
                  <c:v>1.8149999999999999</c:v>
                </c:pt>
                <c:pt idx="10">
                  <c:v>1.7689999999999999</c:v>
                </c:pt>
                <c:pt idx="11">
                  <c:v>1.7549999999999999</c:v>
                </c:pt>
                <c:pt idx="12">
                  <c:v>1.831</c:v>
                </c:pt>
                <c:pt idx="13">
                  <c:v>2.081</c:v>
                </c:pt>
                <c:pt idx="14">
                  <c:v>1.9870000000000001</c:v>
                </c:pt>
                <c:pt idx="15">
                  <c:v>1.6279999999999999</c:v>
                </c:pt>
                <c:pt idx="16">
                  <c:v>1.7250000000000001</c:v>
                </c:pt>
                <c:pt idx="17">
                  <c:v>1.6220000000000001</c:v>
                </c:pt>
                <c:pt idx="18">
                  <c:v>1.651</c:v>
                </c:pt>
                <c:pt idx="19">
                  <c:v>1.66</c:v>
                </c:pt>
                <c:pt idx="20">
                  <c:v>1.5960000000000001</c:v>
                </c:pt>
                <c:pt idx="21">
                  <c:v>1.595</c:v>
                </c:pt>
                <c:pt idx="22">
                  <c:v>1.554</c:v>
                </c:pt>
                <c:pt idx="23">
                  <c:v>1.5569999999999999</c:v>
                </c:pt>
                <c:pt idx="24">
                  <c:v>1.544</c:v>
                </c:pt>
                <c:pt idx="25">
                  <c:v>1.4630000000000001</c:v>
                </c:pt>
                <c:pt idx="26">
                  <c:v>1.3620000000000001</c:v>
                </c:pt>
                <c:pt idx="27">
                  <c:v>1.2030000000000001</c:v>
                </c:pt>
                <c:pt idx="28">
                  <c:v>1.2430000000000001</c:v>
                </c:pt>
                <c:pt idx="29">
                  <c:v>1.2190000000000001</c:v>
                </c:pt>
                <c:pt idx="30">
                  <c:v>1.383</c:v>
                </c:pt>
                <c:pt idx="31">
                  <c:v>1.282</c:v>
                </c:pt>
                <c:pt idx="32">
                  <c:v>1.405</c:v>
                </c:pt>
                <c:pt idx="33">
                  <c:v>1.5349999999999999</c:v>
                </c:pt>
                <c:pt idx="34">
                  <c:v>1.4610000000000001</c:v>
                </c:pt>
                <c:pt idx="35">
                  <c:v>1.4490000000000001</c:v>
                </c:pt>
                <c:pt idx="36">
                  <c:v>1.5249999999999999</c:v>
                </c:pt>
                <c:pt idx="37">
                  <c:v>2.0190000000000001</c:v>
                </c:pt>
                <c:pt idx="38">
                  <c:v>1.64</c:v>
                </c:pt>
                <c:pt idx="39">
                  <c:v>1.554</c:v>
                </c:pt>
                <c:pt idx="40">
                  <c:v>1.401</c:v>
                </c:pt>
                <c:pt idx="41">
                  <c:v>1.3280000000000001</c:v>
                </c:pt>
                <c:pt idx="42">
                  <c:v>1.353</c:v>
                </c:pt>
                <c:pt idx="43">
                  <c:v>1.4079999999999999</c:v>
                </c:pt>
                <c:pt idx="44">
                  <c:v>1.45</c:v>
                </c:pt>
                <c:pt idx="45">
                  <c:v>1.4810000000000001</c:v>
                </c:pt>
                <c:pt idx="46">
                  <c:v>1.466</c:v>
                </c:pt>
                <c:pt idx="47">
                  <c:v>1.597</c:v>
                </c:pt>
                <c:pt idx="48">
                  <c:v>1.625</c:v>
                </c:pt>
                <c:pt idx="49">
                  <c:v>1.62</c:v>
                </c:pt>
                <c:pt idx="50">
                  <c:v>1.625</c:v>
                </c:pt>
                <c:pt idx="51">
                  <c:v>1.6419999999999999</c:v>
                </c:pt>
                <c:pt idx="52">
                  <c:v>1.6419999999999999</c:v>
                </c:pt>
                <c:pt idx="53">
                  <c:v>1.7090000000000001</c:v>
                </c:pt>
                <c:pt idx="54">
                  <c:v>1.835</c:v>
                </c:pt>
                <c:pt idx="55">
                  <c:v>1.821</c:v>
                </c:pt>
                <c:pt idx="56">
                  <c:v>1.718</c:v>
                </c:pt>
                <c:pt idx="57">
                  <c:v>1.788</c:v>
                </c:pt>
                <c:pt idx="58">
                  <c:v>1.929</c:v>
                </c:pt>
                <c:pt idx="59">
                  <c:v>2.0049999999999999</c:v>
                </c:pt>
                <c:pt idx="60">
                  <c:v>2.0459999999999998</c:v>
                </c:pt>
                <c:pt idx="61">
                  <c:v>2.52</c:v>
                </c:pt>
                <c:pt idx="62">
                  <c:v>2.863</c:v>
                </c:pt>
                <c:pt idx="63">
                  <c:v>2.7069999999999999</c:v>
                </c:pt>
                <c:pt idx="64">
                  <c:v>2.9359999999999999</c:v>
                </c:pt>
                <c:pt idx="65">
                  <c:v>3.1160000000000001</c:v>
                </c:pt>
                <c:pt idx="66">
                  <c:v>2.9020000000000001</c:v>
                </c:pt>
                <c:pt idx="67">
                  <c:v>3.419</c:v>
                </c:pt>
                <c:pt idx="68">
                  <c:v>3.589</c:v>
                </c:pt>
                <c:pt idx="69">
                  <c:v>4.25</c:v>
                </c:pt>
                <c:pt idx="70">
                  <c:v>4.8230000000000004</c:v>
                </c:pt>
                <c:pt idx="71">
                  <c:v>4.2110000000000003</c:v>
                </c:pt>
                <c:pt idx="72">
                  <c:v>3.4460000000000002</c:v>
                </c:pt>
                <c:pt idx="73">
                  <c:v>3.27</c:v>
                </c:pt>
                <c:pt idx="74">
                  <c:v>2.6659999999999999</c:v>
                </c:pt>
                <c:pt idx="75">
                  <c:v>2.2189999999999999</c:v>
                </c:pt>
                <c:pt idx="76">
                  <c:v>2.0939999999999999</c:v>
                </c:pt>
              </c:numCache>
            </c:numRef>
          </c:val>
          <c:smooth val="0"/>
          <c:extLst>
            <c:ext xmlns:c16="http://schemas.microsoft.com/office/drawing/2014/chart" uri="{C3380CC4-5D6E-409C-BE32-E72D297353CC}">
              <c16:uniqueId val="{00000006-FB10-4393-8DA8-B573CB53C7CB}"/>
            </c:ext>
          </c:extLst>
        </c:ser>
        <c:ser>
          <c:idx val="2"/>
          <c:order val="1"/>
          <c:tx>
            <c:strRef>
              <c:f>'Trend Data'!$F$4</c:f>
              <c:strCache>
                <c:ptCount val="1"/>
                <c:pt idx="0">
                  <c:v>SMA Lt 3(Ft)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'Trend Data'!$F$5:$F$90</c:f>
              <c:numCache>
                <c:formatCode>General</c:formatCode>
                <c:ptCount val="86"/>
                <c:pt idx="3" formatCode="0.000">
                  <c:v>1.4089999999999998</c:v>
                </c:pt>
                <c:pt idx="4" formatCode="0.000">
                  <c:v>1.385</c:v>
                </c:pt>
                <c:pt idx="5" formatCode="0.000">
                  <c:v>1.3596666666666666</c:v>
                </c:pt>
                <c:pt idx="6" formatCode="0.000">
                  <c:v>1.3440000000000001</c:v>
                </c:pt>
                <c:pt idx="7" formatCode="0.000">
                  <c:v>1.3739999999999999</c:v>
                </c:pt>
                <c:pt idx="8" formatCode="0.000">
                  <c:v>1.4429999999999998</c:v>
                </c:pt>
                <c:pt idx="9" formatCode="0.000">
                  <c:v>1.4893333333333334</c:v>
                </c:pt>
                <c:pt idx="10" formatCode="0.000">
                  <c:v>1.6203333333333336</c:v>
                </c:pt>
                <c:pt idx="11" formatCode="0.000">
                  <c:v>1.6966666666666665</c:v>
                </c:pt>
                <c:pt idx="12" formatCode="0.000">
                  <c:v>1.7796666666666665</c:v>
                </c:pt>
                <c:pt idx="13" formatCode="0.000">
                  <c:v>1.7850000000000001</c:v>
                </c:pt>
                <c:pt idx="14" formatCode="0.000">
                  <c:v>1.889</c:v>
                </c:pt>
                <c:pt idx="15" formatCode="0.000">
                  <c:v>1.9663333333333333</c:v>
                </c:pt>
                <c:pt idx="16" formatCode="0.000">
                  <c:v>1.8986666666666665</c:v>
                </c:pt>
                <c:pt idx="17" formatCode="0.000">
                  <c:v>1.78</c:v>
                </c:pt>
                <c:pt idx="18" formatCode="0.000">
                  <c:v>1.6583333333333332</c:v>
                </c:pt>
                <c:pt idx="19" formatCode="0.000">
                  <c:v>1.6660000000000001</c:v>
                </c:pt>
                <c:pt idx="20" formatCode="0.000">
                  <c:v>1.6443333333333332</c:v>
                </c:pt>
                <c:pt idx="21" formatCode="0.000">
                  <c:v>1.6356666666666666</c:v>
                </c:pt>
                <c:pt idx="22" formatCode="0.000">
                  <c:v>1.617</c:v>
                </c:pt>
                <c:pt idx="23" formatCode="0.000">
                  <c:v>1.5816666666666668</c:v>
                </c:pt>
                <c:pt idx="24" formatCode="0.000">
                  <c:v>1.5686666666666664</c:v>
                </c:pt>
                <c:pt idx="25" formatCode="0.000">
                  <c:v>1.5516666666666665</c:v>
                </c:pt>
                <c:pt idx="26" formatCode="0.000">
                  <c:v>1.5213333333333334</c:v>
                </c:pt>
                <c:pt idx="27" formatCode="0.000">
                  <c:v>1.4563333333333333</c:v>
                </c:pt>
                <c:pt idx="28" formatCode="0.000">
                  <c:v>1.3426666666666669</c:v>
                </c:pt>
                <c:pt idx="29" formatCode="0.000">
                  <c:v>1.2693333333333336</c:v>
                </c:pt>
                <c:pt idx="30" formatCode="0.000">
                  <c:v>1.2216666666666667</c:v>
                </c:pt>
                <c:pt idx="31" formatCode="0.000">
                  <c:v>1.2816666666666667</c:v>
                </c:pt>
                <c:pt idx="32" formatCode="0.000">
                  <c:v>1.2946666666666669</c:v>
                </c:pt>
                <c:pt idx="33" formatCode="0.000">
                  <c:v>1.3566666666666667</c:v>
                </c:pt>
                <c:pt idx="34" formatCode="0.000">
                  <c:v>1.4073333333333335</c:v>
                </c:pt>
                <c:pt idx="35" formatCode="0.000">
                  <c:v>1.4669999999999999</c:v>
                </c:pt>
                <c:pt idx="36" formatCode="0.000">
                  <c:v>1.4816666666666667</c:v>
                </c:pt>
                <c:pt idx="37" formatCode="0.000">
                  <c:v>1.4783333333333335</c:v>
                </c:pt>
                <c:pt idx="38" formatCode="0.000">
                  <c:v>1.6643333333333334</c:v>
                </c:pt>
                <c:pt idx="39" formatCode="0.000">
                  <c:v>1.728</c:v>
                </c:pt>
                <c:pt idx="40" formatCode="0.000">
                  <c:v>1.7376666666666667</c:v>
                </c:pt>
                <c:pt idx="41" formatCode="0.000">
                  <c:v>1.5316666666666665</c:v>
                </c:pt>
                <c:pt idx="42" formatCode="0.000">
                  <c:v>1.4276666666666669</c:v>
                </c:pt>
                <c:pt idx="43" formatCode="0.000">
                  <c:v>1.3606666666666667</c:v>
                </c:pt>
                <c:pt idx="44" formatCode="0.000">
                  <c:v>1.3630000000000002</c:v>
                </c:pt>
                <c:pt idx="45" formatCode="0.000">
                  <c:v>1.4036666666666668</c:v>
                </c:pt>
                <c:pt idx="46" formatCode="0.000">
                  <c:v>1.4463333333333332</c:v>
                </c:pt>
                <c:pt idx="47" formatCode="0.000">
                  <c:v>1.4656666666666667</c:v>
                </c:pt>
                <c:pt idx="48" formatCode="0.000">
                  <c:v>1.5146666666666668</c:v>
                </c:pt>
                <c:pt idx="49" formatCode="0.000">
                  <c:v>1.5626666666666666</c:v>
                </c:pt>
                <c:pt idx="50" formatCode="0.000">
                  <c:v>1.6140000000000001</c:v>
                </c:pt>
                <c:pt idx="51" formatCode="0.000">
                  <c:v>1.6233333333333333</c:v>
                </c:pt>
                <c:pt idx="52" formatCode="0.000">
                  <c:v>1.6290000000000002</c:v>
                </c:pt>
                <c:pt idx="53" formatCode="0.000">
                  <c:v>1.6363333333333332</c:v>
                </c:pt>
                <c:pt idx="54" formatCode="0.000">
                  <c:v>1.6643333333333334</c:v>
                </c:pt>
                <c:pt idx="55" formatCode="0.000">
                  <c:v>1.7286666666666666</c:v>
                </c:pt>
                <c:pt idx="56" formatCode="0.000">
                  <c:v>1.7883333333333333</c:v>
                </c:pt>
                <c:pt idx="57" formatCode="0.000">
                  <c:v>1.7913333333333332</c:v>
                </c:pt>
                <c:pt idx="58" formatCode="0.000">
                  <c:v>1.7756666666666667</c:v>
                </c:pt>
                <c:pt idx="59" formatCode="0.000">
                  <c:v>1.8116666666666668</c:v>
                </c:pt>
                <c:pt idx="60" formatCode="0.000">
                  <c:v>1.9073333333333331</c:v>
                </c:pt>
                <c:pt idx="61" formatCode="0.000">
                  <c:v>1.9933333333333334</c:v>
                </c:pt>
                <c:pt idx="62" formatCode="0.000">
                  <c:v>2.1903333333333332</c:v>
                </c:pt>
                <c:pt idx="63" formatCode="0.000">
                  <c:v>2.4763333333333333</c:v>
                </c:pt>
                <c:pt idx="64" formatCode="0.000">
                  <c:v>2.6966666666666668</c:v>
                </c:pt>
                <c:pt idx="65" formatCode="0.000">
                  <c:v>2.8353333333333333</c:v>
                </c:pt>
                <c:pt idx="66" formatCode="0.000">
                  <c:v>2.9196666666666666</c:v>
                </c:pt>
                <c:pt idx="67" formatCode="0.000">
                  <c:v>2.984666666666667</c:v>
                </c:pt>
                <c:pt idx="68" formatCode="0.000">
                  <c:v>3.1456666666666671</c:v>
                </c:pt>
                <c:pt idx="69" formatCode="0.000">
                  <c:v>3.3033333333333332</c:v>
                </c:pt>
                <c:pt idx="70" formatCode="0.000">
                  <c:v>3.7526666666666664</c:v>
                </c:pt>
                <c:pt idx="71" formatCode="0.000">
                  <c:v>4.2206666666666672</c:v>
                </c:pt>
                <c:pt idx="72" formatCode="0.000">
                  <c:v>4.4279999999999999</c:v>
                </c:pt>
                <c:pt idx="73" formatCode="0.000">
                  <c:v>4.16</c:v>
                </c:pt>
                <c:pt idx="74" formatCode="0.000">
                  <c:v>3.6423333333333332</c:v>
                </c:pt>
                <c:pt idx="75" formatCode="0.000">
                  <c:v>3.1273333333333331</c:v>
                </c:pt>
                <c:pt idx="76" formatCode="0.000">
                  <c:v>2.7183333333333333</c:v>
                </c:pt>
                <c:pt idx="77" formatCode="0.000">
                  <c:v>2.3263333333333329</c:v>
                </c:pt>
                <c:pt idx="78" formatCode="0.000">
                  <c:v>2.3263333333333329</c:v>
                </c:pt>
                <c:pt idx="79" formatCode="0.000">
                  <c:v>2.3263333333333329</c:v>
                </c:pt>
                <c:pt idx="80" formatCode="0.000">
                  <c:v>2.3263333333333329</c:v>
                </c:pt>
                <c:pt idx="81" formatCode="0.000">
                  <c:v>2.3263333333333329</c:v>
                </c:pt>
                <c:pt idx="82" formatCode="0.000">
                  <c:v>2.3263333333333329</c:v>
                </c:pt>
                <c:pt idx="83" formatCode="0.000">
                  <c:v>2.3263333333333329</c:v>
                </c:pt>
                <c:pt idx="84" formatCode="0.000">
                  <c:v>2.3263333333333329</c:v>
                </c:pt>
                <c:pt idx="85" formatCode="0.000">
                  <c:v>2.3263333333333329</c:v>
                </c:pt>
              </c:numCache>
            </c:numRef>
          </c:val>
          <c:smooth val="0"/>
          <c:extLst>
            <c:ext xmlns:c16="http://schemas.microsoft.com/office/drawing/2014/chart" uri="{C3380CC4-5D6E-409C-BE32-E72D297353CC}">
              <c16:uniqueId val="{00000002-FB10-4393-8DA8-B573CB53C7CB}"/>
            </c:ext>
          </c:extLst>
        </c:ser>
        <c:ser>
          <c:idx val="3"/>
          <c:order val="2"/>
          <c:tx>
            <c:strRef>
              <c:f>'Trend Data'!$Q$4</c:f>
              <c:strCache>
                <c:ptCount val="1"/>
                <c:pt idx="0">
                  <c:v>EMA Lt 3(Ft)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'Trend Data'!$Q$5:$Q$90</c:f>
              <c:numCache>
                <c:formatCode>General</c:formatCode>
                <c:ptCount val="86"/>
                <c:pt idx="3">
                  <c:v>1.4104999999999999</c:v>
                </c:pt>
                <c:pt idx="4">
                  <c:v>1.3691</c:v>
                </c:pt>
                <c:pt idx="5">
                  <c:v>1.3516666666666666</c:v>
                </c:pt>
                <c:pt idx="6">
                  <c:v>1.3509</c:v>
                </c:pt>
                <c:pt idx="7">
                  <c:v>1.3883999999999999</c:v>
                </c:pt>
                <c:pt idx="8">
                  <c:v>1.4720999999999997</c:v>
                </c:pt>
                <c:pt idx="9">
                  <c:v>1.4943333333333333</c:v>
                </c:pt>
                <c:pt idx="10">
                  <c:v>1.6787333333333334</c:v>
                </c:pt>
                <c:pt idx="11">
                  <c:v>1.7183666666666664</c:v>
                </c:pt>
                <c:pt idx="12">
                  <c:v>1.7722666666666664</c:v>
                </c:pt>
                <c:pt idx="13">
                  <c:v>1.7988</c:v>
                </c:pt>
                <c:pt idx="14">
                  <c:v>1.9466000000000001</c:v>
                </c:pt>
                <c:pt idx="15">
                  <c:v>1.9725333333333332</c:v>
                </c:pt>
                <c:pt idx="16">
                  <c:v>1.8174666666666663</c:v>
                </c:pt>
                <c:pt idx="17">
                  <c:v>1.7635000000000001</c:v>
                </c:pt>
                <c:pt idx="18">
                  <c:v>1.6474333333333333</c:v>
                </c:pt>
                <c:pt idx="19">
                  <c:v>1.6615000000000002</c:v>
                </c:pt>
                <c:pt idx="20">
                  <c:v>1.6490333333333331</c:v>
                </c:pt>
                <c:pt idx="21">
                  <c:v>1.6237666666666666</c:v>
                </c:pt>
                <c:pt idx="22">
                  <c:v>1.6103999999999998</c:v>
                </c:pt>
                <c:pt idx="23">
                  <c:v>1.5733666666666666</c:v>
                </c:pt>
                <c:pt idx="24">
                  <c:v>1.5651666666666664</c:v>
                </c:pt>
                <c:pt idx="25">
                  <c:v>1.5493666666666666</c:v>
                </c:pt>
                <c:pt idx="26">
                  <c:v>1.5038333333333334</c:v>
                </c:pt>
                <c:pt idx="27">
                  <c:v>1.4280333333333333</c:v>
                </c:pt>
                <c:pt idx="28">
                  <c:v>1.3007666666666666</c:v>
                </c:pt>
                <c:pt idx="29">
                  <c:v>1.2614333333333336</c:v>
                </c:pt>
                <c:pt idx="30">
                  <c:v>1.2208666666666668</c:v>
                </c:pt>
                <c:pt idx="31">
                  <c:v>1.3120666666666667</c:v>
                </c:pt>
                <c:pt idx="32">
                  <c:v>1.2908666666666668</c:v>
                </c:pt>
                <c:pt idx="33">
                  <c:v>1.3711666666666666</c:v>
                </c:pt>
                <c:pt idx="34">
                  <c:v>1.4456333333333333</c:v>
                </c:pt>
                <c:pt idx="35">
                  <c:v>1.4651999999999998</c:v>
                </c:pt>
                <c:pt idx="36">
                  <c:v>1.4718666666666667</c:v>
                </c:pt>
                <c:pt idx="37">
                  <c:v>1.4923333333333335</c:v>
                </c:pt>
                <c:pt idx="38">
                  <c:v>1.7707333333333333</c:v>
                </c:pt>
                <c:pt idx="39">
                  <c:v>1.7016</c:v>
                </c:pt>
                <c:pt idx="40">
                  <c:v>1.6825666666666665</c:v>
                </c:pt>
                <c:pt idx="41">
                  <c:v>1.4924666666666666</c:v>
                </c:pt>
                <c:pt idx="42">
                  <c:v>1.3977666666666668</c:v>
                </c:pt>
                <c:pt idx="43">
                  <c:v>1.3583666666666665</c:v>
                </c:pt>
                <c:pt idx="44">
                  <c:v>1.3765000000000001</c:v>
                </c:pt>
                <c:pt idx="45">
                  <c:v>1.4175666666666666</c:v>
                </c:pt>
                <c:pt idx="46">
                  <c:v>1.4567333333333332</c:v>
                </c:pt>
                <c:pt idx="47">
                  <c:v>1.4657666666666667</c:v>
                </c:pt>
                <c:pt idx="48">
                  <c:v>1.5393666666666665</c:v>
                </c:pt>
                <c:pt idx="49">
                  <c:v>1.5813666666666666</c:v>
                </c:pt>
                <c:pt idx="50">
                  <c:v>1.6157999999999999</c:v>
                </c:pt>
                <c:pt idx="51">
                  <c:v>1.6238333333333332</c:v>
                </c:pt>
                <c:pt idx="52">
                  <c:v>1.6329</c:v>
                </c:pt>
                <c:pt idx="53">
                  <c:v>1.638033333333333</c:v>
                </c:pt>
                <c:pt idx="54">
                  <c:v>1.6777333333333333</c:v>
                </c:pt>
                <c:pt idx="55">
                  <c:v>1.7605666666666666</c:v>
                </c:pt>
                <c:pt idx="56">
                  <c:v>1.7981333333333334</c:v>
                </c:pt>
                <c:pt idx="57">
                  <c:v>1.769333333333333</c:v>
                </c:pt>
                <c:pt idx="58">
                  <c:v>1.7793666666666665</c:v>
                </c:pt>
                <c:pt idx="59">
                  <c:v>1.8468666666666667</c:v>
                </c:pt>
                <c:pt idx="60">
                  <c:v>1.936633333333333</c:v>
                </c:pt>
                <c:pt idx="61">
                  <c:v>2.0091333333333332</c:v>
                </c:pt>
                <c:pt idx="62">
                  <c:v>2.2892333333333332</c:v>
                </c:pt>
                <c:pt idx="63">
                  <c:v>2.5923333333333334</c:v>
                </c:pt>
                <c:pt idx="64">
                  <c:v>2.6997666666666666</c:v>
                </c:pt>
                <c:pt idx="65">
                  <c:v>2.865533333333333</c:v>
                </c:pt>
                <c:pt idx="66">
                  <c:v>2.9785666666666666</c:v>
                </c:pt>
                <c:pt idx="67">
                  <c:v>2.9598666666666666</c:v>
                </c:pt>
                <c:pt idx="68">
                  <c:v>3.2276666666666669</c:v>
                </c:pt>
                <c:pt idx="69">
                  <c:v>3.3890333333333329</c:v>
                </c:pt>
                <c:pt idx="70">
                  <c:v>3.9018666666666664</c:v>
                </c:pt>
                <c:pt idx="71">
                  <c:v>4.4013666666666671</c:v>
                </c:pt>
                <c:pt idx="72">
                  <c:v>4.3628999999999998</c:v>
                </c:pt>
                <c:pt idx="73">
                  <c:v>3.9458000000000002</c:v>
                </c:pt>
                <c:pt idx="74">
                  <c:v>3.5306333333333328</c:v>
                </c:pt>
                <c:pt idx="75">
                  <c:v>2.9889333333333328</c:v>
                </c:pt>
                <c:pt idx="76">
                  <c:v>2.5685333333333329</c:v>
                </c:pt>
                <c:pt idx="77">
                  <c:v>2.2566333333333328</c:v>
                </c:pt>
                <c:pt idx="78">
                  <c:v>2.2566333333333328</c:v>
                </c:pt>
                <c:pt idx="79">
                  <c:v>2.2566333333333328</c:v>
                </c:pt>
                <c:pt idx="80">
                  <c:v>2.2566333333333328</c:v>
                </c:pt>
                <c:pt idx="81">
                  <c:v>2.2566333333333328</c:v>
                </c:pt>
                <c:pt idx="82">
                  <c:v>2.2566333333333328</c:v>
                </c:pt>
                <c:pt idx="83">
                  <c:v>2.2566333333333328</c:v>
                </c:pt>
                <c:pt idx="84">
                  <c:v>2.2566333333333328</c:v>
                </c:pt>
                <c:pt idx="85">
                  <c:v>2.2566333333333328</c:v>
                </c:pt>
              </c:numCache>
            </c:numRef>
          </c:val>
          <c:smooth val="0"/>
          <c:extLst>
            <c:ext xmlns:c16="http://schemas.microsoft.com/office/drawing/2014/chart" uri="{C3380CC4-5D6E-409C-BE32-E72D297353CC}">
              <c16:uniqueId val="{00000003-FB10-4393-8DA8-B573CB53C7CB}"/>
            </c:ext>
          </c:extLst>
        </c:ser>
        <c:ser>
          <c:idx val="4"/>
          <c:order val="3"/>
          <c:tx>
            <c:strRef>
              <c:f>'Trend Data'!$X$4</c:f>
              <c:strCache>
                <c:ptCount val="1"/>
                <c:pt idx="0">
                  <c:v>SES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'Trend Data'!$X$5:$X$90</c:f>
              <c:numCache>
                <c:formatCode>General</c:formatCode>
                <c:ptCount val="86"/>
                <c:pt idx="0" formatCode="0.000">
                  <c:v>1.4039999999999999</c:v>
                </c:pt>
                <c:pt idx="1">
                  <c:v>1.4039999999999999</c:v>
                </c:pt>
                <c:pt idx="2">
                  <c:v>1.4055</c:v>
                </c:pt>
                <c:pt idx="3">
                  <c:v>1.4080499999999998</c:v>
                </c:pt>
                <c:pt idx="4">
                  <c:v>1.3852349999999998</c:v>
                </c:pt>
                <c:pt idx="5">
                  <c:v>1.3695644999999999</c:v>
                </c:pt>
                <c:pt idx="6">
                  <c:v>1.3687951499999997</c:v>
                </c:pt>
                <c:pt idx="7">
                  <c:v>1.3847566049999998</c:v>
                </c:pt>
                <c:pt idx="8">
                  <c:v>1.4313296234999997</c:v>
                </c:pt>
                <c:pt idx="9">
                  <c:v>1.4537307364499996</c:v>
                </c:pt>
                <c:pt idx="10">
                  <c:v>1.5621115155149996</c:v>
                </c:pt>
                <c:pt idx="11">
                  <c:v>1.6241780608604997</c:v>
                </c:pt>
                <c:pt idx="12">
                  <c:v>1.6634246426023496</c:v>
                </c:pt>
                <c:pt idx="13">
                  <c:v>1.7136972498216445</c:v>
                </c:pt>
                <c:pt idx="14">
                  <c:v>1.8238880748751511</c:v>
                </c:pt>
                <c:pt idx="15">
                  <c:v>1.8728216524126058</c:v>
                </c:pt>
                <c:pt idx="16">
                  <c:v>1.7993751566888239</c:v>
                </c:pt>
                <c:pt idx="17">
                  <c:v>1.7770626096821767</c:v>
                </c:pt>
                <c:pt idx="18">
                  <c:v>1.7305438267775237</c:v>
                </c:pt>
                <c:pt idx="19">
                  <c:v>1.7066806787442665</c:v>
                </c:pt>
                <c:pt idx="20">
                  <c:v>1.6926764751209864</c:v>
                </c:pt>
                <c:pt idx="21">
                  <c:v>1.6636735325846903</c:v>
                </c:pt>
                <c:pt idx="22">
                  <c:v>1.643071472809283</c:v>
                </c:pt>
                <c:pt idx="23">
                  <c:v>1.616350030966498</c:v>
                </c:pt>
                <c:pt idx="24">
                  <c:v>1.5985450216765487</c:v>
                </c:pt>
                <c:pt idx="25">
                  <c:v>1.5821815151735841</c:v>
                </c:pt>
                <c:pt idx="26">
                  <c:v>1.5464270606215089</c:v>
                </c:pt>
                <c:pt idx="27">
                  <c:v>1.4910989424350563</c:v>
                </c:pt>
                <c:pt idx="28">
                  <c:v>1.4046692597045394</c:v>
                </c:pt>
                <c:pt idx="29">
                  <c:v>1.3561684817931776</c:v>
                </c:pt>
                <c:pt idx="30">
                  <c:v>1.3150179372552242</c:v>
                </c:pt>
                <c:pt idx="31">
                  <c:v>1.3354125560786569</c:v>
                </c:pt>
                <c:pt idx="32">
                  <c:v>1.3193887892550598</c:v>
                </c:pt>
                <c:pt idx="33">
                  <c:v>1.3450721524785418</c:v>
                </c:pt>
                <c:pt idx="34">
                  <c:v>1.4020505067349791</c:v>
                </c:pt>
                <c:pt idx="35">
                  <c:v>1.4197353547144853</c:v>
                </c:pt>
                <c:pt idx="36">
                  <c:v>1.4285147483001397</c:v>
                </c:pt>
                <c:pt idx="37">
                  <c:v>1.4574603238100976</c:v>
                </c:pt>
                <c:pt idx="38">
                  <c:v>1.6259222266670683</c:v>
                </c:pt>
                <c:pt idx="39">
                  <c:v>1.6301455586669478</c:v>
                </c:pt>
                <c:pt idx="40">
                  <c:v>1.6073018910668633</c:v>
                </c:pt>
                <c:pt idx="41">
                  <c:v>1.5454113237468041</c:v>
                </c:pt>
                <c:pt idx="42">
                  <c:v>1.4801879266227629</c:v>
                </c:pt>
                <c:pt idx="43">
                  <c:v>1.4420315486359339</c:v>
                </c:pt>
                <c:pt idx="44">
                  <c:v>1.4318220840451534</c:v>
                </c:pt>
                <c:pt idx="45">
                  <c:v>1.4372754588316075</c:v>
                </c:pt>
                <c:pt idx="46">
                  <c:v>1.4503928211821253</c:v>
                </c:pt>
                <c:pt idx="47">
                  <c:v>1.4550749748274876</c:v>
                </c:pt>
                <c:pt idx="48">
                  <c:v>1.4976524823792414</c:v>
                </c:pt>
                <c:pt idx="49">
                  <c:v>1.535856737665469</c:v>
                </c:pt>
                <c:pt idx="50">
                  <c:v>1.5610997163658282</c:v>
                </c:pt>
                <c:pt idx="51">
                  <c:v>1.5802698014560796</c:v>
                </c:pt>
                <c:pt idx="52">
                  <c:v>1.5987888610192555</c:v>
                </c:pt>
                <c:pt idx="53">
                  <c:v>1.6117522027134787</c:v>
                </c:pt>
                <c:pt idx="54">
                  <c:v>1.640926541899435</c:v>
                </c:pt>
                <c:pt idx="55">
                  <c:v>1.6991485793296044</c:v>
                </c:pt>
                <c:pt idx="56">
                  <c:v>1.7357040055307229</c:v>
                </c:pt>
                <c:pt idx="57">
                  <c:v>1.730392803871506</c:v>
                </c:pt>
                <c:pt idx="58">
                  <c:v>1.7476749627100541</c:v>
                </c:pt>
                <c:pt idx="59">
                  <c:v>1.8020724738970377</c:v>
                </c:pt>
                <c:pt idx="60">
                  <c:v>1.8629507317279264</c:v>
                </c:pt>
                <c:pt idx="61">
                  <c:v>1.9178655122095483</c:v>
                </c:pt>
                <c:pt idx="62">
                  <c:v>2.0985058585466838</c:v>
                </c:pt>
                <c:pt idx="63">
                  <c:v>2.3278541009826785</c:v>
                </c:pt>
                <c:pt idx="64">
                  <c:v>2.4415978706878749</c:v>
                </c:pt>
                <c:pt idx="65">
                  <c:v>2.5899185094815125</c:v>
                </c:pt>
                <c:pt idx="66">
                  <c:v>2.7477429566370586</c:v>
                </c:pt>
                <c:pt idx="67">
                  <c:v>2.7940200696459412</c:v>
                </c:pt>
                <c:pt idx="68">
                  <c:v>2.9815140487521585</c:v>
                </c:pt>
                <c:pt idx="69">
                  <c:v>3.1637598341265107</c:v>
                </c:pt>
                <c:pt idx="70">
                  <c:v>3.4896318838885572</c:v>
                </c:pt>
                <c:pt idx="71">
                  <c:v>3.8896423187219895</c:v>
                </c:pt>
                <c:pt idx="72">
                  <c:v>3.9860496231053926</c:v>
                </c:pt>
                <c:pt idx="73">
                  <c:v>3.8240347361737745</c:v>
                </c:pt>
                <c:pt idx="74">
                  <c:v>3.6578243153216419</c:v>
                </c:pt>
                <c:pt idx="75">
                  <c:v>3.3602770207251491</c:v>
                </c:pt>
                <c:pt idx="76">
                  <c:v>3.0178939145076038</c:v>
                </c:pt>
                <c:pt idx="77">
                  <c:v>2.7407257401553227</c:v>
                </c:pt>
                <c:pt idx="78">
                  <c:v>2.7407257401553227</c:v>
                </c:pt>
                <c:pt idx="79">
                  <c:v>2.7407257401553227</c:v>
                </c:pt>
                <c:pt idx="80">
                  <c:v>2.7407257401553227</c:v>
                </c:pt>
                <c:pt idx="81">
                  <c:v>2.7407257401553227</c:v>
                </c:pt>
                <c:pt idx="82">
                  <c:v>2.7407257401553227</c:v>
                </c:pt>
                <c:pt idx="83">
                  <c:v>2.7407257401553227</c:v>
                </c:pt>
                <c:pt idx="84">
                  <c:v>2.7407257401553227</c:v>
                </c:pt>
                <c:pt idx="85">
                  <c:v>2.7407257401553227</c:v>
                </c:pt>
              </c:numCache>
            </c:numRef>
          </c:val>
          <c:smooth val="0"/>
          <c:extLst>
            <c:ext xmlns:c16="http://schemas.microsoft.com/office/drawing/2014/chart" uri="{C3380CC4-5D6E-409C-BE32-E72D297353CC}">
              <c16:uniqueId val="{00000004-FB10-4393-8DA8-B573CB53C7CB}"/>
            </c:ext>
          </c:extLst>
        </c:ser>
        <c:ser>
          <c:idx val="0"/>
          <c:order val="4"/>
          <c:tx>
            <c:v>Holt's a=0.75</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'Trend Data'!$AX$5:$AX$87</c:f>
              <c:numCache>
                <c:formatCode>0.00</c:formatCode>
                <c:ptCount val="83"/>
                <c:pt idx="0" formatCode="0.000">
                  <c:v>1.4039999999999999</c:v>
                </c:pt>
                <c:pt idx="1">
                  <c:v>1.409</c:v>
                </c:pt>
                <c:pt idx="2">
                  <c:v>1.4140000000000001</c:v>
                </c:pt>
                <c:pt idx="3">
                  <c:v>1.4190000000000003</c:v>
                </c:pt>
                <c:pt idx="4">
                  <c:v>1.3434162500000004</c:v>
                </c:pt>
                <c:pt idx="5">
                  <c:v>1.3234344484375</c:v>
                </c:pt>
                <c:pt idx="6">
                  <c:v>1.3516174265097658</c:v>
                </c:pt>
                <c:pt idx="7">
                  <c:v>1.4123180996054858</c:v>
                </c:pt>
                <c:pt idx="8">
                  <c:v>1.538497202823949</c:v>
                </c:pt>
                <c:pt idx="9">
                  <c:v>1.5388143466308437</c:v>
                </c:pt>
                <c:pt idx="10">
                  <c:v>1.8193213539888813</c:v>
                </c:pt>
                <c:pt idx="11">
                  <c:v>1.8460789671878501</c:v>
                </c:pt>
                <c:pt idx="12">
                  <c:v>1.8262157025207337</c:v>
                </c:pt>
                <c:pt idx="13">
                  <c:v>1.8790931187846756</c:v>
                </c:pt>
                <c:pt idx="14">
                  <c:v>2.115398560664862</c:v>
                </c:pt>
                <c:pt idx="15">
                  <c:v>2.0813446748177271</c:v>
                </c:pt>
                <c:pt idx="16">
                  <c:v>1.7236792044193185</c:v>
                </c:pt>
                <c:pt idx="17">
                  <c:v>1.7072456270408118</c:v>
                </c:pt>
                <c:pt idx="18">
                  <c:v>1.6108626909302419</c:v>
                </c:pt>
                <c:pt idx="19">
                  <c:v>1.6155911576261444</c:v>
                </c:pt>
                <c:pt idx="20">
                  <c:v>1.6313503327685117</c:v>
                </c:pt>
                <c:pt idx="21">
                  <c:v>1.5810596304036535</c:v>
                </c:pt>
                <c:pt idx="22">
                  <c:v>1.5701939449537952</c:v>
                </c:pt>
                <c:pt idx="23">
                  <c:v>1.5338733407932239</c:v>
                </c:pt>
                <c:pt idx="24">
                  <c:v>1.5311192634382753</c:v>
                </c:pt>
                <c:pt idx="25">
                  <c:v>1.5229509739185421</c:v>
                </c:pt>
                <c:pt idx="26">
                  <c:v>1.4495925423854659</c:v>
                </c:pt>
                <c:pt idx="27">
                  <c:v>1.3400647489067585</c:v>
                </c:pt>
                <c:pt idx="28">
                  <c:v>1.1692751385422655</c:v>
                </c:pt>
                <c:pt idx="29">
                  <c:v>1.1695717427830679</c:v>
                </c:pt>
                <c:pt idx="30">
                  <c:v>1.1603576241777529</c:v>
                </c:pt>
                <c:pt idx="31">
                  <c:v>1.3202948132650953</c:v>
                </c:pt>
                <c:pt idx="32">
                  <c:v>1.2777796496989575</c:v>
                </c:pt>
                <c:pt idx="33">
                  <c:v>1.3818234455479819</c:v>
                </c:pt>
                <c:pt idx="34">
                  <c:v>1.5323317622324062</c:v>
                </c:pt>
                <c:pt idx="35">
                  <c:v>1.5018866183100508</c:v>
                </c:pt>
                <c:pt idx="36">
                  <c:v>1.4759540658523156</c:v>
                </c:pt>
                <c:pt idx="37">
                  <c:v>1.5351152736314106</c:v>
                </c:pt>
                <c:pt idx="38">
                  <c:v>2.0056902585986487</c:v>
                </c:pt>
                <c:pt idx="39">
                  <c:v>1.7746310967624463</c:v>
                </c:pt>
                <c:pt idx="40">
                  <c:v>1.6134800754990146</c:v>
                </c:pt>
                <c:pt idx="41">
                  <c:v>1.4209927068764556</c:v>
                </c:pt>
                <c:pt idx="42">
                  <c:v>1.3017309001338404</c:v>
                </c:pt>
                <c:pt idx="43">
                  <c:v>1.2997016272995972</c:v>
                </c:pt>
                <c:pt idx="44">
                  <c:v>1.3595318972794823</c:v>
                </c:pt>
                <c:pt idx="45">
                  <c:v>1.4219344678789447</c:v>
                </c:pt>
                <c:pt idx="46">
                  <c:v>1.4711954105651466</c:v>
                </c:pt>
                <c:pt idx="47">
                  <c:v>1.4713449551245896</c:v>
                </c:pt>
                <c:pt idx="48">
                  <c:v>1.5917790429237417</c:v>
                </c:pt>
                <c:pt idx="49">
                  <c:v>1.6487427585582202</c:v>
                </c:pt>
                <c:pt idx="50">
                  <c:v>1.6541677762709537</c:v>
                </c:pt>
                <c:pt idx="51">
                  <c:v>1.6541332101313813</c:v>
                </c:pt>
                <c:pt idx="52">
                  <c:v>1.6647360903108324</c:v>
                </c:pt>
                <c:pt idx="53">
                  <c:v>1.6633795744384108</c:v>
                </c:pt>
                <c:pt idx="54">
                  <c:v>1.7213310454755357</c:v>
                </c:pt>
                <c:pt idx="55">
                  <c:v>1.8503530664697536</c:v>
                </c:pt>
                <c:pt idx="56">
                  <c:v>1.866935093753014</c:v>
                </c:pt>
                <c:pt idx="57">
                  <c:v>1.7675807902998604</c:v>
                </c:pt>
                <c:pt idx="58">
                  <c:v>1.7988411001462217</c:v>
                </c:pt>
                <c:pt idx="59">
                  <c:v>1.9353466837070403</c:v>
                </c:pt>
                <c:pt idx="60">
                  <c:v>2.0387494765938792</c:v>
                </c:pt>
                <c:pt idx="61">
                  <c:v>2.0966280795659178</c:v>
                </c:pt>
                <c:pt idx="62">
                  <c:v>2.5412170312854343</c:v>
                </c:pt>
                <c:pt idx="63">
                  <c:v>2.9663285174512559</c:v>
                </c:pt>
                <c:pt idx="64">
                  <c:v>2.9098997377919269</c:v>
                </c:pt>
                <c:pt idx="65">
                  <c:v>3.0721427140912678</c:v>
                </c:pt>
                <c:pt idx="66">
                  <c:v>3.255433304807517</c:v>
                </c:pt>
                <c:pt idx="67">
                  <c:v>3.0784633325142545</c:v>
                </c:pt>
                <c:pt idx="68">
                  <c:v>3.4819904270853019</c:v>
                </c:pt>
                <c:pt idx="69">
                  <c:v>3.7292326379542788</c:v>
                </c:pt>
                <c:pt idx="70">
                  <c:v>4.3785784382320818</c:v>
                </c:pt>
                <c:pt idx="71">
                  <c:v>5.0489941885631282</c:v>
                </c:pt>
                <c:pt idx="72">
                  <c:v>4.609901650411639</c:v>
                </c:pt>
                <c:pt idx="73">
                  <c:v>3.7212408499887153</c:v>
                </c:pt>
                <c:pt idx="74">
                  <c:v>3.2875444500724731</c:v>
                </c:pt>
                <c:pt idx="75">
                  <c:v>2.6165731407681383</c:v>
                </c:pt>
                <c:pt idx="76">
                  <c:v>2.0435080473816711</c:v>
                </c:pt>
                <c:pt idx="77">
                  <c:v>1.8153909806840345</c:v>
                </c:pt>
                <c:pt idx="78">
                  <c:v>1.5494049495226512</c:v>
                </c:pt>
                <c:pt idx="79" formatCode="General">
                  <c:v>1.2834189183612679</c:v>
                </c:pt>
                <c:pt idx="80" formatCode="General">
                  <c:v>1.0174328871998846</c:v>
                </c:pt>
                <c:pt idx="81" formatCode="General">
                  <c:v>0.75144685603850125</c:v>
                </c:pt>
              </c:numCache>
            </c:numRef>
          </c:val>
          <c:smooth val="0"/>
          <c:extLst>
            <c:ext xmlns:c16="http://schemas.microsoft.com/office/drawing/2014/chart" uri="{C3380CC4-5D6E-409C-BE32-E72D297353CC}">
              <c16:uniqueId val="{00000005-FB10-4393-8DA8-B573CB53C7CB}"/>
            </c:ext>
          </c:extLst>
        </c:ser>
        <c:dLbls>
          <c:showLegendKey val="0"/>
          <c:showVal val="0"/>
          <c:showCatName val="0"/>
          <c:showSerName val="0"/>
          <c:showPercent val="0"/>
          <c:showBubbleSize val="0"/>
        </c:dLbls>
        <c:marker val="1"/>
        <c:smooth val="0"/>
        <c:axId val="1854029583"/>
        <c:axId val="1450184095"/>
      </c:lineChart>
      <c:dateAx>
        <c:axId val="1854029583"/>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184095"/>
        <c:crosses val="autoZero"/>
        <c:auto val="1"/>
        <c:lblOffset val="100"/>
        <c:baseTimeUnit val="days"/>
      </c:dateAx>
      <c:valAx>
        <c:axId val="145018409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029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Grafik</a:t>
            </a:r>
            <a:r>
              <a:rPr lang="en-US" baseline="0"/>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2"/>
          <c:tx>
            <c:strRef>
              <c:f>'Trend Data'!$X$4</c:f>
              <c:strCache>
                <c:ptCount val="1"/>
                <c:pt idx="0">
                  <c:v>SES</c:v>
                </c:pt>
              </c:strCache>
            </c:strRef>
          </c:tx>
          <c:spPr>
            <a:ln w="28575" cap="rnd">
              <a:solidFill>
                <a:schemeClr val="accent5">
                  <a:lumMod val="60000"/>
                  <a:lumOff val="40000"/>
                </a:schemeClr>
              </a:solidFill>
              <a:round/>
            </a:ln>
            <a:effectLst/>
          </c:spPr>
          <c:marker>
            <c:symbol val="none"/>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'Trend Data'!$X$5:$X$90</c:f>
              <c:numCache>
                <c:formatCode>General</c:formatCode>
                <c:ptCount val="86"/>
                <c:pt idx="0" formatCode="0.000">
                  <c:v>1.4039999999999999</c:v>
                </c:pt>
                <c:pt idx="1">
                  <c:v>1.4039999999999999</c:v>
                </c:pt>
                <c:pt idx="2">
                  <c:v>1.4055</c:v>
                </c:pt>
                <c:pt idx="3">
                  <c:v>1.4080499999999998</c:v>
                </c:pt>
                <c:pt idx="4">
                  <c:v>1.3852349999999998</c:v>
                </c:pt>
                <c:pt idx="5">
                  <c:v>1.3695644999999999</c:v>
                </c:pt>
                <c:pt idx="6">
                  <c:v>1.3687951499999997</c:v>
                </c:pt>
                <c:pt idx="7">
                  <c:v>1.3847566049999998</c:v>
                </c:pt>
                <c:pt idx="8">
                  <c:v>1.4313296234999997</c:v>
                </c:pt>
                <c:pt idx="9">
                  <c:v>1.4537307364499996</c:v>
                </c:pt>
                <c:pt idx="10">
                  <c:v>1.5621115155149996</c:v>
                </c:pt>
                <c:pt idx="11">
                  <c:v>1.6241780608604997</c:v>
                </c:pt>
                <c:pt idx="12">
                  <c:v>1.6634246426023496</c:v>
                </c:pt>
                <c:pt idx="13">
                  <c:v>1.7136972498216445</c:v>
                </c:pt>
                <c:pt idx="14">
                  <c:v>1.8238880748751511</c:v>
                </c:pt>
                <c:pt idx="15">
                  <c:v>1.8728216524126058</c:v>
                </c:pt>
                <c:pt idx="16">
                  <c:v>1.7993751566888239</c:v>
                </c:pt>
                <c:pt idx="17">
                  <c:v>1.7770626096821767</c:v>
                </c:pt>
                <c:pt idx="18">
                  <c:v>1.7305438267775237</c:v>
                </c:pt>
                <c:pt idx="19">
                  <c:v>1.7066806787442665</c:v>
                </c:pt>
                <c:pt idx="20">
                  <c:v>1.6926764751209864</c:v>
                </c:pt>
                <c:pt idx="21">
                  <c:v>1.6636735325846903</c:v>
                </c:pt>
                <c:pt idx="22">
                  <c:v>1.643071472809283</c:v>
                </c:pt>
                <c:pt idx="23">
                  <c:v>1.616350030966498</c:v>
                </c:pt>
                <c:pt idx="24">
                  <c:v>1.5985450216765487</c:v>
                </c:pt>
                <c:pt idx="25">
                  <c:v>1.5821815151735841</c:v>
                </c:pt>
                <c:pt idx="26">
                  <c:v>1.5464270606215089</c:v>
                </c:pt>
                <c:pt idx="27">
                  <c:v>1.4910989424350563</c:v>
                </c:pt>
                <c:pt idx="28">
                  <c:v>1.4046692597045394</c:v>
                </c:pt>
                <c:pt idx="29">
                  <c:v>1.3561684817931776</c:v>
                </c:pt>
                <c:pt idx="30">
                  <c:v>1.3150179372552242</c:v>
                </c:pt>
                <c:pt idx="31">
                  <c:v>1.3354125560786569</c:v>
                </c:pt>
                <c:pt idx="32">
                  <c:v>1.3193887892550598</c:v>
                </c:pt>
                <c:pt idx="33">
                  <c:v>1.3450721524785418</c:v>
                </c:pt>
                <c:pt idx="34">
                  <c:v>1.4020505067349791</c:v>
                </c:pt>
                <c:pt idx="35">
                  <c:v>1.4197353547144853</c:v>
                </c:pt>
                <c:pt idx="36">
                  <c:v>1.4285147483001397</c:v>
                </c:pt>
                <c:pt idx="37">
                  <c:v>1.4574603238100976</c:v>
                </c:pt>
                <c:pt idx="38">
                  <c:v>1.6259222266670683</c:v>
                </c:pt>
                <c:pt idx="39">
                  <c:v>1.6301455586669478</c:v>
                </c:pt>
                <c:pt idx="40">
                  <c:v>1.6073018910668633</c:v>
                </c:pt>
                <c:pt idx="41">
                  <c:v>1.5454113237468041</c:v>
                </c:pt>
                <c:pt idx="42">
                  <c:v>1.4801879266227629</c:v>
                </c:pt>
                <c:pt idx="43">
                  <c:v>1.4420315486359339</c:v>
                </c:pt>
                <c:pt idx="44">
                  <c:v>1.4318220840451534</c:v>
                </c:pt>
                <c:pt idx="45">
                  <c:v>1.4372754588316075</c:v>
                </c:pt>
                <c:pt idx="46">
                  <c:v>1.4503928211821253</c:v>
                </c:pt>
                <c:pt idx="47">
                  <c:v>1.4550749748274876</c:v>
                </c:pt>
                <c:pt idx="48">
                  <c:v>1.4976524823792414</c:v>
                </c:pt>
                <c:pt idx="49">
                  <c:v>1.535856737665469</c:v>
                </c:pt>
                <c:pt idx="50">
                  <c:v>1.5610997163658282</c:v>
                </c:pt>
                <c:pt idx="51">
                  <c:v>1.5802698014560796</c:v>
                </c:pt>
                <c:pt idx="52">
                  <c:v>1.5987888610192555</c:v>
                </c:pt>
                <c:pt idx="53">
                  <c:v>1.6117522027134787</c:v>
                </c:pt>
                <c:pt idx="54">
                  <c:v>1.640926541899435</c:v>
                </c:pt>
                <c:pt idx="55">
                  <c:v>1.6991485793296044</c:v>
                </c:pt>
                <c:pt idx="56">
                  <c:v>1.7357040055307229</c:v>
                </c:pt>
                <c:pt idx="57">
                  <c:v>1.730392803871506</c:v>
                </c:pt>
                <c:pt idx="58">
                  <c:v>1.7476749627100541</c:v>
                </c:pt>
                <c:pt idx="59">
                  <c:v>1.8020724738970377</c:v>
                </c:pt>
                <c:pt idx="60">
                  <c:v>1.8629507317279264</c:v>
                </c:pt>
                <c:pt idx="61">
                  <c:v>1.9178655122095483</c:v>
                </c:pt>
                <c:pt idx="62">
                  <c:v>2.0985058585466838</c:v>
                </c:pt>
                <c:pt idx="63">
                  <c:v>2.3278541009826785</c:v>
                </c:pt>
                <c:pt idx="64">
                  <c:v>2.4415978706878749</c:v>
                </c:pt>
                <c:pt idx="65">
                  <c:v>2.5899185094815125</c:v>
                </c:pt>
                <c:pt idx="66">
                  <c:v>2.7477429566370586</c:v>
                </c:pt>
                <c:pt idx="67">
                  <c:v>2.7940200696459412</c:v>
                </c:pt>
                <c:pt idx="68">
                  <c:v>2.9815140487521585</c:v>
                </c:pt>
                <c:pt idx="69">
                  <c:v>3.1637598341265107</c:v>
                </c:pt>
                <c:pt idx="70">
                  <c:v>3.4896318838885572</c:v>
                </c:pt>
                <c:pt idx="71">
                  <c:v>3.8896423187219895</c:v>
                </c:pt>
                <c:pt idx="72">
                  <c:v>3.9860496231053926</c:v>
                </c:pt>
                <c:pt idx="73">
                  <c:v>3.8240347361737745</c:v>
                </c:pt>
                <c:pt idx="74">
                  <c:v>3.6578243153216419</c:v>
                </c:pt>
                <c:pt idx="75">
                  <c:v>3.3602770207251491</c:v>
                </c:pt>
                <c:pt idx="76">
                  <c:v>3.0178939145076038</c:v>
                </c:pt>
                <c:pt idx="77">
                  <c:v>2.7407257401553227</c:v>
                </c:pt>
                <c:pt idx="78">
                  <c:v>2.7407257401553227</c:v>
                </c:pt>
                <c:pt idx="79">
                  <c:v>2.7407257401553227</c:v>
                </c:pt>
                <c:pt idx="80">
                  <c:v>2.7407257401553227</c:v>
                </c:pt>
                <c:pt idx="81">
                  <c:v>2.7407257401553227</c:v>
                </c:pt>
                <c:pt idx="82">
                  <c:v>2.7407257401553227</c:v>
                </c:pt>
                <c:pt idx="83">
                  <c:v>2.7407257401553227</c:v>
                </c:pt>
                <c:pt idx="84">
                  <c:v>2.7407257401553227</c:v>
                </c:pt>
                <c:pt idx="85">
                  <c:v>2.7407257401553227</c:v>
                </c:pt>
              </c:numCache>
            </c:numRef>
          </c:val>
          <c:smooth val="0"/>
          <c:extLst>
            <c:ext xmlns:c16="http://schemas.microsoft.com/office/drawing/2014/chart" uri="{C3380CC4-5D6E-409C-BE32-E72D297353CC}">
              <c16:uniqueId val="{00000003-EA2D-4B82-95B9-A36CB893A9A3}"/>
            </c:ext>
          </c:extLst>
        </c:ser>
        <c:ser>
          <c:idx val="0"/>
          <c:order val="3"/>
          <c:tx>
            <c:v>Holt's = 0.3</c:v>
          </c:tx>
          <c:spPr>
            <a:ln w="28575" cap="rnd">
              <a:solidFill>
                <a:schemeClr val="accent2">
                  <a:lumMod val="75000"/>
                </a:schemeClr>
              </a:solidFill>
              <a:round/>
            </a:ln>
            <a:effectLst/>
          </c:spPr>
          <c:marker>
            <c:symbol val="none"/>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'Trend Data'!$AN$5:$AN$81</c:f>
              <c:numCache>
                <c:formatCode>0.00</c:formatCode>
                <c:ptCount val="77"/>
                <c:pt idx="0" formatCode="0.000">
                  <c:v>1.4039999999999999</c:v>
                </c:pt>
                <c:pt idx="1">
                  <c:v>1.409</c:v>
                </c:pt>
                <c:pt idx="2">
                  <c:v>1.4140000000000001</c:v>
                </c:pt>
                <c:pt idx="3">
                  <c:v>1.419</c:v>
                </c:pt>
                <c:pt idx="4">
                  <c:v>1.3933325000000001</c:v>
                </c:pt>
                <c:pt idx="5">
                  <c:v>1.37249779375</c:v>
                </c:pt>
                <c:pt idx="6">
                  <c:v>1.3678248652031251</c:v>
                </c:pt>
                <c:pt idx="7">
                  <c:v>1.3838980097971483</c:v>
                </c:pt>
                <c:pt idx="8">
                  <c:v>1.4387445654986142</c:v>
                </c:pt>
                <c:pt idx="9">
                  <c:v>1.4704680648009631</c:v>
                </c:pt>
                <c:pt idx="10">
                  <c:v>1.6034624409105569</c:v>
                </c:pt>
                <c:pt idx="11">
                  <c:v>1.6914492260394682</c:v>
                </c:pt>
                <c:pt idx="12">
                  <c:v>1.752176391262634</c:v>
                </c:pt>
                <c:pt idx="13">
                  <c:v>1.8216236463775617</c:v>
                </c:pt>
                <c:pt idx="14">
                  <c:v>1.9588539835231891</c:v>
                </c:pt>
                <c:pt idx="15">
                  <c:v>2.028192885390161</c:v>
                </c:pt>
                <c:pt idx="16">
                  <c:v>1.9480199902140578</c:v>
                </c:pt>
                <c:pt idx="17">
                  <c:v>1.9092904141045473</c:v>
                </c:pt>
                <c:pt idx="18">
                  <c:v>1.8361969640874012</c:v>
                </c:pt>
                <c:pt idx="19">
                  <c:v>1.7840087084608105</c:v>
                </c:pt>
                <c:pt idx="20">
                  <c:v>1.7436664723280044</c:v>
                </c:pt>
                <c:pt idx="21">
                  <c:v>1.6884744172378197</c:v>
                </c:pt>
                <c:pt idx="22">
                  <c:v>1.644632571769705</c:v>
                </c:pt>
                <c:pt idx="23">
                  <c:v>1.5968850699241151</c:v>
                </c:pt>
                <c:pt idx="24">
                  <c:v>1.5622678524611864</c:v>
                </c:pt>
                <c:pt idx="25">
                  <c:v>1.5331767379829238</c:v>
                </c:pt>
                <c:pt idx="26">
                  <c:v>1.4848286791040366</c:v>
                </c:pt>
                <c:pt idx="27">
                  <c:v>1.4142365322358537</c:v>
                </c:pt>
                <c:pt idx="28">
                  <c:v>1.3060321114857432</c:v>
                </c:pt>
                <c:pt idx="29">
                  <c:v>1.2389798311076643</c:v>
                </c:pt>
                <c:pt idx="30">
                  <c:v>1.1837942937098567</c:v>
                </c:pt>
                <c:pt idx="31">
                  <c:v>1.2048227171116239</c:v>
                </c:pt>
                <c:pt idx="32">
                  <c:v>1.1932944208445007</c:v>
                </c:pt>
                <c:pt idx="33">
                  <c:v>1.2332391563631784</c:v>
                </c:pt>
                <c:pt idx="34">
                  <c:v>1.3160429155171858</c:v>
                </c:pt>
                <c:pt idx="35">
                  <c:v>1.3594157938603388</c:v>
                </c:pt>
                <c:pt idx="36">
                  <c:v>1.3908799795228781</c:v>
                </c:pt>
                <c:pt idx="37">
                  <c:v>1.4427462105617042</c:v>
                </c:pt>
                <c:pt idx="38">
                  <c:v>1.6575058962343934</c:v>
                </c:pt>
                <c:pt idx="39">
                  <c:v>1.6932186166529697</c:v>
                </c:pt>
                <c:pt idx="40">
                  <c:v>1.6851085435716922</c:v>
                </c:pt>
                <c:pt idx="41">
                  <c:v>1.6186157938772843</c:v>
                </c:pt>
                <c:pt idx="42">
                  <c:v>1.5349135399126415</c:v>
                </c:pt>
                <c:pt idx="43">
                  <c:v>1.4742715012919774</c:v>
                </c:pt>
                <c:pt idx="44">
                  <c:v>1.4448428204396837</c:v>
                </c:pt>
                <c:pt idx="45">
                  <c:v>1.4371134957699949</c:v>
                </c:pt>
                <c:pt idx="46">
                  <c:v>1.4433070099732883</c:v>
                </c:pt>
                <c:pt idx="47">
                  <c:v>1.4443338518919957</c:v>
                </c:pt>
                <c:pt idx="48">
                  <c:v>1.4923676140107611</c:v>
                </c:pt>
                <c:pt idx="49">
                  <c:v>1.5413544477583321</c:v>
                </c:pt>
                <c:pt idx="50">
                  <c:v>1.5782741228743191</c:v>
                </c:pt>
                <c:pt idx="51">
                  <c:v>1.6080710040046085</c:v>
                </c:pt>
                <c:pt idx="52">
                  <c:v>1.6358100930855688</c:v>
                </c:pt>
                <c:pt idx="53">
                  <c:v>1.6555524255552485</c:v>
                </c:pt>
                <c:pt idx="54">
                  <c:v>1.692278055942374</c:v>
                </c:pt>
                <c:pt idx="55">
                  <c:v>1.7632788992763873</c:v>
                </c:pt>
                <c:pt idx="56">
                  <c:v>1.8118098473981861</c:v>
                </c:pt>
                <c:pt idx="57">
                  <c:v>1.8099564940950406</c:v>
                </c:pt>
                <c:pt idx="58">
                  <c:v>1.8285064308428489</c:v>
                </c:pt>
                <c:pt idx="59">
                  <c:v>1.8890672989470654</c:v>
                </c:pt>
                <c:pt idx="60">
                  <c:v>1.9603463734252959</c:v>
                </c:pt>
                <c:pt idx="61">
                  <c:v>2.0270385409552292</c:v>
                </c:pt>
                <c:pt idx="62">
                  <c:v>2.2418035348260323</c:v>
                </c:pt>
                <c:pt idx="63">
                  <c:v>2.5276518449572283</c:v>
                </c:pt>
                <c:pt idx="64">
                  <c:v>2.6903614401888105</c:v>
                </c:pt>
                <c:pt idx="65">
                  <c:v>2.8858541812410055</c:v>
                </c:pt>
                <c:pt idx="66">
                  <c:v>3.0887817554623895</c:v>
                </c:pt>
                <c:pt idx="67">
                  <c:v>3.156825015255583</c:v>
                </c:pt>
                <c:pt idx="68">
                  <c:v>3.3733194838099001</c:v>
                </c:pt>
                <c:pt idx="69">
                  <c:v>3.5871888388979025</c:v>
                </c:pt>
                <c:pt idx="70">
                  <c:v>3.9699949734173638</c:v>
                </c:pt>
                <c:pt idx="71">
                  <c:v>4.4546420314765749</c:v>
                </c:pt>
                <c:pt idx="72">
                  <c:v>4.5975037654655031</c:v>
                </c:pt>
                <c:pt idx="73">
                  <c:v>4.4075530315708136</c:v>
                </c:pt>
                <c:pt idx="74">
                  <c:v>4.1620659836870635</c:v>
                </c:pt>
                <c:pt idx="75">
                  <c:v>3.730481586024867</c:v>
                </c:pt>
                <c:pt idx="76">
                  <c:v>3.214919724395024</c:v>
                </c:pt>
              </c:numCache>
            </c:numRef>
          </c:val>
          <c:smooth val="0"/>
          <c:extLst>
            <c:ext xmlns:c16="http://schemas.microsoft.com/office/drawing/2014/chart" uri="{C3380CC4-5D6E-409C-BE32-E72D297353CC}">
              <c16:uniqueId val="{00000004-EA2D-4B82-95B9-A36CB893A9A3}"/>
            </c:ext>
          </c:extLst>
        </c:ser>
        <c:ser>
          <c:idx val="1"/>
          <c:order val="4"/>
          <c:tx>
            <c:v>Actual (US Dollars)</c:v>
          </c:tx>
          <c:spPr>
            <a:ln w="57150" cap="rnd">
              <a:solidFill>
                <a:schemeClr val="tx1">
                  <a:lumMod val="95000"/>
                  <a:lumOff val="5000"/>
                </a:schemeClr>
              </a:solidFill>
              <a:round/>
            </a:ln>
            <a:effectLst/>
          </c:spPr>
          <c:marker>
            <c:symbol val="none"/>
          </c:marker>
          <c:val>
            <c:numRef>
              <c:f>'Trend Data'!$D$5:$D$81</c:f>
              <c:numCache>
                <c:formatCode>0.000</c:formatCode>
                <c:ptCount val="77"/>
                <c:pt idx="0">
                  <c:v>1.4039999999999999</c:v>
                </c:pt>
                <c:pt idx="1">
                  <c:v>1.409</c:v>
                </c:pt>
                <c:pt idx="2">
                  <c:v>1.4139999999999999</c:v>
                </c:pt>
                <c:pt idx="3">
                  <c:v>1.3320000000000001</c:v>
                </c:pt>
                <c:pt idx="4">
                  <c:v>1.333</c:v>
                </c:pt>
                <c:pt idx="5">
                  <c:v>1.367</c:v>
                </c:pt>
                <c:pt idx="6">
                  <c:v>1.4219999999999999</c:v>
                </c:pt>
                <c:pt idx="7">
                  <c:v>1.54</c:v>
                </c:pt>
                <c:pt idx="8">
                  <c:v>1.506</c:v>
                </c:pt>
                <c:pt idx="9">
                  <c:v>1.8149999999999999</c:v>
                </c:pt>
                <c:pt idx="10">
                  <c:v>1.7689999999999999</c:v>
                </c:pt>
                <c:pt idx="11">
                  <c:v>1.7549999999999999</c:v>
                </c:pt>
                <c:pt idx="12">
                  <c:v>1.831</c:v>
                </c:pt>
                <c:pt idx="13">
                  <c:v>2.081</c:v>
                </c:pt>
                <c:pt idx="14">
                  <c:v>1.9870000000000001</c:v>
                </c:pt>
                <c:pt idx="15">
                  <c:v>1.6279999999999999</c:v>
                </c:pt>
                <c:pt idx="16">
                  <c:v>1.7250000000000001</c:v>
                </c:pt>
                <c:pt idx="17">
                  <c:v>1.6220000000000001</c:v>
                </c:pt>
                <c:pt idx="18">
                  <c:v>1.651</c:v>
                </c:pt>
                <c:pt idx="19">
                  <c:v>1.66</c:v>
                </c:pt>
                <c:pt idx="20">
                  <c:v>1.5960000000000001</c:v>
                </c:pt>
                <c:pt idx="21">
                  <c:v>1.595</c:v>
                </c:pt>
                <c:pt idx="22">
                  <c:v>1.554</c:v>
                </c:pt>
                <c:pt idx="23">
                  <c:v>1.5569999999999999</c:v>
                </c:pt>
                <c:pt idx="24">
                  <c:v>1.544</c:v>
                </c:pt>
                <c:pt idx="25">
                  <c:v>1.4630000000000001</c:v>
                </c:pt>
                <c:pt idx="26">
                  <c:v>1.3620000000000001</c:v>
                </c:pt>
                <c:pt idx="27">
                  <c:v>1.2030000000000001</c:v>
                </c:pt>
                <c:pt idx="28">
                  <c:v>1.2430000000000001</c:v>
                </c:pt>
                <c:pt idx="29">
                  <c:v>1.2190000000000001</c:v>
                </c:pt>
                <c:pt idx="30">
                  <c:v>1.383</c:v>
                </c:pt>
                <c:pt idx="31">
                  <c:v>1.282</c:v>
                </c:pt>
                <c:pt idx="32">
                  <c:v>1.405</c:v>
                </c:pt>
                <c:pt idx="33">
                  <c:v>1.5349999999999999</c:v>
                </c:pt>
                <c:pt idx="34">
                  <c:v>1.4610000000000001</c:v>
                </c:pt>
                <c:pt idx="35">
                  <c:v>1.4490000000000001</c:v>
                </c:pt>
                <c:pt idx="36">
                  <c:v>1.5249999999999999</c:v>
                </c:pt>
                <c:pt idx="37">
                  <c:v>2.0190000000000001</c:v>
                </c:pt>
                <c:pt idx="38">
                  <c:v>1.64</c:v>
                </c:pt>
                <c:pt idx="39">
                  <c:v>1.554</c:v>
                </c:pt>
                <c:pt idx="40">
                  <c:v>1.401</c:v>
                </c:pt>
                <c:pt idx="41">
                  <c:v>1.3280000000000001</c:v>
                </c:pt>
                <c:pt idx="42">
                  <c:v>1.353</c:v>
                </c:pt>
                <c:pt idx="43">
                  <c:v>1.4079999999999999</c:v>
                </c:pt>
                <c:pt idx="44">
                  <c:v>1.45</c:v>
                </c:pt>
                <c:pt idx="45">
                  <c:v>1.4810000000000001</c:v>
                </c:pt>
                <c:pt idx="46">
                  <c:v>1.466</c:v>
                </c:pt>
                <c:pt idx="47">
                  <c:v>1.597</c:v>
                </c:pt>
                <c:pt idx="48">
                  <c:v>1.625</c:v>
                </c:pt>
                <c:pt idx="49">
                  <c:v>1.62</c:v>
                </c:pt>
                <c:pt idx="50">
                  <c:v>1.625</c:v>
                </c:pt>
                <c:pt idx="51">
                  <c:v>1.6419999999999999</c:v>
                </c:pt>
                <c:pt idx="52">
                  <c:v>1.6419999999999999</c:v>
                </c:pt>
                <c:pt idx="53">
                  <c:v>1.7090000000000001</c:v>
                </c:pt>
                <c:pt idx="54">
                  <c:v>1.835</c:v>
                </c:pt>
                <c:pt idx="55">
                  <c:v>1.821</c:v>
                </c:pt>
                <c:pt idx="56">
                  <c:v>1.718</c:v>
                </c:pt>
                <c:pt idx="57">
                  <c:v>1.788</c:v>
                </c:pt>
                <c:pt idx="58">
                  <c:v>1.929</c:v>
                </c:pt>
                <c:pt idx="59">
                  <c:v>2.0049999999999999</c:v>
                </c:pt>
                <c:pt idx="60">
                  <c:v>2.0459999999999998</c:v>
                </c:pt>
                <c:pt idx="61">
                  <c:v>2.52</c:v>
                </c:pt>
                <c:pt idx="62">
                  <c:v>2.863</c:v>
                </c:pt>
                <c:pt idx="63">
                  <c:v>2.7069999999999999</c:v>
                </c:pt>
                <c:pt idx="64">
                  <c:v>2.9359999999999999</c:v>
                </c:pt>
                <c:pt idx="65">
                  <c:v>3.1160000000000001</c:v>
                </c:pt>
                <c:pt idx="66">
                  <c:v>2.9020000000000001</c:v>
                </c:pt>
                <c:pt idx="67">
                  <c:v>3.419</c:v>
                </c:pt>
                <c:pt idx="68">
                  <c:v>3.589</c:v>
                </c:pt>
                <c:pt idx="69">
                  <c:v>4.25</c:v>
                </c:pt>
                <c:pt idx="70">
                  <c:v>4.8230000000000004</c:v>
                </c:pt>
                <c:pt idx="71">
                  <c:v>4.2110000000000003</c:v>
                </c:pt>
                <c:pt idx="72">
                  <c:v>3.4460000000000002</c:v>
                </c:pt>
                <c:pt idx="73">
                  <c:v>3.27</c:v>
                </c:pt>
                <c:pt idx="74">
                  <c:v>2.6659999999999999</c:v>
                </c:pt>
                <c:pt idx="75">
                  <c:v>2.2189999999999999</c:v>
                </c:pt>
                <c:pt idx="76">
                  <c:v>2.0939999999999999</c:v>
                </c:pt>
              </c:numCache>
            </c:numRef>
          </c:val>
          <c:smooth val="0"/>
          <c:extLst>
            <c:ext xmlns:c16="http://schemas.microsoft.com/office/drawing/2014/chart" uri="{C3380CC4-5D6E-409C-BE32-E72D297353CC}">
              <c16:uniqueId val="{00000005-EA2D-4B82-95B9-A36CB893A9A3}"/>
            </c:ext>
          </c:extLst>
        </c:ser>
        <c:ser>
          <c:idx val="5"/>
          <c:order val="5"/>
          <c:tx>
            <c:strRef>
              <c:f>'Trend Data'!$J$1:$N$1</c:f>
              <c:strCache>
                <c:ptCount val="1"/>
                <c:pt idx="0">
                  <c:v>Double Moving Average Lt 3 Month</c:v>
                </c:pt>
              </c:strCache>
            </c:strRef>
          </c:tx>
          <c:spPr>
            <a:ln w="28575" cap="rnd">
              <a:solidFill>
                <a:schemeClr val="accent6"/>
              </a:solidFill>
              <a:round/>
            </a:ln>
            <a:effectLst/>
          </c:spPr>
          <c:marker>
            <c:symbol val="none"/>
          </c:marker>
          <c:val>
            <c:numRef>
              <c:f>'Trend Data'!$K$11:$K$90</c:f>
              <c:numCache>
                <c:formatCode>0.000</c:formatCode>
                <c:ptCount val="80"/>
                <c:pt idx="0">
                  <c:v>1.3845555555555553</c:v>
                </c:pt>
                <c:pt idx="1">
                  <c:v>1.3628888888888888</c:v>
                </c:pt>
                <c:pt idx="2">
                  <c:v>1.3592222222222221</c:v>
                </c:pt>
                <c:pt idx="3">
                  <c:v>1.3869999999999998</c:v>
                </c:pt>
                <c:pt idx="4">
                  <c:v>1.4354444444444443</c:v>
                </c:pt>
                <c:pt idx="5">
                  <c:v>1.5175555555555558</c:v>
                </c:pt>
                <c:pt idx="6">
                  <c:v>1.6021111111111113</c:v>
                </c:pt>
                <c:pt idx="7">
                  <c:v>1.6988888888888889</c:v>
                </c:pt>
                <c:pt idx="8">
                  <c:v>1.7537777777777777</c:v>
                </c:pt>
                <c:pt idx="9">
                  <c:v>1.8178888888888889</c:v>
                </c:pt>
                <c:pt idx="10">
                  <c:v>1.8801111111111111</c:v>
                </c:pt>
                <c:pt idx="11">
                  <c:v>1.9179999999999999</c:v>
                </c:pt>
                <c:pt idx="12">
                  <c:v>1.8816666666666666</c:v>
                </c:pt>
                <c:pt idx="13">
                  <c:v>1.7789999999999999</c:v>
                </c:pt>
                <c:pt idx="14">
                  <c:v>1.7014444444444445</c:v>
                </c:pt>
                <c:pt idx="15">
                  <c:v>1.6562222222222223</c:v>
                </c:pt>
                <c:pt idx="16">
                  <c:v>1.6486666666666665</c:v>
                </c:pt>
                <c:pt idx="17">
                  <c:v>1.6323333333333334</c:v>
                </c:pt>
                <c:pt idx="18">
                  <c:v>1.6114444444444445</c:v>
                </c:pt>
                <c:pt idx="19">
                  <c:v>1.5891111111111111</c:v>
                </c:pt>
                <c:pt idx="20">
                  <c:v>1.5673333333333332</c:v>
                </c:pt>
                <c:pt idx="21">
                  <c:v>1.5472222222222223</c:v>
                </c:pt>
                <c:pt idx="22">
                  <c:v>1.5097777777777779</c:v>
                </c:pt>
                <c:pt idx="23">
                  <c:v>1.4401111111111113</c:v>
                </c:pt>
                <c:pt idx="24">
                  <c:v>1.3561111111111115</c:v>
                </c:pt>
                <c:pt idx="25">
                  <c:v>1.2778888888888891</c:v>
                </c:pt>
                <c:pt idx="26">
                  <c:v>1.2575555555555558</c:v>
                </c:pt>
                <c:pt idx="27">
                  <c:v>1.266</c:v>
                </c:pt>
                <c:pt idx="28">
                  <c:v>1.3109999999999999</c:v>
                </c:pt>
                <c:pt idx="29">
                  <c:v>1.352888888888889</c:v>
                </c:pt>
                <c:pt idx="30">
                  <c:v>1.4103333333333332</c:v>
                </c:pt>
                <c:pt idx="31">
                  <c:v>1.452</c:v>
                </c:pt>
                <c:pt idx="32">
                  <c:v>1.4756666666666665</c:v>
                </c:pt>
                <c:pt idx="33">
                  <c:v>1.5414444444444444</c:v>
                </c:pt>
                <c:pt idx="34">
                  <c:v>1.6235555555555556</c:v>
                </c:pt>
                <c:pt idx="35">
                  <c:v>1.71</c:v>
                </c:pt>
                <c:pt idx="36">
                  <c:v>1.6657777777777776</c:v>
                </c:pt>
                <c:pt idx="37">
                  <c:v>1.5656666666666668</c:v>
                </c:pt>
                <c:pt idx="38">
                  <c:v>1.4400000000000002</c:v>
                </c:pt>
                <c:pt idx="39">
                  <c:v>1.3837777777777778</c:v>
                </c:pt>
                <c:pt idx="40">
                  <c:v>1.3757777777777778</c:v>
                </c:pt>
                <c:pt idx="41">
                  <c:v>1.4043333333333334</c:v>
                </c:pt>
                <c:pt idx="42">
                  <c:v>1.4385555555555556</c:v>
                </c:pt>
                <c:pt idx="43">
                  <c:v>1.4755555555555555</c:v>
                </c:pt>
                <c:pt idx="44">
                  <c:v>1.5143333333333333</c:v>
                </c:pt>
                <c:pt idx="45">
                  <c:v>1.5637777777777779</c:v>
                </c:pt>
                <c:pt idx="46">
                  <c:v>1.5999999999999999</c:v>
                </c:pt>
                <c:pt idx="47">
                  <c:v>1.6221111111111111</c:v>
                </c:pt>
                <c:pt idx="48">
                  <c:v>1.6295555555555554</c:v>
                </c:pt>
                <c:pt idx="49">
                  <c:v>1.6432222222222224</c:v>
                </c:pt>
                <c:pt idx="50">
                  <c:v>1.6764444444444442</c:v>
                </c:pt>
                <c:pt idx="51">
                  <c:v>1.727111111111111</c:v>
                </c:pt>
                <c:pt idx="52">
                  <c:v>1.7694444444444446</c:v>
                </c:pt>
                <c:pt idx="53">
                  <c:v>1.7851111111111111</c:v>
                </c:pt>
                <c:pt idx="54">
                  <c:v>1.792888888888889</c:v>
                </c:pt>
                <c:pt idx="55">
                  <c:v>1.8315555555555554</c:v>
                </c:pt>
                <c:pt idx="56">
                  <c:v>1.9041111111111111</c:v>
                </c:pt>
                <c:pt idx="57">
                  <c:v>2.0303333333333331</c:v>
                </c:pt>
                <c:pt idx="58">
                  <c:v>2.2200000000000002</c:v>
                </c:pt>
                <c:pt idx="59">
                  <c:v>2.4544444444444444</c:v>
                </c:pt>
                <c:pt idx="60">
                  <c:v>2.6694444444444443</c:v>
                </c:pt>
                <c:pt idx="61">
                  <c:v>2.8172222222222221</c:v>
                </c:pt>
                <c:pt idx="62">
                  <c:v>2.9132222222222222</c:v>
                </c:pt>
                <c:pt idx="63">
                  <c:v>3.0166666666666671</c:v>
                </c:pt>
                <c:pt idx="64">
                  <c:v>3.1445555555555558</c:v>
                </c:pt>
                <c:pt idx="65">
                  <c:v>3.4005555555555556</c:v>
                </c:pt>
                <c:pt idx="66">
                  <c:v>3.7588888888888889</c:v>
                </c:pt>
                <c:pt idx="67">
                  <c:v>4.1337777777777776</c:v>
                </c:pt>
                <c:pt idx="68">
                  <c:v>4.2695555555555558</c:v>
                </c:pt>
                <c:pt idx="69">
                  <c:v>4.0767777777777781</c:v>
                </c:pt>
                <c:pt idx="70">
                  <c:v>3.6432222222222221</c:v>
                </c:pt>
                <c:pt idx="71">
                  <c:v>3.1626666666666665</c:v>
                </c:pt>
                <c:pt idx="72">
                  <c:v>3.1626666666666665</c:v>
                </c:pt>
                <c:pt idx="73">
                  <c:v>3.1626666666666665</c:v>
                </c:pt>
                <c:pt idx="74">
                  <c:v>3.1626666666666665</c:v>
                </c:pt>
                <c:pt idx="75">
                  <c:v>3.1626666666666665</c:v>
                </c:pt>
                <c:pt idx="76">
                  <c:v>3.1626666666666665</c:v>
                </c:pt>
                <c:pt idx="77">
                  <c:v>3.1626666666666665</c:v>
                </c:pt>
                <c:pt idx="78">
                  <c:v>3.1626666666666665</c:v>
                </c:pt>
                <c:pt idx="79">
                  <c:v>3.1626666666666665</c:v>
                </c:pt>
              </c:numCache>
            </c:numRef>
          </c:val>
          <c:smooth val="0"/>
          <c:extLst>
            <c:ext xmlns:c16="http://schemas.microsoft.com/office/drawing/2014/chart" uri="{C3380CC4-5D6E-409C-BE32-E72D297353CC}">
              <c16:uniqueId val="{00000000-F3DB-4F46-98E9-0D11B22D1816}"/>
            </c:ext>
          </c:extLst>
        </c:ser>
        <c:dLbls>
          <c:showLegendKey val="0"/>
          <c:showVal val="0"/>
          <c:showCatName val="0"/>
          <c:showSerName val="0"/>
          <c:showPercent val="0"/>
          <c:showBubbleSize val="0"/>
        </c:dLbls>
        <c:smooth val="0"/>
        <c:axId val="1854029583"/>
        <c:axId val="1450184095"/>
        <c:extLst>
          <c:ext xmlns:c15="http://schemas.microsoft.com/office/drawing/2012/chart" uri="{02D57815-91ED-43cb-92C2-25804820EDAC}">
            <c15:filteredLineSeries>
              <c15:ser>
                <c:idx val="2"/>
                <c:order val="0"/>
                <c:tx>
                  <c:strRef>
                    <c:extLst>
                      <c:ext uri="{02D57815-91ED-43cb-92C2-25804820EDAC}">
                        <c15:formulaRef>
                          <c15:sqref>'Trend Data'!$F$4</c15:sqref>
                        </c15:formulaRef>
                      </c:ext>
                    </c:extLst>
                    <c:strCache>
                      <c:ptCount val="1"/>
                      <c:pt idx="0">
                        <c:v>SMA Lt 3(Ft)</c:v>
                      </c:pt>
                    </c:strCache>
                  </c:strRef>
                </c:tx>
                <c:spPr>
                  <a:ln w="28575" cap="rnd">
                    <a:solidFill>
                      <a:schemeClr val="accent3"/>
                    </a:solidFill>
                    <a:round/>
                  </a:ln>
                  <a:effectLst/>
                </c:spPr>
                <c:marker>
                  <c:symbol val="none"/>
                </c:marker>
                <c:cat>
                  <c:numRef>
                    <c:extLst>
                      <c:ext uri="{02D57815-91ED-43cb-92C2-25804820EDAC}">
                        <c15:formulaRef>
                          <c15:sqref>'Trend Data'!$C$5:$C$90</c15:sqref>
                        </c15:formulaRef>
                      </c:ext>
                    </c:extLst>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extLst>
                      <c:ext uri="{02D57815-91ED-43cb-92C2-25804820EDAC}">
                        <c15:formulaRef>
                          <c15:sqref>'Trend Data'!$F$5:$F$90</c15:sqref>
                        </c15:formulaRef>
                      </c:ext>
                    </c:extLst>
                    <c:numCache>
                      <c:formatCode>General</c:formatCode>
                      <c:ptCount val="86"/>
                      <c:pt idx="3" formatCode="0.000">
                        <c:v>1.4089999999999998</c:v>
                      </c:pt>
                      <c:pt idx="4" formatCode="0.000">
                        <c:v>1.385</c:v>
                      </c:pt>
                      <c:pt idx="5" formatCode="0.000">
                        <c:v>1.3596666666666666</c:v>
                      </c:pt>
                      <c:pt idx="6" formatCode="0.000">
                        <c:v>1.3440000000000001</c:v>
                      </c:pt>
                      <c:pt idx="7" formatCode="0.000">
                        <c:v>1.3739999999999999</c:v>
                      </c:pt>
                      <c:pt idx="8" formatCode="0.000">
                        <c:v>1.4429999999999998</c:v>
                      </c:pt>
                      <c:pt idx="9" formatCode="0.000">
                        <c:v>1.4893333333333334</c:v>
                      </c:pt>
                      <c:pt idx="10" formatCode="0.000">
                        <c:v>1.6203333333333336</c:v>
                      </c:pt>
                      <c:pt idx="11" formatCode="0.000">
                        <c:v>1.6966666666666665</c:v>
                      </c:pt>
                      <c:pt idx="12" formatCode="0.000">
                        <c:v>1.7796666666666665</c:v>
                      </c:pt>
                      <c:pt idx="13" formatCode="0.000">
                        <c:v>1.7850000000000001</c:v>
                      </c:pt>
                      <c:pt idx="14" formatCode="0.000">
                        <c:v>1.889</c:v>
                      </c:pt>
                      <c:pt idx="15" formatCode="0.000">
                        <c:v>1.9663333333333333</c:v>
                      </c:pt>
                      <c:pt idx="16" formatCode="0.000">
                        <c:v>1.8986666666666665</c:v>
                      </c:pt>
                      <c:pt idx="17" formatCode="0.000">
                        <c:v>1.78</c:v>
                      </c:pt>
                      <c:pt idx="18" formatCode="0.000">
                        <c:v>1.6583333333333332</c:v>
                      </c:pt>
                      <c:pt idx="19" formatCode="0.000">
                        <c:v>1.6660000000000001</c:v>
                      </c:pt>
                      <c:pt idx="20" formatCode="0.000">
                        <c:v>1.6443333333333332</c:v>
                      </c:pt>
                      <c:pt idx="21" formatCode="0.000">
                        <c:v>1.6356666666666666</c:v>
                      </c:pt>
                      <c:pt idx="22" formatCode="0.000">
                        <c:v>1.617</c:v>
                      </c:pt>
                      <c:pt idx="23" formatCode="0.000">
                        <c:v>1.5816666666666668</c:v>
                      </c:pt>
                      <c:pt idx="24" formatCode="0.000">
                        <c:v>1.5686666666666664</c:v>
                      </c:pt>
                      <c:pt idx="25" formatCode="0.000">
                        <c:v>1.5516666666666665</c:v>
                      </c:pt>
                      <c:pt idx="26" formatCode="0.000">
                        <c:v>1.5213333333333334</c:v>
                      </c:pt>
                      <c:pt idx="27" formatCode="0.000">
                        <c:v>1.4563333333333333</c:v>
                      </c:pt>
                      <c:pt idx="28" formatCode="0.000">
                        <c:v>1.3426666666666669</c:v>
                      </c:pt>
                      <c:pt idx="29" formatCode="0.000">
                        <c:v>1.2693333333333336</c:v>
                      </c:pt>
                      <c:pt idx="30" formatCode="0.000">
                        <c:v>1.2216666666666667</c:v>
                      </c:pt>
                      <c:pt idx="31" formatCode="0.000">
                        <c:v>1.2816666666666667</c:v>
                      </c:pt>
                      <c:pt idx="32" formatCode="0.000">
                        <c:v>1.2946666666666669</c:v>
                      </c:pt>
                      <c:pt idx="33" formatCode="0.000">
                        <c:v>1.3566666666666667</c:v>
                      </c:pt>
                      <c:pt idx="34" formatCode="0.000">
                        <c:v>1.4073333333333335</c:v>
                      </c:pt>
                      <c:pt idx="35" formatCode="0.000">
                        <c:v>1.4669999999999999</c:v>
                      </c:pt>
                      <c:pt idx="36" formatCode="0.000">
                        <c:v>1.4816666666666667</c:v>
                      </c:pt>
                      <c:pt idx="37" formatCode="0.000">
                        <c:v>1.4783333333333335</c:v>
                      </c:pt>
                      <c:pt idx="38" formatCode="0.000">
                        <c:v>1.6643333333333334</c:v>
                      </c:pt>
                      <c:pt idx="39" formatCode="0.000">
                        <c:v>1.728</c:v>
                      </c:pt>
                      <c:pt idx="40" formatCode="0.000">
                        <c:v>1.7376666666666667</c:v>
                      </c:pt>
                      <c:pt idx="41" formatCode="0.000">
                        <c:v>1.5316666666666665</c:v>
                      </c:pt>
                      <c:pt idx="42" formatCode="0.000">
                        <c:v>1.4276666666666669</c:v>
                      </c:pt>
                      <c:pt idx="43" formatCode="0.000">
                        <c:v>1.3606666666666667</c:v>
                      </c:pt>
                      <c:pt idx="44" formatCode="0.000">
                        <c:v>1.3630000000000002</c:v>
                      </c:pt>
                      <c:pt idx="45" formatCode="0.000">
                        <c:v>1.4036666666666668</c:v>
                      </c:pt>
                      <c:pt idx="46" formatCode="0.000">
                        <c:v>1.4463333333333332</c:v>
                      </c:pt>
                      <c:pt idx="47" formatCode="0.000">
                        <c:v>1.4656666666666667</c:v>
                      </c:pt>
                      <c:pt idx="48" formatCode="0.000">
                        <c:v>1.5146666666666668</c:v>
                      </c:pt>
                      <c:pt idx="49" formatCode="0.000">
                        <c:v>1.5626666666666666</c:v>
                      </c:pt>
                      <c:pt idx="50" formatCode="0.000">
                        <c:v>1.6140000000000001</c:v>
                      </c:pt>
                      <c:pt idx="51" formatCode="0.000">
                        <c:v>1.6233333333333333</c:v>
                      </c:pt>
                      <c:pt idx="52" formatCode="0.000">
                        <c:v>1.6290000000000002</c:v>
                      </c:pt>
                      <c:pt idx="53" formatCode="0.000">
                        <c:v>1.6363333333333332</c:v>
                      </c:pt>
                      <c:pt idx="54" formatCode="0.000">
                        <c:v>1.6643333333333334</c:v>
                      </c:pt>
                      <c:pt idx="55" formatCode="0.000">
                        <c:v>1.7286666666666666</c:v>
                      </c:pt>
                      <c:pt idx="56" formatCode="0.000">
                        <c:v>1.7883333333333333</c:v>
                      </c:pt>
                      <c:pt idx="57" formatCode="0.000">
                        <c:v>1.7913333333333332</c:v>
                      </c:pt>
                      <c:pt idx="58" formatCode="0.000">
                        <c:v>1.7756666666666667</c:v>
                      </c:pt>
                      <c:pt idx="59" formatCode="0.000">
                        <c:v>1.8116666666666668</c:v>
                      </c:pt>
                      <c:pt idx="60" formatCode="0.000">
                        <c:v>1.9073333333333331</c:v>
                      </c:pt>
                      <c:pt idx="61" formatCode="0.000">
                        <c:v>1.9933333333333334</c:v>
                      </c:pt>
                      <c:pt idx="62" formatCode="0.000">
                        <c:v>2.1903333333333332</c:v>
                      </c:pt>
                      <c:pt idx="63" formatCode="0.000">
                        <c:v>2.4763333333333333</c:v>
                      </c:pt>
                      <c:pt idx="64" formatCode="0.000">
                        <c:v>2.6966666666666668</c:v>
                      </c:pt>
                      <c:pt idx="65" formatCode="0.000">
                        <c:v>2.8353333333333333</c:v>
                      </c:pt>
                      <c:pt idx="66" formatCode="0.000">
                        <c:v>2.9196666666666666</c:v>
                      </c:pt>
                      <c:pt idx="67" formatCode="0.000">
                        <c:v>2.984666666666667</c:v>
                      </c:pt>
                      <c:pt idx="68" formatCode="0.000">
                        <c:v>3.1456666666666671</c:v>
                      </c:pt>
                      <c:pt idx="69" formatCode="0.000">
                        <c:v>3.3033333333333332</c:v>
                      </c:pt>
                      <c:pt idx="70" formatCode="0.000">
                        <c:v>3.7526666666666664</c:v>
                      </c:pt>
                      <c:pt idx="71" formatCode="0.000">
                        <c:v>4.2206666666666672</c:v>
                      </c:pt>
                      <c:pt idx="72" formatCode="0.000">
                        <c:v>4.4279999999999999</c:v>
                      </c:pt>
                      <c:pt idx="73" formatCode="0.000">
                        <c:v>4.16</c:v>
                      </c:pt>
                      <c:pt idx="74" formatCode="0.000">
                        <c:v>3.6423333333333332</c:v>
                      </c:pt>
                      <c:pt idx="75" formatCode="0.000">
                        <c:v>3.1273333333333331</c:v>
                      </c:pt>
                      <c:pt idx="76" formatCode="0.000">
                        <c:v>2.7183333333333333</c:v>
                      </c:pt>
                      <c:pt idx="77" formatCode="0.000">
                        <c:v>2.3263333333333329</c:v>
                      </c:pt>
                      <c:pt idx="78" formatCode="0.000">
                        <c:v>2.3263333333333329</c:v>
                      </c:pt>
                      <c:pt idx="79" formatCode="0.000">
                        <c:v>2.3263333333333329</c:v>
                      </c:pt>
                      <c:pt idx="80" formatCode="0.000">
                        <c:v>2.3263333333333329</c:v>
                      </c:pt>
                      <c:pt idx="81" formatCode="0.000">
                        <c:v>2.3263333333333329</c:v>
                      </c:pt>
                      <c:pt idx="82" formatCode="0.000">
                        <c:v>2.3263333333333329</c:v>
                      </c:pt>
                      <c:pt idx="83" formatCode="0.000">
                        <c:v>2.3263333333333329</c:v>
                      </c:pt>
                      <c:pt idx="84" formatCode="0.000">
                        <c:v>2.3263333333333329</c:v>
                      </c:pt>
                      <c:pt idx="85" formatCode="0.000">
                        <c:v>2.3263333333333329</c:v>
                      </c:pt>
                    </c:numCache>
                  </c:numRef>
                </c:val>
                <c:smooth val="0"/>
                <c:extLst>
                  <c:ext xmlns:c16="http://schemas.microsoft.com/office/drawing/2014/chart" uri="{C3380CC4-5D6E-409C-BE32-E72D297353CC}">
                    <c16:uniqueId val="{00000001-EA2D-4B82-95B9-A36CB893A9A3}"/>
                  </c:ext>
                </c:extLst>
              </c15:ser>
            </c15:filteredLineSeries>
            <c15:filteredLineSeries>
              <c15:ser>
                <c:idx val="3"/>
                <c:order val="1"/>
                <c:tx>
                  <c:strRef>
                    <c:extLst xmlns:c15="http://schemas.microsoft.com/office/drawing/2012/chart">
                      <c:ext xmlns:c15="http://schemas.microsoft.com/office/drawing/2012/chart" uri="{02D57815-91ED-43cb-92C2-25804820EDAC}">
                        <c15:formulaRef>
                          <c15:sqref>'Trend Data'!$Q$4</c15:sqref>
                        </c15:formulaRef>
                      </c:ext>
                    </c:extLst>
                    <c:strCache>
                      <c:ptCount val="1"/>
                      <c:pt idx="0">
                        <c:v>EMA Lt 3(Ft)</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'Trend Data'!$C$5:$C$90</c15:sqref>
                        </c15:formulaRef>
                      </c:ext>
                    </c:extLst>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extLst xmlns:c15="http://schemas.microsoft.com/office/drawing/2012/chart">
                      <c:ext xmlns:c15="http://schemas.microsoft.com/office/drawing/2012/chart" uri="{02D57815-91ED-43cb-92C2-25804820EDAC}">
                        <c15:formulaRef>
                          <c15:sqref>'Trend Data'!$Q$5:$Q$90</c15:sqref>
                        </c15:formulaRef>
                      </c:ext>
                    </c:extLst>
                    <c:numCache>
                      <c:formatCode>General</c:formatCode>
                      <c:ptCount val="86"/>
                      <c:pt idx="3">
                        <c:v>1.4104999999999999</c:v>
                      </c:pt>
                      <c:pt idx="4">
                        <c:v>1.3691</c:v>
                      </c:pt>
                      <c:pt idx="5">
                        <c:v>1.3516666666666666</c:v>
                      </c:pt>
                      <c:pt idx="6">
                        <c:v>1.3509</c:v>
                      </c:pt>
                      <c:pt idx="7">
                        <c:v>1.3883999999999999</c:v>
                      </c:pt>
                      <c:pt idx="8">
                        <c:v>1.4720999999999997</c:v>
                      </c:pt>
                      <c:pt idx="9">
                        <c:v>1.4943333333333333</c:v>
                      </c:pt>
                      <c:pt idx="10">
                        <c:v>1.6787333333333334</c:v>
                      </c:pt>
                      <c:pt idx="11">
                        <c:v>1.7183666666666664</c:v>
                      </c:pt>
                      <c:pt idx="12">
                        <c:v>1.7722666666666664</c:v>
                      </c:pt>
                      <c:pt idx="13">
                        <c:v>1.7988</c:v>
                      </c:pt>
                      <c:pt idx="14">
                        <c:v>1.9466000000000001</c:v>
                      </c:pt>
                      <c:pt idx="15">
                        <c:v>1.9725333333333332</c:v>
                      </c:pt>
                      <c:pt idx="16">
                        <c:v>1.8174666666666663</c:v>
                      </c:pt>
                      <c:pt idx="17">
                        <c:v>1.7635000000000001</c:v>
                      </c:pt>
                      <c:pt idx="18">
                        <c:v>1.6474333333333333</c:v>
                      </c:pt>
                      <c:pt idx="19">
                        <c:v>1.6615000000000002</c:v>
                      </c:pt>
                      <c:pt idx="20">
                        <c:v>1.6490333333333331</c:v>
                      </c:pt>
                      <c:pt idx="21">
                        <c:v>1.6237666666666666</c:v>
                      </c:pt>
                      <c:pt idx="22">
                        <c:v>1.6103999999999998</c:v>
                      </c:pt>
                      <c:pt idx="23">
                        <c:v>1.5733666666666666</c:v>
                      </c:pt>
                      <c:pt idx="24">
                        <c:v>1.5651666666666664</c:v>
                      </c:pt>
                      <c:pt idx="25">
                        <c:v>1.5493666666666666</c:v>
                      </c:pt>
                      <c:pt idx="26">
                        <c:v>1.5038333333333334</c:v>
                      </c:pt>
                      <c:pt idx="27">
                        <c:v>1.4280333333333333</c:v>
                      </c:pt>
                      <c:pt idx="28">
                        <c:v>1.3007666666666666</c:v>
                      </c:pt>
                      <c:pt idx="29">
                        <c:v>1.2614333333333336</c:v>
                      </c:pt>
                      <c:pt idx="30">
                        <c:v>1.2208666666666668</c:v>
                      </c:pt>
                      <c:pt idx="31">
                        <c:v>1.3120666666666667</c:v>
                      </c:pt>
                      <c:pt idx="32">
                        <c:v>1.2908666666666668</c:v>
                      </c:pt>
                      <c:pt idx="33">
                        <c:v>1.3711666666666666</c:v>
                      </c:pt>
                      <c:pt idx="34">
                        <c:v>1.4456333333333333</c:v>
                      </c:pt>
                      <c:pt idx="35">
                        <c:v>1.4651999999999998</c:v>
                      </c:pt>
                      <c:pt idx="36">
                        <c:v>1.4718666666666667</c:v>
                      </c:pt>
                      <c:pt idx="37">
                        <c:v>1.4923333333333335</c:v>
                      </c:pt>
                      <c:pt idx="38">
                        <c:v>1.7707333333333333</c:v>
                      </c:pt>
                      <c:pt idx="39">
                        <c:v>1.7016</c:v>
                      </c:pt>
                      <c:pt idx="40">
                        <c:v>1.6825666666666665</c:v>
                      </c:pt>
                      <c:pt idx="41">
                        <c:v>1.4924666666666666</c:v>
                      </c:pt>
                      <c:pt idx="42">
                        <c:v>1.3977666666666668</c:v>
                      </c:pt>
                      <c:pt idx="43">
                        <c:v>1.3583666666666665</c:v>
                      </c:pt>
                      <c:pt idx="44">
                        <c:v>1.3765000000000001</c:v>
                      </c:pt>
                      <c:pt idx="45">
                        <c:v>1.4175666666666666</c:v>
                      </c:pt>
                      <c:pt idx="46">
                        <c:v>1.4567333333333332</c:v>
                      </c:pt>
                      <c:pt idx="47">
                        <c:v>1.4657666666666667</c:v>
                      </c:pt>
                      <c:pt idx="48">
                        <c:v>1.5393666666666665</c:v>
                      </c:pt>
                      <c:pt idx="49">
                        <c:v>1.5813666666666666</c:v>
                      </c:pt>
                      <c:pt idx="50">
                        <c:v>1.6157999999999999</c:v>
                      </c:pt>
                      <c:pt idx="51">
                        <c:v>1.6238333333333332</c:v>
                      </c:pt>
                      <c:pt idx="52">
                        <c:v>1.6329</c:v>
                      </c:pt>
                      <c:pt idx="53">
                        <c:v>1.638033333333333</c:v>
                      </c:pt>
                      <c:pt idx="54">
                        <c:v>1.6777333333333333</c:v>
                      </c:pt>
                      <c:pt idx="55">
                        <c:v>1.7605666666666666</c:v>
                      </c:pt>
                      <c:pt idx="56">
                        <c:v>1.7981333333333334</c:v>
                      </c:pt>
                      <c:pt idx="57">
                        <c:v>1.769333333333333</c:v>
                      </c:pt>
                      <c:pt idx="58">
                        <c:v>1.7793666666666665</c:v>
                      </c:pt>
                      <c:pt idx="59">
                        <c:v>1.8468666666666667</c:v>
                      </c:pt>
                      <c:pt idx="60">
                        <c:v>1.936633333333333</c:v>
                      </c:pt>
                      <c:pt idx="61">
                        <c:v>2.0091333333333332</c:v>
                      </c:pt>
                      <c:pt idx="62">
                        <c:v>2.2892333333333332</c:v>
                      </c:pt>
                      <c:pt idx="63">
                        <c:v>2.5923333333333334</c:v>
                      </c:pt>
                      <c:pt idx="64">
                        <c:v>2.6997666666666666</c:v>
                      </c:pt>
                      <c:pt idx="65">
                        <c:v>2.865533333333333</c:v>
                      </c:pt>
                      <c:pt idx="66">
                        <c:v>2.9785666666666666</c:v>
                      </c:pt>
                      <c:pt idx="67">
                        <c:v>2.9598666666666666</c:v>
                      </c:pt>
                      <c:pt idx="68">
                        <c:v>3.2276666666666669</c:v>
                      </c:pt>
                      <c:pt idx="69">
                        <c:v>3.3890333333333329</c:v>
                      </c:pt>
                      <c:pt idx="70">
                        <c:v>3.9018666666666664</c:v>
                      </c:pt>
                      <c:pt idx="71">
                        <c:v>4.4013666666666671</c:v>
                      </c:pt>
                      <c:pt idx="72">
                        <c:v>4.3628999999999998</c:v>
                      </c:pt>
                      <c:pt idx="73">
                        <c:v>3.9458000000000002</c:v>
                      </c:pt>
                      <c:pt idx="74">
                        <c:v>3.5306333333333328</c:v>
                      </c:pt>
                      <c:pt idx="75">
                        <c:v>2.9889333333333328</c:v>
                      </c:pt>
                      <c:pt idx="76">
                        <c:v>2.5685333333333329</c:v>
                      </c:pt>
                      <c:pt idx="77">
                        <c:v>2.2566333333333328</c:v>
                      </c:pt>
                      <c:pt idx="78">
                        <c:v>2.2566333333333328</c:v>
                      </c:pt>
                      <c:pt idx="79">
                        <c:v>2.2566333333333328</c:v>
                      </c:pt>
                      <c:pt idx="80">
                        <c:v>2.2566333333333328</c:v>
                      </c:pt>
                      <c:pt idx="81">
                        <c:v>2.2566333333333328</c:v>
                      </c:pt>
                      <c:pt idx="82">
                        <c:v>2.2566333333333328</c:v>
                      </c:pt>
                      <c:pt idx="83">
                        <c:v>2.2566333333333328</c:v>
                      </c:pt>
                      <c:pt idx="84">
                        <c:v>2.2566333333333328</c:v>
                      </c:pt>
                      <c:pt idx="85">
                        <c:v>2.2566333333333328</c:v>
                      </c:pt>
                    </c:numCache>
                  </c:numRef>
                </c:val>
                <c:smooth val="0"/>
                <c:extLst xmlns:c15="http://schemas.microsoft.com/office/drawing/2012/chart">
                  <c:ext xmlns:c16="http://schemas.microsoft.com/office/drawing/2014/chart" uri="{C3380CC4-5D6E-409C-BE32-E72D297353CC}">
                    <c16:uniqueId val="{00000002-EA2D-4B82-95B9-A36CB893A9A3}"/>
                  </c:ext>
                </c:extLst>
              </c15:ser>
            </c15:filteredLineSeries>
          </c:ext>
        </c:extLst>
      </c:lineChart>
      <c:dateAx>
        <c:axId val="1854029583"/>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450184095"/>
        <c:crosses val="autoZero"/>
        <c:auto val="1"/>
        <c:lblOffset val="100"/>
        <c:baseTimeUnit val="days"/>
      </c:dateAx>
      <c:valAx>
        <c:axId val="145018409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54029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Grafik</a:t>
            </a:r>
            <a:r>
              <a:rPr lang="en-US" baseline="0"/>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'Trend Data'!$F$4</c:f>
              <c:strCache>
                <c:ptCount val="1"/>
                <c:pt idx="0">
                  <c:v>SMA Lt 3(Ft)</c:v>
                </c:pt>
              </c:strCache>
              <c:extLst xmlns:c15="http://schemas.microsoft.com/office/drawing/2012/chart"/>
            </c:strRef>
          </c:tx>
          <c:spPr>
            <a:ln w="28575" cap="rnd">
              <a:solidFill>
                <a:schemeClr val="accent3"/>
              </a:solidFill>
              <a:round/>
            </a:ln>
            <a:effectLst/>
          </c:spPr>
          <c:marker>
            <c:symbol val="none"/>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extLst xmlns:c15="http://schemas.microsoft.com/office/drawing/2012/chart"/>
            </c:numRef>
          </c:cat>
          <c:val>
            <c:numRef>
              <c:f>'Trend Data'!$F$5:$F$90</c:f>
              <c:numCache>
                <c:formatCode>General</c:formatCode>
                <c:ptCount val="86"/>
                <c:pt idx="3" formatCode="0.000">
                  <c:v>1.4089999999999998</c:v>
                </c:pt>
                <c:pt idx="4" formatCode="0.000">
                  <c:v>1.385</c:v>
                </c:pt>
                <c:pt idx="5" formatCode="0.000">
                  <c:v>1.3596666666666666</c:v>
                </c:pt>
                <c:pt idx="6" formatCode="0.000">
                  <c:v>1.3440000000000001</c:v>
                </c:pt>
                <c:pt idx="7" formatCode="0.000">
                  <c:v>1.3739999999999999</c:v>
                </c:pt>
                <c:pt idx="8" formatCode="0.000">
                  <c:v>1.4429999999999998</c:v>
                </c:pt>
                <c:pt idx="9" formatCode="0.000">
                  <c:v>1.4893333333333334</c:v>
                </c:pt>
                <c:pt idx="10" formatCode="0.000">
                  <c:v>1.6203333333333336</c:v>
                </c:pt>
                <c:pt idx="11" formatCode="0.000">
                  <c:v>1.6966666666666665</c:v>
                </c:pt>
                <c:pt idx="12" formatCode="0.000">
                  <c:v>1.7796666666666665</c:v>
                </c:pt>
                <c:pt idx="13" formatCode="0.000">
                  <c:v>1.7850000000000001</c:v>
                </c:pt>
                <c:pt idx="14" formatCode="0.000">
                  <c:v>1.889</c:v>
                </c:pt>
                <c:pt idx="15" formatCode="0.000">
                  <c:v>1.9663333333333333</c:v>
                </c:pt>
                <c:pt idx="16" formatCode="0.000">
                  <c:v>1.8986666666666665</c:v>
                </c:pt>
                <c:pt idx="17" formatCode="0.000">
                  <c:v>1.78</c:v>
                </c:pt>
                <c:pt idx="18" formatCode="0.000">
                  <c:v>1.6583333333333332</c:v>
                </c:pt>
                <c:pt idx="19" formatCode="0.000">
                  <c:v>1.6660000000000001</c:v>
                </c:pt>
                <c:pt idx="20" formatCode="0.000">
                  <c:v>1.6443333333333332</c:v>
                </c:pt>
                <c:pt idx="21" formatCode="0.000">
                  <c:v>1.6356666666666666</c:v>
                </c:pt>
                <c:pt idx="22" formatCode="0.000">
                  <c:v>1.617</c:v>
                </c:pt>
                <c:pt idx="23" formatCode="0.000">
                  <c:v>1.5816666666666668</c:v>
                </c:pt>
                <c:pt idx="24" formatCode="0.000">
                  <c:v>1.5686666666666664</c:v>
                </c:pt>
                <c:pt idx="25" formatCode="0.000">
                  <c:v>1.5516666666666665</c:v>
                </c:pt>
                <c:pt idx="26" formatCode="0.000">
                  <c:v>1.5213333333333334</c:v>
                </c:pt>
                <c:pt idx="27" formatCode="0.000">
                  <c:v>1.4563333333333333</c:v>
                </c:pt>
                <c:pt idx="28" formatCode="0.000">
                  <c:v>1.3426666666666669</c:v>
                </c:pt>
                <c:pt idx="29" formatCode="0.000">
                  <c:v>1.2693333333333336</c:v>
                </c:pt>
                <c:pt idx="30" formatCode="0.000">
                  <c:v>1.2216666666666667</c:v>
                </c:pt>
                <c:pt idx="31" formatCode="0.000">
                  <c:v>1.2816666666666667</c:v>
                </c:pt>
                <c:pt idx="32" formatCode="0.000">
                  <c:v>1.2946666666666669</c:v>
                </c:pt>
                <c:pt idx="33" formatCode="0.000">
                  <c:v>1.3566666666666667</c:v>
                </c:pt>
                <c:pt idx="34" formatCode="0.000">
                  <c:v>1.4073333333333335</c:v>
                </c:pt>
                <c:pt idx="35" formatCode="0.000">
                  <c:v>1.4669999999999999</c:v>
                </c:pt>
                <c:pt idx="36" formatCode="0.000">
                  <c:v>1.4816666666666667</c:v>
                </c:pt>
                <c:pt idx="37" formatCode="0.000">
                  <c:v>1.4783333333333335</c:v>
                </c:pt>
                <c:pt idx="38" formatCode="0.000">
                  <c:v>1.6643333333333334</c:v>
                </c:pt>
                <c:pt idx="39" formatCode="0.000">
                  <c:v>1.728</c:v>
                </c:pt>
                <c:pt idx="40" formatCode="0.000">
                  <c:v>1.7376666666666667</c:v>
                </c:pt>
                <c:pt idx="41" formatCode="0.000">
                  <c:v>1.5316666666666665</c:v>
                </c:pt>
                <c:pt idx="42" formatCode="0.000">
                  <c:v>1.4276666666666669</c:v>
                </c:pt>
                <c:pt idx="43" formatCode="0.000">
                  <c:v>1.3606666666666667</c:v>
                </c:pt>
                <c:pt idx="44" formatCode="0.000">
                  <c:v>1.3630000000000002</c:v>
                </c:pt>
                <c:pt idx="45" formatCode="0.000">
                  <c:v>1.4036666666666668</c:v>
                </c:pt>
                <c:pt idx="46" formatCode="0.000">
                  <c:v>1.4463333333333332</c:v>
                </c:pt>
                <c:pt idx="47" formatCode="0.000">
                  <c:v>1.4656666666666667</c:v>
                </c:pt>
                <c:pt idx="48" formatCode="0.000">
                  <c:v>1.5146666666666668</c:v>
                </c:pt>
                <c:pt idx="49" formatCode="0.000">
                  <c:v>1.5626666666666666</c:v>
                </c:pt>
                <c:pt idx="50" formatCode="0.000">
                  <c:v>1.6140000000000001</c:v>
                </c:pt>
                <c:pt idx="51" formatCode="0.000">
                  <c:v>1.6233333333333333</c:v>
                </c:pt>
                <c:pt idx="52" formatCode="0.000">
                  <c:v>1.6290000000000002</c:v>
                </c:pt>
                <c:pt idx="53" formatCode="0.000">
                  <c:v>1.6363333333333332</c:v>
                </c:pt>
                <c:pt idx="54" formatCode="0.000">
                  <c:v>1.6643333333333334</c:v>
                </c:pt>
                <c:pt idx="55" formatCode="0.000">
                  <c:v>1.7286666666666666</c:v>
                </c:pt>
                <c:pt idx="56" formatCode="0.000">
                  <c:v>1.7883333333333333</c:v>
                </c:pt>
                <c:pt idx="57" formatCode="0.000">
                  <c:v>1.7913333333333332</c:v>
                </c:pt>
                <c:pt idx="58" formatCode="0.000">
                  <c:v>1.7756666666666667</c:v>
                </c:pt>
                <c:pt idx="59" formatCode="0.000">
                  <c:v>1.8116666666666668</c:v>
                </c:pt>
                <c:pt idx="60" formatCode="0.000">
                  <c:v>1.9073333333333331</c:v>
                </c:pt>
                <c:pt idx="61" formatCode="0.000">
                  <c:v>1.9933333333333334</c:v>
                </c:pt>
                <c:pt idx="62" formatCode="0.000">
                  <c:v>2.1903333333333332</c:v>
                </c:pt>
                <c:pt idx="63" formatCode="0.000">
                  <c:v>2.4763333333333333</c:v>
                </c:pt>
                <c:pt idx="64" formatCode="0.000">
                  <c:v>2.6966666666666668</c:v>
                </c:pt>
                <c:pt idx="65" formatCode="0.000">
                  <c:v>2.8353333333333333</c:v>
                </c:pt>
                <c:pt idx="66" formatCode="0.000">
                  <c:v>2.9196666666666666</c:v>
                </c:pt>
                <c:pt idx="67" formatCode="0.000">
                  <c:v>2.984666666666667</c:v>
                </c:pt>
                <c:pt idx="68" formatCode="0.000">
                  <c:v>3.1456666666666671</c:v>
                </c:pt>
                <c:pt idx="69" formatCode="0.000">
                  <c:v>3.3033333333333332</c:v>
                </c:pt>
                <c:pt idx="70" formatCode="0.000">
                  <c:v>3.7526666666666664</c:v>
                </c:pt>
                <c:pt idx="71" formatCode="0.000">
                  <c:v>4.2206666666666672</c:v>
                </c:pt>
                <c:pt idx="72" formatCode="0.000">
                  <c:v>4.4279999999999999</c:v>
                </c:pt>
                <c:pt idx="73" formatCode="0.000">
                  <c:v>4.16</c:v>
                </c:pt>
                <c:pt idx="74" formatCode="0.000">
                  <c:v>3.6423333333333332</c:v>
                </c:pt>
                <c:pt idx="75" formatCode="0.000">
                  <c:v>3.1273333333333331</c:v>
                </c:pt>
                <c:pt idx="76" formatCode="0.000">
                  <c:v>2.7183333333333333</c:v>
                </c:pt>
                <c:pt idx="77" formatCode="0.000">
                  <c:v>2.3263333333333329</c:v>
                </c:pt>
                <c:pt idx="78" formatCode="0.000">
                  <c:v>2.3263333333333329</c:v>
                </c:pt>
                <c:pt idx="79" formatCode="0.000">
                  <c:v>2.3263333333333329</c:v>
                </c:pt>
                <c:pt idx="80" formatCode="0.000">
                  <c:v>2.3263333333333329</c:v>
                </c:pt>
                <c:pt idx="81" formatCode="0.000">
                  <c:v>2.3263333333333329</c:v>
                </c:pt>
                <c:pt idx="82" formatCode="0.000">
                  <c:v>2.3263333333333329</c:v>
                </c:pt>
                <c:pt idx="83" formatCode="0.000">
                  <c:v>2.3263333333333329</c:v>
                </c:pt>
                <c:pt idx="84" formatCode="0.000">
                  <c:v>2.3263333333333329</c:v>
                </c:pt>
                <c:pt idx="85" formatCode="0.000">
                  <c:v>2.3263333333333329</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4-D7B6-47B9-AB07-67EE2135FC1B}"/>
            </c:ext>
          </c:extLst>
        </c:ser>
        <c:ser>
          <c:idx val="3"/>
          <c:order val="1"/>
          <c:tx>
            <c:strRef>
              <c:f>'Trend Data'!$Q$4</c:f>
              <c:strCache>
                <c:ptCount val="1"/>
                <c:pt idx="0">
                  <c:v>EMA Lt 3(Ft)</c:v>
                </c:pt>
              </c:strCache>
              <c:extLst xmlns:c15="http://schemas.microsoft.com/office/drawing/2012/chart"/>
            </c:strRef>
          </c:tx>
          <c:spPr>
            <a:ln w="28575" cap="rnd">
              <a:solidFill>
                <a:schemeClr val="accent4"/>
              </a:solidFill>
              <a:round/>
            </a:ln>
            <a:effectLst/>
          </c:spPr>
          <c:marker>
            <c:symbol val="none"/>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extLst xmlns:c15="http://schemas.microsoft.com/office/drawing/2012/chart"/>
            </c:numRef>
          </c:cat>
          <c:val>
            <c:numRef>
              <c:f>'Trend Data'!$Q$5:$Q$90</c:f>
              <c:numCache>
                <c:formatCode>General</c:formatCode>
                <c:ptCount val="86"/>
                <c:pt idx="3">
                  <c:v>1.4104999999999999</c:v>
                </c:pt>
                <c:pt idx="4">
                  <c:v>1.3691</c:v>
                </c:pt>
                <c:pt idx="5">
                  <c:v>1.3516666666666666</c:v>
                </c:pt>
                <c:pt idx="6">
                  <c:v>1.3509</c:v>
                </c:pt>
                <c:pt idx="7">
                  <c:v>1.3883999999999999</c:v>
                </c:pt>
                <c:pt idx="8">
                  <c:v>1.4720999999999997</c:v>
                </c:pt>
                <c:pt idx="9">
                  <c:v>1.4943333333333333</c:v>
                </c:pt>
                <c:pt idx="10">
                  <c:v>1.6787333333333334</c:v>
                </c:pt>
                <c:pt idx="11">
                  <c:v>1.7183666666666664</c:v>
                </c:pt>
                <c:pt idx="12">
                  <c:v>1.7722666666666664</c:v>
                </c:pt>
                <c:pt idx="13">
                  <c:v>1.7988</c:v>
                </c:pt>
                <c:pt idx="14">
                  <c:v>1.9466000000000001</c:v>
                </c:pt>
                <c:pt idx="15">
                  <c:v>1.9725333333333332</c:v>
                </c:pt>
                <c:pt idx="16">
                  <c:v>1.8174666666666663</c:v>
                </c:pt>
                <c:pt idx="17">
                  <c:v>1.7635000000000001</c:v>
                </c:pt>
                <c:pt idx="18">
                  <c:v>1.6474333333333333</c:v>
                </c:pt>
                <c:pt idx="19">
                  <c:v>1.6615000000000002</c:v>
                </c:pt>
                <c:pt idx="20">
                  <c:v>1.6490333333333331</c:v>
                </c:pt>
                <c:pt idx="21">
                  <c:v>1.6237666666666666</c:v>
                </c:pt>
                <c:pt idx="22">
                  <c:v>1.6103999999999998</c:v>
                </c:pt>
                <c:pt idx="23">
                  <c:v>1.5733666666666666</c:v>
                </c:pt>
                <c:pt idx="24">
                  <c:v>1.5651666666666664</c:v>
                </c:pt>
                <c:pt idx="25">
                  <c:v>1.5493666666666666</c:v>
                </c:pt>
                <c:pt idx="26">
                  <c:v>1.5038333333333334</c:v>
                </c:pt>
                <c:pt idx="27">
                  <c:v>1.4280333333333333</c:v>
                </c:pt>
                <c:pt idx="28">
                  <c:v>1.3007666666666666</c:v>
                </c:pt>
                <c:pt idx="29">
                  <c:v>1.2614333333333336</c:v>
                </c:pt>
                <c:pt idx="30">
                  <c:v>1.2208666666666668</c:v>
                </c:pt>
                <c:pt idx="31">
                  <c:v>1.3120666666666667</c:v>
                </c:pt>
                <c:pt idx="32">
                  <c:v>1.2908666666666668</c:v>
                </c:pt>
                <c:pt idx="33">
                  <c:v>1.3711666666666666</c:v>
                </c:pt>
                <c:pt idx="34">
                  <c:v>1.4456333333333333</c:v>
                </c:pt>
                <c:pt idx="35">
                  <c:v>1.4651999999999998</c:v>
                </c:pt>
                <c:pt idx="36">
                  <c:v>1.4718666666666667</c:v>
                </c:pt>
                <c:pt idx="37">
                  <c:v>1.4923333333333335</c:v>
                </c:pt>
                <c:pt idx="38">
                  <c:v>1.7707333333333333</c:v>
                </c:pt>
                <c:pt idx="39">
                  <c:v>1.7016</c:v>
                </c:pt>
                <c:pt idx="40">
                  <c:v>1.6825666666666665</c:v>
                </c:pt>
                <c:pt idx="41">
                  <c:v>1.4924666666666666</c:v>
                </c:pt>
                <c:pt idx="42">
                  <c:v>1.3977666666666668</c:v>
                </c:pt>
                <c:pt idx="43">
                  <c:v>1.3583666666666665</c:v>
                </c:pt>
                <c:pt idx="44">
                  <c:v>1.3765000000000001</c:v>
                </c:pt>
                <c:pt idx="45">
                  <c:v>1.4175666666666666</c:v>
                </c:pt>
                <c:pt idx="46">
                  <c:v>1.4567333333333332</c:v>
                </c:pt>
                <c:pt idx="47">
                  <c:v>1.4657666666666667</c:v>
                </c:pt>
                <c:pt idx="48">
                  <c:v>1.5393666666666665</c:v>
                </c:pt>
                <c:pt idx="49">
                  <c:v>1.5813666666666666</c:v>
                </c:pt>
                <c:pt idx="50">
                  <c:v>1.6157999999999999</c:v>
                </c:pt>
                <c:pt idx="51">
                  <c:v>1.6238333333333332</c:v>
                </c:pt>
                <c:pt idx="52">
                  <c:v>1.6329</c:v>
                </c:pt>
                <c:pt idx="53">
                  <c:v>1.638033333333333</c:v>
                </c:pt>
                <c:pt idx="54">
                  <c:v>1.6777333333333333</c:v>
                </c:pt>
                <c:pt idx="55">
                  <c:v>1.7605666666666666</c:v>
                </c:pt>
                <c:pt idx="56">
                  <c:v>1.7981333333333334</c:v>
                </c:pt>
                <c:pt idx="57">
                  <c:v>1.769333333333333</c:v>
                </c:pt>
                <c:pt idx="58">
                  <c:v>1.7793666666666665</c:v>
                </c:pt>
                <c:pt idx="59">
                  <c:v>1.8468666666666667</c:v>
                </c:pt>
                <c:pt idx="60">
                  <c:v>1.936633333333333</c:v>
                </c:pt>
                <c:pt idx="61">
                  <c:v>2.0091333333333332</c:v>
                </c:pt>
                <c:pt idx="62">
                  <c:v>2.2892333333333332</c:v>
                </c:pt>
                <c:pt idx="63">
                  <c:v>2.5923333333333334</c:v>
                </c:pt>
                <c:pt idx="64">
                  <c:v>2.6997666666666666</c:v>
                </c:pt>
                <c:pt idx="65">
                  <c:v>2.865533333333333</c:v>
                </c:pt>
                <c:pt idx="66">
                  <c:v>2.9785666666666666</c:v>
                </c:pt>
                <c:pt idx="67">
                  <c:v>2.9598666666666666</c:v>
                </c:pt>
                <c:pt idx="68">
                  <c:v>3.2276666666666669</c:v>
                </c:pt>
                <c:pt idx="69">
                  <c:v>3.3890333333333329</c:v>
                </c:pt>
                <c:pt idx="70">
                  <c:v>3.9018666666666664</c:v>
                </c:pt>
                <c:pt idx="71">
                  <c:v>4.4013666666666671</c:v>
                </c:pt>
                <c:pt idx="72">
                  <c:v>4.3628999999999998</c:v>
                </c:pt>
                <c:pt idx="73">
                  <c:v>3.9458000000000002</c:v>
                </c:pt>
                <c:pt idx="74">
                  <c:v>3.5306333333333328</c:v>
                </c:pt>
                <c:pt idx="75">
                  <c:v>2.9889333333333328</c:v>
                </c:pt>
                <c:pt idx="76">
                  <c:v>2.5685333333333329</c:v>
                </c:pt>
                <c:pt idx="77">
                  <c:v>2.2566333333333328</c:v>
                </c:pt>
                <c:pt idx="78">
                  <c:v>2.2566333333333328</c:v>
                </c:pt>
                <c:pt idx="79">
                  <c:v>2.2566333333333328</c:v>
                </c:pt>
                <c:pt idx="80">
                  <c:v>2.2566333333333328</c:v>
                </c:pt>
                <c:pt idx="81">
                  <c:v>2.2566333333333328</c:v>
                </c:pt>
                <c:pt idx="82">
                  <c:v>2.2566333333333328</c:v>
                </c:pt>
                <c:pt idx="83">
                  <c:v>2.2566333333333328</c:v>
                </c:pt>
                <c:pt idx="84">
                  <c:v>2.2566333333333328</c:v>
                </c:pt>
                <c:pt idx="85">
                  <c:v>2.2566333333333328</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5-D7B6-47B9-AB07-67EE2135FC1B}"/>
            </c:ext>
          </c:extLst>
        </c:ser>
        <c:ser>
          <c:idx val="4"/>
          <c:order val="2"/>
          <c:tx>
            <c:strRef>
              <c:f>'Trend Data'!$X$4</c:f>
              <c:strCache>
                <c:ptCount val="1"/>
                <c:pt idx="0">
                  <c:v>SES</c:v>
                </c:pt>
              </c:strCache>
            </c:strRef>
          </c:tx>
          <c:spPr>
            <a:ln w="28575" cap="rnd">
              <a:solidFill>
                <a:schemeClr val="accent5">
                  <a:lumMod val="60000"/>
                  <a:lumOff val="40000"/>
                </a:schemeClr>
              </a:solidFill>
              <a:round/>
            </a:ln>
            <a:effectLst/>
          </c:spPr>
          <c:marker>
            <c:symbol val="none"/>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'Trend Data'!$X$5:$X$90</c:f>
              <c:numCache>
                <c:formatCode>General</c:formatCode>
                <c:ptCount val="86"/>
                <c:pt idx="0" formatCode="0.000">
                  <c:v>1.4039999999999999</c:v>
                </c:pt>
                <c:pt idx="1">
                  <c:v>1.4039999999999999</c:v>
                </c:pt>
                <c:pt idx="2">
                  <c:v>1.4055</c:v>
                </c:pt>
                <c:pt idx="3">
                  <c:v>1.4080499999999998</c:v>
                </c:pt>
                <c:pt idx="4">
                  <c:v>1.3852349999999998</c:v>
                </c:pt>
                <c:pt idx="5">
                  <c:v>1.3695644999999999</c:v>
                </c:pt>
                <c:pt idx="6">
                  <c:v>1.3687951499999997</c:v>
                </c:pt>
                <c:pt idx="7">
                  <c:v>1.3847566049999998</c:v>
                </c:pt>
                <c:pt idx="8">
                  <c:v>1.4313296234999997</c:v>
                </c:pt>
                <c:pt idx="9">
                  <c:v>1.4537307364499996</c:v>
                </c:pt>
                <c:pt idx="10">
                  <c:v>1.5621115155149996</c:v>
                </c:pt>
                <c:pt idx="11">
                  <c:v>1.6241780608604997</c:v>
                </c:pt>
                <c:pt idx="12">
                  <c:v>1.6634246426023496</c:v>
                </c:pt>
                <c:pt idx="13">
                  <c:v>1.7136972498216445</c:v>
                </c:pt>
                <c:pt idx="14">
                  <c:v>1.8238880748751511</c:v>
                </c:pt>
                <c:pt idx="15">
                  <c:v>1.8728216524126058</c:v>
                </c:pt>
                <c:pt idx="16">
                  <c:v>1.7993751566888239</c:v>
                </c:pt>
                <c:pt idx="17">
                  <c:v>1.7770626096821767</c:v>
                </c:pt>
                <c:pt idx="18">
                  <c:v>1.7305438267775237</c:v>
                </c:pt>
                <c:pt idx="19">
                  <c:v>1.7066806787442665</c:v>
                </c:pt>
                <c:pt idx="20">
                  <c:v>1.6926764751209864</c:v>
                </c:pt>
                <c:pt idx="21">
                  <c:v>1.6636735325846903</c:v>
                </c:pt>
                <c:pt idx="22">
                  <c:v>1.643071472809283</c:v>
                </c:pt>
                <c:pt idx="23">
                  <c:v>1.616350030966498</c:v>
                </c:pt>
                <c:pt idx="24">
                  <c:v>1.5985450216765487</c:v>
                </c:pt>
                <c:pt idx="25">
                  <c:v>1.5821815151735841</c:v>
                </c:pt>
                <c:pt idx="26">
                  <c:v>1.5464270606215089</c:v>
                </c:pt>
                <c:pt idx="27">
                  <c:v>1.4910989424350563</c:v>
                </c:pt>
                <c:pt idx="28">
                  <c:v>1.4046692597045394</c:v>
                </c:pt>
                <c:pt idx="29">
                  <c:v>1.3561684817931776</c:v>
                </c:pt>
                <c:pt idx="30">
                  <c:v>1.3150179372552242</c:v>
                </c:pt>
                <c:pt idx="31">
                  <c:v>1.3354125560786569</c:v>
                </c:pt>
                <c:pt idx="32">
                  <c:v>1.3193887892550598</c:v>
                </c:pt>
                <c:pt idx="33">
                  <c:v>1.3450721524785418</c:v>
                </c:pt>
                <c:pt idx="34">
                  <c:v>1.4020505067349791</c:v>
                </c:pt>
                <c:pt idx="35">
                  <c:v>1.4197353547144853</c:v>
                </c:pt>
                <c:pt idx="36">
                  <c:v>1.4285147483001397</c:v>
                </c:pt>
                <c:pt idx="37">
                  <c:v>1.4574603238100976</c:v>
                </c:pt>
                <c:pt idx="38">
                  <c:v>1.6259222266670683</c:v>
                </c:pt>
                <c:pt idx="39">
                  <c:v>1.6301455586669478</c:v>
                </c:pt>
                <c:pt idx="40">
                  <c:v>1.6073018910668633</c:v>
                </c:pt>
                <c:pt idx="41">
                  <c:v>1.5454113237468041</c:v>
                </c:pt>
                <c:pt idx="42">
                  <c:v>1.4801879266227629</c:v>
                </c:pt>
                <c:pt idx="43">
                  <c:v>1.4420315486359339</c:v>
                </c:pt>
                <c:pt idx="44">
                  <c:v>1.4318220840451534</c:v>
                </c:pt>
                <c:pt idx="45">
                  <c:v>1.4372754588316075</c:v>
                </c:pt>
                <c:pt idx="46">
                  <c:v>1.4503928211821253</c:v>
                </c:pt>
                <c:pt idx="47">
                  <c:v>1.4550749748274876</c:v>
                </c:pt>
                <c:pt idx="48">
                  <c:v>1.4976524823792414</c:v>
                </c:pt>
                <c:pt idx="49">
                  <c:v>1.535856737665469</c:v>
                </c:pt>
                <c:pt idx="50">
                  <c:v>1.5610997163658282</c:v>
                </c:pt>
                <c:pt idx="51">
                  <c:v>1.5802698014560796</c:v>
                </c:pt>
                <c:pt idx="52">
                  <c:v>1.5987888610192555</c:v>
                </c:pt>
                <c:pt idx="53">
                  <c:v>1.6117522027134787</c:v>
                </c:pt>
                <c:pt idx="54">
                  <c:v>1.640926541899435</c:v>
                </c:pt>
                <c:pt idx="55">
                  <c:v>1.6991485793296044</c:v>
                </c:pt>
                <c:pt idx="56">
                  <c:v>1.7357040055307229</c:v>
                </c:pt>
                <c:pt idx="57">
                  <c:v>1.730392803871506</c:v>
                </c:pt>
                <c:pt idx="58">
                  <c:v>1.7476749627100541</c:v>
                </c:pt>
                <c:pt idx="59">
                  <c:v>1.8020724738970377</c:v>
                </c:pt>
                <c:pt idx="60">
                  <c:v>1.8629507317279264</c:v>
                </c:pt>
                <c:pt idx="61">
                  <c:v>1.9178655122095483</c:v>
                </c:pt>
                <c:pt idx="62">
                  <c:v>2.0985058585466838</c:v>
                </c:pt>
                <c:pt idx="63">
                  <c:v>2.3278541009826785</c:v>
                </c:pt>
                <c:pt idx="64">
                  <c:v>2.4415978706878749</c:v>
                </c:pt>
                <c:pt idx="65">
                  <c:v>2.5899185094815125</c:v>
                </c:pt>
                <c:pt idx="66">
                  <c:v>2.7477429566370586</c:v>
                </c:pt>
                <c:pt idx="67">
                  <c:v>2.7940200696459412</c:v>
                </c:pt>
                <c:pt idx="68">
                  <c:v>2.9815140487521585</c:v>
                </c:pt>
                <c:pt idx="69">
                  <c:v>3.1637598341265107</c:v>
                </c:pt>
                <c:pt idx="70">
                  <c:v>3.4896318838885572</c:v>
                </c:pt>
                <c:pt idx="71">
                  <c:v>3.8896423187219895</c:v>
                </c:pt>
                <c:pt idx="72">
                  <c:v>3.9860496231053926</c:v>
                </c:pt>
                <c:pt idx="73">
                  <c:v>3.8240347361737745</c:v>
                </c:pt>
                <c:pt idx="74">
                  <c:v>3.6578243153216419</c:v>
                </c:pt>
                <c:pt idx="75">
                  <c:v>3.3602770207251491</c:v>
                </c:pt>
                <c:pt idx="76">
                  <c:v>3.0178939145076038</c:v>
                </c:pt>
                <c:pt idx="77">
                  <c:v>2.7407257401553227</c:v>
                </c:pt>
                <c:pt idx="78">
                  <c:v>2.7407257401553227</c:v>
                </c:pt>
                <c:pt idx="79">
                  <c:v>2.7407257401553227</c:v>
                </c:pt>
                <c:pt idx="80">
                  <c:v>2.7407257401553227</c:v>
                </c:pt>
                <c:pt idx="81">
                  <c:v>2.7407257401553227</c:v>
                </c:pt>
                <c:pt idx="82">
                  <c:v>2.7407257401553227</c:v>
                </c:pt>
                <c:pt idx="83">
                  <c:v>2.7407257401553227</c:v>
                </c:pt>
                <c:pt idx="84">
                  <c:v>2.7407257401553227</c:v>
                </c:pt>
                <c:pt idx="85">
                  <c:v>2.7407257401553227</c:v>
                </c:pt>
              </c:numCache>
            </c:numRef>
          </c:val>
          <c:smooth val="0"/>
          <c:extLst>
            <c:ext xmlns:c16="http://schemas.microsoft.com/office/drawing/2014/chart" uri="{C3380CC4-5D6E-409C-BE32-E72D297353CC}">
              <c16:uniqueId val="{00000000-D7B6-47B9-AB07-67EE2135FC1B}"/>
            </c:ext>
          </c:extLst>
        </c:ser>
        <c:ser>
          <c:idx val="0"/>
          <c:order val="3"/>
          <c:tx>
            <c:v>Holt's = 0.3</c:v>
          </c:tx>
          <c:spPr>
            <a:ln w="28575" cap="rnd">
              <a:solidFill>
                <a:schemeClr val="accent2">
                  <a:lumMod val="75000"/>
                </a:schemeClr>
              </a:solidFill>
              <a:round/>
            </a:ln>
            <a:effectLst/>
          </c:spPr>
          <c:marker>
            <c:symbol val="none"/>
          </c:marker>
          <c:cat>
            <c:numRef>
              <c:f>'Trend Data'!$C$5:$C$90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'Trend Data'!$AN$5:$AN$81</c:f>
              <c:numCache>
                <c:formatCode>0.00</c:formatCode>
                <c:ptCount val="77"/>
                <c:pt idx="0" formatCode="0.000">
                  <c:v>1.4039999999999999</c:v>
                </c:pt>
                <c:pt idx="1">
                  <c:v>1.409</c:v>
                </c:pt>
                <c:pt idx="2">
                  <c:v>1.4140000000000001</c:v>
                </c:pt>
                <c:pt idx="3">
                  <c:v>1.419</c:v>
                </c:pt>
                <c:pt idx="4">
                  <c:v>1.3933325000000001</c:v>
                </c:pt>
                <c:pt idx="5">
                  <c:v>1.37249779375</c:v>
                </c:pt>
                <c:pt idx="6">
                  <c:v>1.3678248652031251</c:v>
                </c:pt>
                <c:pt idx="7">
                  <c:v>1.3838980097971483</c:v>
                </c:pt>
                <c:pt idx="8">
                  <c:v>1.4387445654986142</c:v>
                </c:pt>
                <c:pt idx="9">
                  <c:v>1.4704680648009631</c:v>
                </c:pt>
                <c:pt idx="10">
                  <c:v>1.6034624409105569</c:v>
                </c:pt>
                <c:pt idx="11">
                  <c:v>1.6914492260394682</c:v>
                </c:pt>
                <c:pt idx="12">
                  <c:v>1.752176391262634</c:v>
                </c:pt>
                <c:pt idx="13">
                  <c:v>1.8216236463775617</c:v>
                </c:pt>
                <c:pt idx="14">
                  <c:v>1.9588539835231891</c:v>
                </c:pt>
                <c:pt idx="15">
                  <c:v>2.028192885390161</c:v>
                </c:pt>
                <c:pt idx="16">
                  <c:v>1.9480199902140578</c:v>
                </c:pt>
                <c:pt idx="17">
                  <c:v>1.9092904141045473</c:v>
                </c:pt>
                <c:pt idx="18">
                  <c:v>1.8361969640874012</c:v>
                </c:pt>
                <c:pt idx="19">
                  <c:v>1.7840087084608105</c:v>
                </c:pt>
                <c:pt idx="20">
                  <c:v>1.7436664723280044</c:v>
                </c:pt>
                <c:pt idx="21">
                  <c:v>1.6884744172378197</c:v>
                </c:pt>
                <c:pt idx="22">
                  <c:v>1.644632571769705</c:v>
                </c:pt>
                <c:pt idx="23">
                  <c:v>1.5968850699241151</c:v>
                </c:pt>
                <c:pt idx="24">
                  <c:v>1.5622678524611864</c:v>
                </c:pt>
                <c:pt idx="25">
                  <c:v>1.5331767379829238</c:v>
                </c:pt>
                <c:pt idx="26">
                  <c:v>1.4848286791040366</c:v>
                </c:pt>
                <c:pt idx="27">
                  <c:v>1.4142365322358537</c:v>
                </c:pt>
                <c:pt idx="28">
                  <c:v>1.3060321114857432</c:v>
                </c:pt>
                <c:pt idx="29">
                  <c:v>1.2389798311076643</c:v>
                </c:pt>
                <c:pt idx="30">
                  <c:v>1.1837942937098567</c:v>
                </c:pt>
                <c:pt idx="31">
                  <c:v>1.2048227171116239</c:v>
                </c:pt>
                <c:pt idx="32">
                  <c:v>1.1932944208445007</c:v>
                </c:pt>
                <c:pt idx="33">
                  <c:v>1.2332391563631784</c:v>
                </c:pt>
                <c:pt idx="34">
                  <c:v>1.3160429155171858</c:v>
                </c:pt>
                <c:pt idx="35">
                  <c:v>1.3594157938603388</c:v>
                </c:pt>
                <c:pt idx="36">
                  <c:v>1.3908799795228781</c:v>
                </c:pt>
                <c:pt idx="37">
                  <c:v>1.4427462105617042</c:v>
                </c:pt>
                <c:pt idx="38">
                  <c:v>1.6575058962343934</c:v>
                </c:pt>
                <c:pt idx="39">
                  <c:v>1.6932186166529697</c:v>
                </c:pt>
                <c:pt idx="40">
                  <c:v>1.6851085435716922</c:v>
                </c:pt>
                <c:pt idx="41">
                  <c:v>1.6186157938772843</c:v>
                </c:pt>
                <c:pt idx="42">
                  <c:v>1.5349135399126415</c:v>
                </c:pt>
                <c:pt idx="43">
                  <c:v>1.4742715012919774</c:v>
                </c:pt>
                <c:pt idx="44">
                  <c:v>1.4448428204396837</c:v>
                </c:pt>
                <c:pt idx="45">
                  <c:v>1.4371134957699949</c:v>
                </c:pt>
                <c:pt idx="46">
                  <c:v>1.4433070099732883</c:v>
                </c:pt>
                <c:pt idx="47">
                  <c:v>1.4443338518919957</c:v>
                </c:pt>
                <c:pt idx="48">
                  <c:v>1.4923676140107611</c:v>
                </c:pt>
                <c:pt idx="49">
                  <c:v>1.5413544477583321</c:v>
                </c:pt>
                <c:pt idx="50">
                  <c:v>1.5782741228743191</c:v>
                </c:pt>
                <c:pt idx="51">
                  <c:v>1.6080710040046085</c:v>
                </c:pt>
                <c:pt idx="52">
                  <c:v>1.6358100930855688</c:v>
                </c:pt>
                <c:pt idx="53">
                  <c:v>1.6555524255552485</c:v>
                </c:pt>
                <c:pt idx="54">
                  <c:v>1.692278055942374</c:v>
                </c:pt>
                <c:pt idx="55">
                  <c:v>1.7632788992763873</c:v>
                </c:pt>
                <c:pt idx="56">
                  <c:v>1.8118098473981861</c:v>
                </c:pt>
                <c:pt idx="57">
                  <c:v>1.8099564940950406</c:v>
                </c:pt>
                <c:pt idx="58">
                  <c:v>1.8285064308428489</c:v>
                </c:pt>
                <c:pt idx="59">
                  <c:v>1.8890672989470654</c:v>
                </c:pt>
                <c:pt idx="60">
                  <c:v>1.9603463734252959</c:v>
                </c:pt>
                <c:pt idx="61">
                  <c:v>2.0270385409552292</c:v>
                </c:pt>
                <c:pt idx="62">
                  <c:v>2.2418035348260323</c:v>
                </c:pt>
                <c:pt idx="63">
                  <c:v>2.5276518449572283</c:v>
                </c:pt>
                <c:pt idx="64">
                  <c:v>2.6903614401888105</c:v>
                </c:pt>
                <c:pt idx="65">
                  <c:v>2.8858541812410055</c:v>
                </c:pt>
                <c:pt idx="66">
                  <c:v>3.0887817554623895</c:v>
                </c:pt>
                <c:pt idx="67">
                  <c:v>3.156825015255583</c:v>
                </c:pt>
                <c:pt idx="68">
                  <c:v>3.3733194838099001</c:v>
                </c:pt>
                <c:pt idx="69">
                  <c:v>3.5871888388979025</c:v>
                </c:pt>
                <c:pt idx="70">
                  <c:v>3.9699949734173638</c:v>
                </c:pt>
                <c:pt idx="71">
                  <c:v>4.4546420314765749</c:v>
                </c:pt>
                <c:pt idx="72">
                  <c:v>4.5975037654655031</c:v>
                </c:pt>
                <c:pt idx="73">
                  <c:v>4.4075530315708136</c:v>
                </c:pt>
                <c:pt idx="74">
                  <c:v>4.1620659836870635</c:v>
                </c:pt>
                <c:pt idx="75">
                  <c:v>3.730481586024867</c:v>
                </c:pt>
                <c:pt idx="76">
                  <c:v>3.214919724395024</c:v>
                </c:pt>
              </c:numCache>
            </c:numRef>
          </c:val>
          <c:smooth val="0"/>
          <c:extLst>
            <c:ext xmlns:c16="http://schemas.microsoft.com/office/drawing/2014/chart" uri="{C3380CC4-5D6E-409C-BE32-E72D297353CC}">
              <c16:uniqueId val="{00000001-D7B6-47B9-AB07-67EE2135FC1B}"/>
            </c:ext>
          </c:extLst>
        </c:ser>
        <c:ser>
          <c:idx val="1"/>
          <c:order val="4"/>
          <c:tx>
            <c:v>Actual (US Dollars)</c:v>
          </c:tx>
          <c:spPr>
            <a:ln w="57150" cap="rnd">
              <a:solidFill>
                <a:schemeClr val="tx1">
                  <a:lumMod val="95000"/>
                  <a:lumOff val="5000"/>
                </a:schemeClr>
              </a:solidFill>
              <a:round/>
            </a:ln>
            <a:effectLst/>
          </c:spPr>
          <c:marker>
            <c:symbol val="none"/>
          </c:marker>
          <c:val>
            <c:numRef>
              <c:f>'Trend Data'!$D$5:$D$81</c:f>
              <c:numCache>
                <c:formatCode>0.000</c:formatCode>
                <c:ptCount val="77"/>
                <c:pt idx="0">
                  <c:v>1.4039999999999999</c:v>
                </c:pt>
                <c:pt idx="1">
                  <c:v>1.409</c:v>
                </c:pt>
                <c:pt idx="2">
                  <c:v>1.4139999999999999</c:v>
                </c:pt>
                <c:pt idx="3">
                  <c:v>1.3320000000000001</c:v>
                </c:pt>
                <c:pt idx="4">
                  <c:v>1.333</c:v>
                </c:pt>
                <c:pt idx="5">
                  <c:v>1.367</c:v>
                </c:pt>
                <c:pt idx="6">
                  <c:v>1.4219999999999999</c:v>
                </c:pt>
                <c:pt idx="7">
                  <c:v>1.54</c:v>
                </c:pt>
                <c:pt idx="8">
                  <c:v>1.506</c:v>
                </c:pt>
                <c:pt idx="9">
                  <c:v>1.8149999999999999</c:v>
                </c:pt>
                <c:pt idx="10">
                  <c:v>1.7689999999999999</c:v>
                </c:pt>
                <c:pt idx="11">
                  <c:v>1.7549999999999999</c:v>
                </c:pt>
                <c:pt idx="12">
                  <c:v>1.831</c:v>
                </c:pt>
                <c:pt idx="13">
                  <c:v>2.081</c:v>
                </c:pt>
                <c:pt idx="14">
                  <c:v>1.9870000000000001</c:v>
                </c:pt>
                <c:pt idx="15">
                  <c:v>1.6279999999999999</c:v>
                </c:pt>
                <c:pt idx="16">
                  <c:v>1.7250000000000001</c:v>
                </c:pt>
                <c:pt idx="17">
                  <c:v>1.6220000000000001</c:v>
                </c:pt>
                <c:pt idx="18">
                  <c:v>1.651</c:v>
                </c:pt>
                <c:pt idx="19">
                  <c:v>1.66</c:v>
                </c:pt>
                <c:pt idx="20">
                  <c:v>1.5960000000000001</c:v>
                </c:pt>
                <c:pt idx="21">
                  <c:v>1.595</c:v>
                </c:pt>
                <c:pt idx="22">
                  <c:v>1.554</c:v>
                </c:pt>
                <c:pt idx="23">
                  <c:v>1.5569999999999999</c:v>
                </c:pt>
                <c:pt idx="24">
                  <c:v>1.544</c:v>
                </c:pt>
                <c:pt idx="25">
                  <c:v>1.4630000000000001</c:v>
                </c:pt>
                <c:pt idx="26">
                  <c:v>1.3620000000000001</c:v>
                </c:pt>
                <c:pt idx="27">
                  <c:v>1.2030000000000001</c:v>
                </c:pt>
                <c:pt idx="28">
                  <c:v>1.2430000000000001</c:v>
                </c:pt>
                <c:pt idx="29">
                  <c:v>1.2190000000000001</c:v>
                </c:pt>
                <c:pt idx="30">
                  <c:v>1.383</c:v>
                </c:pt>
                <c:pt idx="31">
                  <c:v>1.282</c:v>
                </c:pt>
                <c:pt idx="32">
                  <c:v>1.405</c:v>
                </c:pt>
                <c:pt idx="33">
                  <c:v>1.5349999999999999</c:v>
                </c:pt>
                <c:pt idx="34">
                  <c:v>1.4610000000000001</c:v>
                </c:pt>
                <c:pt idx="35">
                  <c:v>1.4490000000000001</c:v>
                </c:pt>
                <c:pt idx="36">
                  <c:v>1.5249999999999999</c:v>
                </c:pt>
                <c:pt idx="37">
                  <c:v>2.0190000000000001</c:v>
                </c:pt>
                <c:pt idx="38">
                  <c:v>1.64</c:v>
                </c:pt>
                <c:pt idx="39">
                  <c:v>1.554</c:v>
                </c:pt>
                <c:pt idx="40">
                  <c:v>1.401</c:v>
                </c:pt>
                <c:pt idx="41">
                  <c:v>1.3280000000000001</c:v>
                </c:pt>
                <c:pt idx="42">
                  <c:v>1.353</c:v>
                </c:pt>
                <c:pt idx="43">
                  <c:v>1.4079999999999999</c:v>
                </c:pt>
                <c:pt idx="44">
                  <c:v>1.45</c:v>
                </c:pt>
                <c:pt idx="45">
                  <c:v>1.4810000000000001</c:v>
                </c:pt>
                <c:pt idx="46">
                  <c:v>1.466</c:v>
                </c:pt>
                <c:pt idx="47">
                  <c:v>1.597</c:v>
                </c:pt>
                <c:pt idx="48">
                  <c:v>1.625</c:v>
                </c:pt>
                <c:pt idx="49">
                  <c:v>1.62</c:v>
                </c:pt>
                <c:pt idx="50">
                  <c:v>1.625</c:v>
                </c:pt>
                <c:pt idx="51">
                  <c:v>1.6419999999999999</c:v>
                </c:pt>
                <c:pt idx="52">
                  <c:v>1.6419999999999999</c:v>
                </c:pt>
                <c:pt idx="53">
                  <c:v>1.7090000000000001</c:v>
                </c:pt>
                <c:pt idx="54">
                  <c:v>1.835</c:v>
                </c:pt>
                <c:pt idx="55">
                  <c:v>1.821</c:v>
                </c:pt>
                <c:pt idx="56">
                  <c:v>1.718</c:v>
                </c:pt>
                <c:pt idx="57">
                  <c:v>1.788</c:v>
                </c:pt>
                <c:pt idx="58">
                  <c:v>1.929</c:v>
                </c:pt>
                <c:pt idx="59">
                  <c:v>2.0049999999999999</c:v>
                </c:pt>
                <c:pt idx="60">
                  <c:v>2.0459999999999998</c:v>
                </c:pt>
                <c:pt idx="61">
                  <c:v>2.52</c:v>
                </c:pt>
                <c:pt idx="62">
                  <c:v>2.863</c:v>
                </c:pt>
                <c:pt idx="63">
                  <c:v>2.7069999999999999</c:v>
                </c:pt>
                <c:pt idx="64">
                  <c:v>2.9359999999999999</c:v>
                </c:pt>
                <c:pt idx="65">
                  <c:v>3.1160000000000001</c:v>
                </c:pt>
                <c:pt idx="66">
                  <c:v>2.9020000000000001</c:v>
                </c:pt>
                <c:pt idx="67">
                  <c:v>3.419</c:v>
                </c:pt>
                <c:pt idx="68">
                  <c:v>3.589</c:v>
                </c:pt>
                <c:pt idx="69">
                  <c:v>4.25</c:v>
                </c:pt>
                <c:pt idx="70">
                  <c:v>4.8230000000000004</c:v>
                </c:pt>
                <c:pt idx="71">
                  <c:v>4.2110000000000003</c:v>
                </c:pt>
                <c:pt idx="72">
                  <c:v>3.4460000000000002</c:v>
                </c:pt>
                <c:pt idx="73">
                  <c:v>3.27</c:v>
                </c:pt>
                <c:pt idx="74">
                  <c:v>2.6659999999999999</c:v>
                </c:pt>
                <c:pt idx="75">
                  <c:v>2.2189999999999999</c:v>
                </c:pt>
                <c:pt idx="76">
                  <c:v>2.0939999999999999</c:v>
                </c:pt>
              </c:numCache>
            </c:numRef>
          </c:val>
          <c:smooth val="0"/>
          <c:extLst>
            <c:ext xmlns:c16="http://schemas.microsoft.com/office/drawing/2014/chart" uri="{C3380CC4-5D6E-409C-BE32-E72D297353CC}">
              <c16:uniqueId val="{00000002-D7B6-47B9-AB07-67EE2135FC1B}"/>
            </c:ext>
          </c:extLst>
        </c:ser>
        <c:dLbls>
          <c:showLegendKey val="0"/>
          <c:showVal val="0"/>
          <c:showCatName val="0"/>
          <c:showSerName val="0"/>
          <c:showPercent val="0"/>
          <c:showBubbleSize val="0"/>
        </c:dLbls>
        <c:smooth val="0"/>
        <c:axId val="1854029583"/>
        <c:axId val="1450184095"/>
        <c:extLst>
          <c:ext xmlns:c15="http://schemas.microsoft.com/office/drawing/2012/chart" uri="{02D57815-91ED-43cb-92C2-25804820EDAC}">
            <c15:filteredLineSeries>
              <c15:ser>
                <c:idx val="5"/>
                <c:order val="5"/>
                <c:tx>
                  <c:strRef>
                    <c:extLst>
                      <c:ext uri="{02D57815-91ED-43cb-92C2-25804820EDAC}">
                        <c15:formulaRef>
                          <c15:sqref>'Trend Data'!$J$1:$N$1</c15:sqref>
                        </c15:formulaRef>
                      </c:ext>
                    </c:extLst>
                    <c:strCache>
                      <c:ptCount val="1"/>
                      <c:pt idx="0">
                        <c:v>Double Moving Average Lt 3 Month</c:v>
                      </c:pt>
                    </c:strCache>
                  </c:strRef>
                </c:tx>
                <c:spPr>
                  <a:ln w="28575" cap="rnd">
                    <a:solidFill>
                      <a:schemeClr val="accent6"/>
                    </a:solidFill>
                    <a:round/>
                  </a:ln>
                  <a:effectLst/>
                </c:spPr>
                <c:marker>
                  <c:symbol val="none"/>
                </c:marker>
                <c:val>
                  <c:numRef>
                    <c:extLst>
                      <c:ext uri="{02D57815-91ED-43cb-92C2-25804820EDAC}">
                        <c15:formulaRef>
                          <c15:sqref>'Trend Data'!$K$11:$K$90</c15:sqref>
                        </c15:formulaRef>
                      </c:ext>
                    </c:extLst>
                    <c:numCache>
                      <c:formatCode>0.000</c:formatCode>
                      <c:ptCount val="80"/>
                      <c:pt idx="0">
                        <c:v>1.3845555555555553</c:v>
                      </c:pt>
                      <c:pt idx="1">
                        <c:v>1.3628888888888888</c:v>
                      </c:pt>
                      <c:pt idx="2">
                        <c:v>1.3592222222222221</c:v>
                      </c:pt>
                      <c:pt idx="3">
                        <c:v>1.3869999999999998</c:v>
                      </c:pt>
                      <c:pt idx="4">
                        <c:v>1.4354444444444443</c:v>
                      </c:pt>
                      <c:pt idx="5">
                        <c:v>1.5175555555555558</c:v>
                      </c:pt>
                      <c:pt idx="6">
                        <c:v>1.6021111111111113</c:v>
                      </c:pt>
                      <c:pt idx="7">
                        <c:v>1.6988888888888889</c:v>
                      </c:pt>
                      <c:pt idx="8">
                        <c:v>1.7537777777777777</c:v>
                      </c:pt>
                      <c:pt idx="9">
                        <c:v>1.8178888888888889</c:v>
                      </c:pt>
                      <c:pt idx="10">
                        <c:v>1.8801111111111111</c:v>
                      </c:pt>
                      <c:pt idx="11">
                        <c:v>1.9179999999999999</c:v>
                      </c:pt>
                      <c:pt idx="12">
                        <c:v>1.8816666666666666</c:v>
                      </c:pt>
                      <c:pt idx="13">
                        <c:v>1.7789999999999999</c:v>
                      </c:pt>
                      <c:pt idx="14">
                        <c:v>1.7014444444444445</c:v>
                      </c:pt>
                      <c:pt idx="15">
                        <c:v>1.6562222222222223</c:v>
                      </c:pt>
                      <c:pt idx="16">
                        <c:v>1.6486666666666665</c:v>
                      </c:pt>
                      <c:pt idx="17">
                        <c:v>1.6323333333333334</c:v>
                      </c:pt>
                      <c:pt idx="18">
                        <c:v>1.6114444444444445</c:v>
                      </c:pt>
                      <c:pt idx="19">
                        <c:v>1.5891111111111111</c:v>
                      </c:pt>
                      <c:pt idx="20">
                        <c:v>1.5673333333333332</c:v>
                      </c:pt>
                      <c:pt idx="21">
                        <c:v>1.5472222222222223</c:v>
                      </c:pt>
                      <c:pt idx="22">
                        <c:v>1.5097777777777779</c:v>
                      </c:pt>
                      <c:pt idx="23">
                        <c:v>1.4401111111111113</c:v>
                      </c:pt>
                      <c:pt idx="24">
                        <c:v>1.3561111111111115</c:v>
                      </c:pt>
                      <c:pt idx="25">
                        <c:v>1.2778888888888891</c:v>
                      </c:pt>
                      <c:pt idx="26">
                        <c:v>1.2575555555555558</c:v>
                      </c:pt>
                      <c:pt idx="27">
                        <c:v>1.266</c:v>
                      </c:pt>
                      <c:pt idx="28">
                        <c:v>1.3109999999999999</c:v>
                      </c:pt>
                      <c:pt idx="29">
                        <c:v>1.352888888888889</c:v>
                      </c:pt>
                      <c:pt idx="30">
                        <c:v>1.4103333333333332</c:v>
                      </c:pt>
                      <c:pt idx="31">
                        <c:v>1.452</c:v>
                      </c:pt>
                      <c:pt idx="32">
                        <c:v>1.4756666666666665</c:v>
                      </c:pt>
                      <c:pt idx="33">
                        <c:v>1.5414444444444444</c:v>
                      </c:pt>
                      <c:pt idx="34">
                        <c:v>1.6235555555555556</c:v>
                      </c:pt>
                      <c:pt idx="35">
                        <c:v>1.71</c:v>
                      </c:pt>
                      <c:pt idx="36">
                        <c:v>1.6657777777777776</c:v>
                      </c:pt>
                      <c:pt idx="37">
                        <c:v>1.5656666666666668</c:v>
                      </c:pt>
                      <c:pt idx="38">
                        <c:v>1.4400000000000002</c:v>
                      </c:pt>
                      <c:pt idx="39">
                        <c:v>1.3837777777777778</c:v>
                      </c:pt>
                      <c:pt idx="40">
                        <c:v>1.3757777777777778</c:v>
                      </c:pt>
                      <c:pt idx="41">
                        <c:v>1.4043333333333334</c:v>
                      </c:pt>
                      <c:pt idx="42">
                        <c:v>1.4385555555555556</c:v>
                      </c:pt>
                      <c:pt idx="43">
                        <c:v>1.4755555555555555</c:v>
                      </c:pt>
                      <c:pt idx="44">
                        <c:v>1.5143333333333333</c:v>
                      </c:pt>
                      <c:pt idx="45">
                        <c:v>1.5637777777777779</c:v>
                      </c:pt>
                      <c:pt idx="46">
                        <c:v>1.5999999999999999</c:v>
                      </c:pt>
                      <c:pt idx="47">
                        <c:v>1.6221111111111111</c:v>
                      </c:pt>
                      <c:pt idx="48">
                        <c:v>1.6295555555555554</c:v>
                      </c:pt>
                      <c:pt idx="49">
                        <c:v>1.6432222222222224</c:v>
                      </c:pt>
                      <c:pt idx="50">
                        <c:v>1.6764444444444442</c:v>
                      </c:pt>
                      <c:pt idx="51">
                        <c:v>1.727111111111111</c:v>
                      </c:pt>
                      <c:pt idx="52">
                        <c:v>1.7694444444444446</c:v>
                      </c:pt>
                      <c:pt idx="53">
                        <c:v>1.7851111111111111</c:v>
                      </c:pt>
                      <c:pt idx="54">
                        <c:v>1.792888888888889</c:v>
                      </c:pt>
                      <c:pt idx="55">
                        <c:v>1.8315555555555554</c:v>
                      </c:pt>
                      <c:pt idx="56">
                        <c:v>1.9041111111111111</c:v>
                      </c:pt>
                      <c:pt idx="57">
                        <c:v>2.0303333333333331</c:v>
                      </c:pt>
                      <c:pt idx="58">
                        <c:v>2.2200000000000002</c:v>
                      </c:pt>
                      <c:pt idx="59">
                        <c:v>2.4544444444444444</c:v>
                      </c:pt>
                      <c:pt idx="60">
                        <c:v>2.6694444444444443</c:v>
                      </c:pt>
                      <c:pt idx="61">
                        <c:v>2.8172222222222221</c:v>
                      </c:pt>
                      <c:pt idx="62">
                        <c:v>2.9132222222222222</c:v>
                      </c:pt>
                      <c:pt idx="63">
                        <c:v>3.0166666666666671</c:v>
                      </c:pt>
                      <c:pt idx="64">
                        <c:v>3.1445555555555558</c:v>
                      </c:pt>
                      <c:pt idx="65">
                        <c:v>3.4005555555555556</c:v>
                      </c:pt>
                      <c:pt idx="66">
                        <c:v>3.7588888888888889</c:v>
                      </c:pt>
                      <c:pt idx="67">
                        <c:v>4.1337777777777776</c:v>
                      </c:pt>
                      <c:pt idx="68">
                        <c:v>4.2695555555555558</c:v>
                      </c:pt>
                      <c:pt idx="69">
                        <c:v>4.0767777777777781</c:v>
                      </c:pt>
                      <c:pt idx="70">
                        <c:v>3.6432222222222221</c:v>
                      </c:pt>
                      <c:pt idx="71">
                        <c:v>3.1626666666666665</c:v>
                      </c:pt>
                      <c:pt idx="72">
                        <c:v>3.1626666666666665</c:v>
                      </c:pt>
                      <c:pt idx="73">
                        <c:v>3.1626666666666665</c:v>
                      </c:pt>
                      <c:pt idx="74">
                        <c:v>3.1626666666666665</c:v>
                      </c:pt>
                      <c:pt idx="75">
                        <c:v>3.1626666666666665</c:v>
                      </c:pt>
                      <c:pt idx="76">
                        <c:v>3.1626666666666665</c:v>
                      </c:pt>
                      <c:pt idx="77">
                        <c:v>3.1626666666666665</c:v>
                      </c:pt>
                      <c:pt idx="78">
                        <c:v>3.1626666666666665</c:v>
                      </c:pt>
                      <c:pt idx="79">
                        <c:v>3.1626666666666665</c:v>
                      </c:pt>
                    </c:numCache>
                  </c:numRef>
                </c:val>
                <c:smooth val="0"/>
                <c:extLst>
                  <c:ext xmlns:c16="http://schemas.microsoft.com/office/drawing/2014/chart" uri="{C3380CC4-5D6E-409C-BE32-E72D297353CC}">
                    <c16:uniqueId val="{00000003-D7B6-47B9-AB07-67EE2135FC1B}"/>
                  </c:ext>
                </c:extLst>
              </c15:ser>
            </c15:filteredLineSeries>
          </c:ext>
        </c:extLst>
      </c:lineChart>
      <c:dateAx>
        <c:axId val="1854029583"/>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450184095"/>
        <c:crosses val="autoZero"/>
        <c:auto val="1"/>
        <c:lblOffset val="100"/>
        <c:baseTimeUnit val="days"/>
      </c:dateAx>
      <c:valAx>
        <c:axId val="145018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54029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Actual</c:v>
          </c:tx>
          <c:spPr>
            <a:ln w="38100" cap="rnd">
              <a:solidFill>
                <a:schemeClr val="accent2"/>
              </a:solidFill>
              <a:round/>
            </a:ln>
            <a:effectLst/>
          </c:spPr>
          <c:marker>
            <c:symbol val="none"/>
          </c:marker>
          <c:cat>
            <c:strRef>
              <c:f>'Seasonal Data'!$C$5:$C$124</c:f>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f>'Seasonal Data'!$D$5:$D$112</c:f>
              <c:numCache>
                <c:formatCode>0.000</c:formatCode>
                <c:ptCount val="108"/>
                <c:pt idx="0">
                  <c:v>93.2</c:v>
                </c:pt>
                <c:pt idx="1">
                  <c:v>96</c:v>
                </c:pt>
                <c:pt idx="2">
                  <c:v>95.2</c:v>
                </c:pt>
                <c:pt idx="3">
                  <c:v>77.099999999999994</c:v>
                </c:pt>
                <c:pt idx="4">
                  <c:v>70.900000000000006</c:v>
                </c:pt>
                <c:pt idx="5">
                  <c:v>64.8</c:v>
                </c:pt>
                <c:pt idx="6">
                  <c:v>70.099999999999994</c:v>
                </c:pt>
                <c:pt idx="7">
                  <c:v>77.3</c:v>
                </c:pt>
                <c:pt idx="8">
                  <c:v>79.5</c:v>
                </c:pt>
                <c:pt idx="9">
                  <c:v>100.6</c:v>
                </c:pt>
                <c:pt idx="10">
                  <c:v>100.7</c:v>
                </c:pt>
                <c:pt idx="11">
                  <c:v>107.1</c:v>
                </c:pt>
                <c:pt idx="12">
                  <c:v>95.9</c:v>
                </c:pt>
                <c:pt idx="13">
                  <c:v>82.8</c:v>
                </c:pt>
                <c:pt idx="14">
                  <c:v>83.3</c:v>
                </c:pt>
                <c:pt idx="15">
                  <c:v>80</c:v>
                </c:pt>
                <c:pt idx="16">
                  <c:v>80.400000000000006</c:v>
                </c:pt>
                <c:pt idx="17">
                  <c:v>67.5</c:v>
                </c:pt>
                <c:pt idx="18">
                  <c:v>75.7</c:v>
                </c:pt>
                <c:pt idx="19">
                  <c:v>71.099999999999994</c:v>
                </c:pt>
                <c:pt idx="20">
                  <c:v>89.3</c:v>
                </c:pt>
                <c:pt idx="21">
                  <c:v>101.1</c:v>
                </c:pt>
                <c:pt idx="22">
                  <c:v>105.2</c:v>
                </c:pt>
                <c:pt idx="23">
                  <c:v>114.1</c:v>
                </c:pt>
                <c:pt idx="24">
                  <c:v>96.3</c:v>
                </c:pt>
                <c:pt idx="25">
                  <c:v>84.4</c:v>
                </c:pt>
                <c:pt idx="26">
                  <c:v>91.2</c:v>
                </c:pt>
                <c:pt idx="27">
                  <c:v>81.900000000000006</c:v>
                </c:pt>
                <c:pt idx="28">
                  <c:v>80.5</c:v>
                </c:pt>
                <c:pt idx="29">
                  <c:v>70.400000000000006</c:v>
                </c:pt>
                <c:pt idx="30">
                  <c:v>74.8</c:v>
                </c:pt>
                <c:pt idx="31">
                  <c:v>75.900000000000006</c:v>
                </c:pt>
                <c:pt idx="32">
                  <c:v>86.3</c:v>
                </c:pt>
                <c:pt idx="33">
                  <c:v>98.7</c:v>
                </c:pt>
                <c:pt idx="34">
                  <c:v>100.9</c:v>
                </c:pt>
                <c:pt idx="35">
                  <c:v>113.8</c:v>
                </c:pt>
                <c:pt idx="36">
                  <c:v>89.8</c:v>
                </c:pt>
                <c:pt idx="37">
                  <c:v>84.4</c:v>
                </c:pt>
                <c:pt idx="38">
                  <c:v>87.2</c:v>
                </c:pt>
                <c:pt idx="39">
                  <c:v>85.6</c:v>
                </c:pt>
                <c:pt idx="40">
                  <c:v>72</c:v>
                </c:pt>
                <c:pt idx="41">
                  <c:v>69.2</c:v>
                </c:pt>
                <c:pt idx="42">
                  <c:v>77.5</c:v>
                </c:pt>
                <c:pt idx="43">
                  <c:v>78.099999999999994</c:v>
                </c:pt>
                <c:pt idx="44">
                  <c:v>94.3</c:v>
                </c:pt>
                <c:pt idx="45">
                  <c:v>97.7</c:v>
                </c:pt>
                <c:pt idx="46">
                  <c:v>100.2</c:v>
                </c:pt>
                <c:pt idx="47">
                  <c:v>116.4</c:v>
                </c:pt>
                <c:pt idx="48">
                  <c:v>97.1</c:v>
                </c:pt>
                <c:pt idx="49">
                  <c:v>93</c:v>
                </c:pt>
                <c:pt idx="50">
                  <c:v>96</c:v>
                </c:pt>
                <c:pt idx="51">
                  <c:v>80.5</c:v>
                </c:pt>
                <c:pt idx="52">
                  <c:v>76.099999999999994</c:v>
                </c:pt>
                <c:pt idx="53">
                  <c:v>69.900000000000006</c:v>
                </c:pt>
                <c:pt idx="54">
                  <c:v>73.599999999999994</c:v>
                </c:pt>
                <c:pt idx="55">
                  <c:v>92.6</c:v>
                </c:pt>
                <c:pt idx="56">
                  <c:v>94.2</c:v>
                </c:pt>
                <c:pt idx="57">
                  <c:v>93.5</c:v>
                </c:pt>
                <c:pt idx="58">
                  <c:v>108.5</c:v>
                </c:pt>
                <c:pt idx="59">
                  <c:v>109.4</c:v>
                </c:pt>
                <c:pt idx="60">
                  <c:v>105.1</c:v>
                </c:pt>
                <c:pt idx="61">
                  <c:v>92.5</c:v>
                </c:pt>
                <c:pt idx="62">
                  <c:v>97.1</c:v>
                </c:pt>
                <c:pt idx="63">
                  <c:v>81.400000000000006</c:v>
                </c:pt>
                <c:pt idx="64">
                  <c:v>79.099999999999994</c:v>
                </c:pt>
                <c:pt idx="65">
                  <c:v>72.099999999999994</c:v>
                </c:pt>
                <c:pt idx="66">
                  <c:v>78.7</c:v>
                </c:pt>
                <c:pt idx="67">
                  <c:v>87.1</c:v>
                </c:pt>
                <c:pt idx="68">
                  <c:v>91.4</c:v>
                </c:pt>
                <c:pt idx="69">
                  <c:v>109.9</c:v>
                </c:pt>
                <c:pt idx="70">
                  <c:v>116.3</c:v>
                </c:pt>
                <c:pt idx="71">
                  <c:v>113</c:v>
                </c:pt>
                <c:pt idx="72">
                  <c:v>100</c:v>
                </c:pt>
                <c:pt idx="73">
                  <c:v>84.8</c:v>
                </c:pt>
                <c:pt idx="74">
                  <c:v>94.3</c:v>
                </c:pt>
                <c:pt idx="75">
                  <c:v>87.1</c:v>
                </c:pt>
                <c:pt idx="76">
                  <c:v>90.3</c:v>
                </c:pt>
                <c:pt idx="77">
                  <c:v>72.400000000000006</c:v>
                </c:pt>
                <c:pt idx="78" formatCode="General">
                  <c:v>84.9</c:v>
                </c:pt>
                <c:pt idx="79" formatCode="General">
                  <c:v>92.7</c:v>
                </c:pt>
                <c:pt idx="80" formatCode="General">
                  <c:v>92.2</c:v>
                </c:pt>
                <c:pt idx="81" formatCode="General">
                  <c:v>114.9</c:v>
                </c:pt>
                <c:pt idx="82" formatCode="General">
                  <c:v>112.5</c:v>
                </c:pt>
                <c:pt idx="83" formatCode="General">
                  <c:v>118.3</c:v>
                </c:pt>
                <c:pt idx="84" formatCode="General">
                  <c:v>106</c:v>
                </c:pt>
                <c:pt idx="85" formatCode="General">
                  <c:v>91.2</c:v>
                </c:pt>
                <c:pt idx="86" formatCode="General">
                  <c:v>96.6</c:v>
                </c:pt>
                <c:pt idx="87" formatCode="General">
                  <c:v>96.3</c:v>
                </c:pt>
                <c:pt idx="88" formatCode="General">
                  <c:v>88.2</c:v>
                </c:pt>
                <c:pt idx="89" formatCode="General">
                  <c:v>70.2</c:v>
                </c:pt>
                <c:pt idx="90" formatCode="General">
                  <c:v>86.5</c:v>
                </c:pt>
                <c:pt idx="91" formatCode="General">
                  <c:v>88.2</c:v>
                </c:pt>
                <c:pt idx="92" formatCode="General">
                  <c:v>102.8</c:v>
                </c:pt>
                <c:pt idx="93" formatCode="General">
                  <c:v>119.1</c:v>
                </c:pt>
                <c:pt idx="94" formatCode="General">
                  <c:v>119.2</c:v>
                </c:pt>
                <c:pt idx="95" formatCode="General">
                  <c:v>125.1</c:v>
                </c:pt>
                <c:pt idx="96" formatCode="General">
                  <c:v>106.1</c:v>
                </c:pt>
                <c:pt idx="97" formatCode="General">
                  <c:v>102.1</c:v>
                </c:pt>
                <c:pt idx="98" formatCode="General">
                  <c:v>105.2</c:v>
                </c:pt>
                <c:pt idx="99" formatCode="General">
                  <c:v>101</c:v>
                </c:pt>
                <c:pt idx="100" formatCode="General">
                  <c:v>84.3</c:v>
                </c:pt>
                <c:pt idx="101" formatCode="General">
                  <c:v>87.5</c:v>
                </c:pt>
                <c:pt idx="102" formatCode="General">
                  <c:v>92.7</c:v>
                </c:pt>
                <c:pt idx="103" formatCode="General">
                  <c:v>94.4</c:v>
                </c:pt>
                <c:pt idx="104" formatCode="General">
                  <c:v>113</c:v>
                </c:pt>
                <c:pt idx="105" formatCode="General">
                  <c:v>113.9</c:v>
                </c:pt>
                <c:pt idx="106" formatCode="General">
                  <c:v>122.9</c:v>
                </c:pt>
                <c:pt idx="107" formatCode="General">
                  <c:v>132.69999999999999</c:v>
                </c:pt>
              </c:numCache>
            </c:numRef>
          </c:val>
          <c:smooth val="0"/>
          <c:extLst>
            <c:ext xmlns:c16="http://schemas.microsoft.com/office/drawing/2014/chart" uri="{C3380CC4-5D6E-409C-BE32-E72D297353CC}">
              <c16:uniqueId val="{00000002-593D-4575-A4BB-41A751DD6D8F}"/>
            </c:ext>
          </c:extLst>
        </c:ser>
        <c:ser>
          <c:idx val="0"/>
          <c:order val="1"/>
          <c:tx>
            <c:v>SMA Lt 3 Month</c:v>
          </c:tx>
          <c:spPr>
            <a:ln w="38100" cap="rnd">
              <a:solidFill>
                <a:schemeClr val="accent1"/>
              </a:solidFill>
              <a:round/>
            </a:ln>
            <a:effectLst/>
          </c:spPr>
          <c:marker>
            <c:symbol val="none"/>
          </c:marker>
          <c:cat>
            <c:strRef>
              <c:f>'Seasonal Data'!$C$5:$C$124</c:f>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f>'Seasonal Data'!$F$5:$F$124</c:f>
              <c:numCache>
                <c:formatCode>General</c:formatCode>
                <c:ptCount val="120"/>
                <c:pt idx="3" formatCode="0.000">
                  <c:v>94.8</c:v>
                </c:pt>
                <c:pt idx="4" formatCode="0.000">
                  <c:v>89.433333333333323</c:v>
                </c:pt>
                <c:pt idx="5" formatCode="0.000">
                  <c:v>81.066666666666677</c:v>
                </c:pt>
                <c:pt idx="6" formatCode="0.000">
                  <c:v>70.933333333333337</c:v>
                </c:pt>
                <c:pt idx="7" formatCode="0.000">
                  <c:v>68.599999999999994</c:v>
                </c:pt>
                <c:pt idx="8" formatCode="0.000">
                  <c:v>70.733333333333334</c:v>
                </c:pt>
                <c:pt idx="9" formatCode="0.000">
                  <c:v>75.633333333333326</c:v>
                </c:pt>
                <c:pt idx="10" formatCode="0.000">
                  <c:v>85.8</c:v>
                </c:pt>
                <c:pt idx="11" formatCode="0.000">
                  <c:v>93.600000000000009</c:v>
                </c:pt>
                <c:pt idx="12" formatCode="0.000">
                  <c:v>102.8</c:v>
                </c:pt>
                <c:pt idx="13" formatCode="0.000">
                  <c:v>101.23333333333335</c:v>
                </c:pt>
                <c:pt idx="14" formatCode="0.000">
                  <c:v>95.266666666666666</c:v>
                </c:pt>
                <c:pt idx="15" formatCode="0.000">
                  <c:v>87.333333333333329</c:v>
                </c:pt>
                <c:pt idx="16" formatCode="0.000">
                  <c:v>82.033333333333331</c:v>
                </c:pt>
                <c:pt idx="17" formatCode="0.000">
                  <c:v>81.233333333333334</c:v>
                </c:pt>
                <c:pt idx="18" formatCode="0.000">
                  <c:v>75.966666666666669</c:v>
                </c:pt>
                <c:pt idx="19" formatCode="0.000">
                  <c:v>74.533333333333346</c:v>
                </c:pt>
                <c:pt idx="20" formatCode="0.000">
                  <c:v>71.433333333333323</c:v>
                </c:pt>
                <c:pt idx="21" formatCode="0.000">
                  <c:v>78.7</c:v>
                </c:pt>
                <c:pt idx="22" formatCode="0.000">
                  <c:v>87.166666666666671</c:v>
                </c:pt>
                <c:pt idx="23" formatCode="0.000">
                  <c:v>98.533333333333317</c:v>
                </c:pt>
                <c:pt idx="24" formatCode="0.000">
                  <c:v>106.8</c:v>
                </c:pt>
                <c:pt idx="25" formatCode="0.000">
                  <c:v>105.2</c:v>
                </c:pt>
                <c:pt idx="26" formatCode="0.000">
                  <c:v>98.266666666666652</c:v>
                </c:pt>
                <c:pt idx="27" formatCode="0.000">
                  <c:v>90.633333333333326</c:v>
                </c:pt>
                <c:pt idx="28" formatCode="0.000">
                  <c:v>85.833333333333329</c:v>
                </c:pt>
                <c:pt idx="29" formatCode="0.000">
                  <c:v>84.533333333333346</c:v>
                </c:pt>
                <c:pt idx="30" formatCode="0.000">
                  <c:v>77.600000000000009</c:v>
                </c:pt>
                <c:pt idx="31" formatCode="0.000">
                  <c:v>75.233333333333334</c:v>
                </c:pt>
                <c:pt idx="32" formatCode="0.000">
                  <c:v>73.7</c:v>
                </c:pt>
                <c:pt idx="33" formatCode="0.000">
                  <c:v>79</c:v>
                </c:pt>
                <c:pt idx="34" formatCode="0.000">
                  <c:v>86.966666666666654</c:v>
                </c:pt>
                <c:pt idx="35" formatCode="0.000">
                  <c:v>95.3</c:v>
                </c:pt>
                <c:pt idx="36" formatCode="0.000">
                  <c:v>104.46666666666668</c:v>
                </c:pt>
                <c:pt idx="37" formatCode="0.000">
                  <c:v>101.5</c:v>
                </c:pt>
                <c:pt idx="38" formatCode="0.000">
                  <c:v>96</c:v>
                </c:pt>
                <c:pt idx="39" formatCode="0.000">
                  <c:v>87.133333333333326</c:v>
                </c:pt>
                <c:pt idx="40" formatCode="0.000">
                  <c:v>85.733333333333348</c:v>
                </c:pt>
                <c:pt idx="41" formatCode="0.000">
                  <c:v>81.600000000000009</c:v>
                </c:pt>
                <c:pt idx="42" formatCode="0.000">
                  <c:v>75.600000000000009</c:v>
                </c:pt>
                <c:pt idx="43" formatCode="0.000">
                  <c:v>72.899999999999991</c:v>
                </c:pt>
                <c:pt idx="44" formatCode="0.000">
                  <c:v>74.933333333333323</c:v>
                </c:pt>
                <c:pt idx="45" formatCode="0.000">
                  <c:v>83.3</c:v>
                </c:pt>
                <c:pt idx="46" formatCode="0.000">
                  <c:v>90.033333333333317</c:v>
                </c:pt>
                <c:pt idx="47" formatCode="0.000">
                  <c:v>97.399999999999991</c:v>
                </c:pt>
                <c:pt idx="48" formatCode="0.000">
                  <c:v>104.76666666666667</c:v>
                </c:pt>
                <c:pt idx="49" formatCode="0.000">
                  <c:v>104.56666666666668</c:v>
                </c:pt>
                <c:pt idx="50" formatCode="0.000">
                  <c:v>102.16666666666667</c:v>
                </c:pt>
                <c:pt idx="51" formatCode="0.000">
                  <c:v>95.366666666666674</c:v>
                </c:pt>
                <c:pt idx="52" formatCode="0.000">
                  <c:v>89.833333333333329</c:v>
                </c:pt>
                <c:pt idx="53" formatCode="0.000">
                  <c:v>84.2</c:v>
                </c:pt>
                <c:pt idx="54" formatCode="0.000">
                  <c:v>75.5</c:v>
                </c:pt>
                <c:pt idx="55" formatCode="0.000">
                  <c:v>73.2</c:v>
                </c:pt>
                <c:pt idx="56" formatCode="0.000">
                  <c:v>78.7</c:v>
                </c:pt>
                <c:pt idx="57" formatCode="0.000">
                  <c:v>86.8</c:v>
                </c:pt>
                <c:pt idx="58" formatCode="0.000">
                  <c:v>93.433333333333337</c:v>
                </c:pt>
                <c:pt idx="59" formatCode="0.000">
                  <c:v>98.733333333333334</c:v>
                </c:pt>
                <c:pt idx="60" formatCode="0.000">
                  <c:v>103.8</c:v>
                </c:pt>
                <c:pt idx="61" formatCode="0.000">
                  <c:v>107.66666666666667</c:v>
                </c:pt>
                <c:pt idx="62" formatCode="0.000">
                  <c:v>102.33333333333333</c:v>
                </c:pt>
                <c:pt idx="63" formatCode="0.000">
                  <c:v>98.233333333333334</c:v>
                </c:pt>
                <c:pt idx="64" formatCode="0.000">
                  <c:v>90.333333333333329</c:v>
                </c:pt>
                <c:pt idx="65" formatCode="0.000">
                  <c:v>85.866666666666674</c:v>
                </c:pt>
                <c:pt idx="66" formatCode="0.000">
                  <c:v>77.533333333333331</c:v>
                </c:pt>
                <c:pt idx="67" formatCode="0.000">
                  <c:v>76.633333333333326</c:v>
                </c:pt>
                <c:pt idx="68" formatCode="0.000">
                  <c:v>79.3</c:v>
                </c:pt>
                <c:pt idx="69" formatCode="0.000">
                  <c:v>85.733333333333348</c:v>
                </c:pt>
                <c:pt idx="70" formatCode="0.000">
                  <c:v>96.133333333333326</c:v>
                </c:pt>
                <c:pt idx="71" formatCode="0.000">
                  <c:v>105.86666666666667</c:v>
                </c:pt>
                <c:pt idx="72" formatCode="0.000">
                  <c:v>113.06666666666666</c:v>
                </c:pt>
                <c:pt idx="73" formatCode="0.000">
                  <c:v>109.76666666666667</c:v>
                </c:pt>
                <c:pt idx="74" formatCode="0.000">
                  <c:v>99.266666666666666</c:v>
                </c:pt>
                <c:pt idx="75" formatCode="0.000">
                  <c:v>93.033333333333346</c:v>
                </c:pt>
                <c:pt idx="76" formatCode="0.000">
                  <c:v>88.733333333333334</c:v>
                </c:pt>
                <c:pt idx="77" formatCode="0.000">
                  <c:v>90.566666666666663</c:v>
                </c:pt>
                <c:pt idx="78" formatCode="0.000">
                  <c:v>83.266666666666666</c:v>
                </c:pt>
                <c:pt idx="79" formatCode="0.000">
                  <c:v>82.533333333333331</c:v>
                </c:pt>
                <c:pt idx="80" formatCode="0.000">
                  <c:v>83.333333333333329</c:v>
                </c:pt>
                <c:pt idx="81" formatCode="0.000">
                  <c:v>89.933333333333337</c:v>
                </c:pt>
                <c:pt idx="82" formatCode="0.000">
                  <c:v>99.933333333333337</c:v>
                </c:pt>
                <c:pt idx="83" formatCode="0.000">
                  <c:v>106.53333333333335</c:v>
                </c:pt>
                <c:pt idx="84" formatCode="0.000">
                  <c:v>115.23333333333333</c:v>
                </c:pt>
                <c:pt idx="85" formatCode="0.000">
                  <c:v>112.26666666666667</c:v>
                </c:pt>
                <c:pt idx="86" formatCode="0.000">
                  <c:v>105.16666666666667</c:v>
                </c:pt>
                <c:pt idx="87" formatCode="0.000">
                  <c:v>97.933333333333323</c:v>
                </c:pt>
                <c:pt idx="88" formatCode="0.000">
                  <c:v>94.7</c:v>
                </c:pt>
                <c:pt idx="89" formatCode="0.000">
                  <c:v>93.699999999999989</c:v>
                </c:pt>
                <c:pt idx="90" formatCode="0.000">
                  <c:v>84.899999999999991</c:v>
                </c:pt>
                <c:pt idx="91" formatCode="0.000">
                  <c:v>81.63333333333334</c:v>
                </c:pt>
                <c:pt idx="92" formatCode="0.000">
                  <c:v>81.633333333333326</c:v>
                </c:pt>
                <c:pt idx="93" formatCode="0.000">
                  <c:v>92.5</c:v>
                </c:pt>
                <c:pt idx="94" formatCode="0.000">
                  <c:v>103.36666666666667</c:v>
                </c:pt>
                <c:pt idx="95" formatCode="0.000">
                  <c:v>113.69999999999999</c:v>
                </c:pt>
                <c:pt idx="96" formatCode="0.000">
                  <c:v>121.13333333333333</c:v>
                </c:pt>
                <c:pt idx="97" formatCode="0.000">
                  <c:v>116.8</c:v>
                </c:pt>
                <c:pt idx="98" formatCode="0.000">
                  <c:v>111.09999999999998</c:v>
                </c:pt>
                <c:pt idx="99" formatCode="0.000">
                  <c:v>104.46666666666665</c:v>
                </c:pt>
                <c:pt idx="100" formatCode="0.000">
                  <c:v>102.76666666666667</c:v>
                </c:pt>
                <c:pt idx="101" formatCode="0.000">
                  <c:v>96.833333333333329</c:v>
                </c:pt>
                <c:pt idx="102" formatCode="0.000">
                  <c:v>90.933333333333337</c:v>
                </c:pt>
                <c:pt idx="103" formatCode="0.000">
                  <c:v>88.166666666666671</c:v>
                </c:pt>
                <c:pt idx="104" formatCode="0.000">
                  <c:v>91.533333333333346</c:v>
                </c:pt>
                <c:pt idx="105" formatCode="0.000">
                  <c:v>100.03333333333335</c:v>
                </c:pt>
                <c:pt idx="106" formatCode="0.000">
                  <c:v>107.10000000000001</c:v>
                </c:pt>
                <c:pt idx="107" formatCode="0.000">
                  <c:v>116.60000000000001</c:v>
                </c:pt>
                <c:pt idx="108" formatCode="0.000">
                  <c:v>123.16666666666667</c:v>
                </c:pt>
                <c:pt idx="109" formatCode="0.000">
                  <c:v>123.16666666666667</c:v>
                </c:pt>
                <c:pt idx="110" formatCode="0.000">
                  <c:v>123.16666666666667</c:v>
                </c:pt>
                <c:pt idx="111" formatCode="0.000">
                  <c:v>123.16666666666667</c:v>
                </c:pt>
                <c:pt idx="112" formatCode="0.000">
                  <c:v>123.16666666666667</c:v>
                </c:pt>
                <c:pt idx="113" formatCode="0.000">
                  <c:v>123.16666666666667</c:v>
                </c:pt>
                <c:pt idx="114" formatCode="0.000">
                  <c:v>123.16666666666667</c:v>
                </c:pt>
                <c:pt idx="115" formatCode="0.000">
                  <c:v>123.16666666666667</c:v>
                </c:pt>
                <c:pt idx="116" formatCode="0.000">
                  <c:v>123.16666666666667</c:v>
                </c:pt>
                <c:pt idx="117" formatCode="0.000">
                  <c:v>123.16666666666667</c:v>
                </c:pt>
                <c:pt idx="118" formatCode="0.000">
                  <c:v>123.16666666666667</c:v>
                </c:pt>
                <c:pt idx="119" formatCode="0.000">
                  <c:v>123.16666666666667</c:v>
                </c:pt>
              </c:numCache>
            </c:numRef>
          </c:val>
          <c:smooth val="0"/>
          <c:extLst>
            <c:ext xmlns:c16="http://schemas.microsoft.com/office/drawing/2014/chart" uri="{C3380CC4-5D6E-409C-BE32-E72D297353CC}">
              <c16:uniqueId val="{00000000-593D-4575-A4BB-41A751DD6D8F}"/>
            </c:ext>
          </c:extLst>
        </c:ser>
        <c:ser>
          <c:idx val="2"/>
          <c:order val="2"/>
          <c:tx>
            <c:v>EMA</c:v>
          </c:tx>
          <c:spPr>
            <a:ln w="38100" cap="rnd">
              <a:solidFill>
                <a:schemeClr val="accent3"/>
              </a:solidFill>
              <a:round/>
            </a:ln>
            <a:effectLst/>
          </c:spPr>
          <c:marker>
            <c:symbol val="none"/>
          </c:marker>
          <c:cat>
            <c:strRef>
              <c:f>'Seasonal Data'!$C$5:$C$124</c:f>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f>'Seasonal Data'!$L$5:$L$124</c:f>
              <c:numCache>
                <c:formatCode>General</c:formatCode>
                <c:ptCount val="120"/>
                <c:pt idx="3">
                  <c:v>94.92</c:v>
                </c:pt>
                <c:pt idx="4">
                  <c:v>85.73333333333332</c:v>
                </c:pt>
                <c:pt idx="5">
                  <c:v>78.016666666666666</c:v>
                </c:pt>
                <c:pt idx="6">
                  <c:v>69.093333333333334</c:v>
                </c:pt>
                <c:pt idx="7">
                  <c:v>69.05</c:v>
                </c:pt>
                <c:pt idx="8">
                  <c:v>72.703333333333319</c:v>
                </c:pt>
                <c:pt idx="9">
                  <c:v>76.793333333333322</c:v>
                </c:pt>
                <c:pt idx="10">
                  <c:v>90.24</c:v>
                </c:pt>
                <c:pt idx="11">
                  <c:v>95.72999999999999</c:v>
                </c:pt>
                <c:pt idx="12">
                  <c:v>104.08999999999999</c:v>
                </c:pt>
                <c:pt idx="13">
                  <c:v>99.63333333333334</c:v>
                </c:pt>
                <c:pt idx="14">
                  <c:v>91.526666666666671</c:v>
                </c:pt>
                <c:pt idx="15">
                  <c:v>86.123333333333321</c:v>
                </c:pt>
                <c:pt idx="16">
                  <c:v>81.423333333333318</c:v>
                </c:pt>
                <c:pt idx="17">
                  <c:v>80.983333333333334</c:v>
                </c:pt>
                <c:pt idx="18">
                  <c:v>73.426666666666662</c:v>
                </c:pt>
                <c:pt idx="19">
                  <c:v>74.88333333333334</c:v>
                </c:pt>
                <c:pt idx="20">
                  <c:v>71.333333333333314</c:v>
                </c:pt>
                <c:pt idx="21">
                  <c:v>81.88</c:v>
                </c:pt>
                <c:pt idx="22">
                  <c:v>91.346666666666664</c:v>
                </c:pt>
                <c:pt idx="23">
                  <c:v>100.53333333333332</c:v>
                </c:pt>
                <c:pt idx="24">
                  <c:v>108.98999999999998</c:v>
                </c:pt>
                <c:pt idx="25">
                  <c:v>102.53</c:v>
                </c:pt>
                <c:pt idx="26">
                  <c:v>94.106666666666655</c:v>
                </c:pt>
                <c:pt idx="27">
                  <c:v>90.803333333333313</c:v>
                </c:pt>
                <c:pt idx="28">
                  <c:v>84.653333333333336</c:v>
                </c:pt>
                <c:pt idx="29">
                  <c:v>83.323333333333338</c:v>
                </c:pt>
                <c:pt idx="30">
                  <c:v>75.44</c:v>
                </c:pt>
                <c:pt idx="31">
                  <c:v>75.103333333333325</c:v>
                </c:pt>
                <c:pt idx="32">
                  <c:v>74.36</c:v>
                </c:pt>
                <c:pt idx="33">
                  <c:v>81.19</c:v>
                </c:pt>
                <c:pt idx="34">
                  <c:v>90.48666666666665</c:v>
                </c:pt>
                <c:pt idx="35">
                  <c:v>96.97999999999999</c:v>
                </c:pt>
                <c:pt idx="36">
                  <c:v>107.26666666666668</c:v>
                </c:pt>
                <c:pt idx="37">
                  <c:v>97.99</c:v>
                </c:pt>
                <c:pt idx="38">
                  <c:v>92.519999999999982</c:v>
                </c:pt>
                <c:pt idx="39">
                  <c:v>87.153333333333322</c:v>
                </c:pt>
                <c:pt idx="40">
                  <c:v>85.693333333333342</c:v>
                </c:pt>
                <c:pt idx="41">
                  <c:v>78.72</c:v>
                </c:pt>
                <c:pt idx="42">
                  <c:v>73.680000000000007</c:v>
                </c:pt>
                <c:pt idx="43">
                  <c:v>74.28</c:v>
                </c:pt>
                <c:pt idx="44">
                  <c:v>75.883333333333326</c:v>
                </c:pt>
                <c:pt idx="45">
                  <c:v>86.6</c:v>
                </c:pt>
                <c:pt idx="46">
                  <c:v>92.333333333333314</c:v>
                </c:pt>
                <c:pt idx="47">
                  <c:v>98.24</c:v>
                </c:pt>
                <c:pt idx="48">
                  <c:v>108.25666666666666</c:v>
                </c:pt>
                <c:pt idx="49">
                  <c:v>102.32666666666667</c:v>
                </c:pt>
                <c:pt idx="50">
                  <c:v>99.416666666666657</c:v>
                </c:pt>
                <c:pt idx="51">
                  <c:v>95.556666666666672</c:v>
                </c:pt>
                <c:pt idx="52">
                  <c:v>87.033333333333331</c:v>
                </c:pt>
                <c:pt idx="53">
                  <c:v>81.77</c:v>
                </c:pt>
                <c:pt idx="54">
                  <c:v>73.819999999999993</c:v>
                </c:pt>
                <c:pt idx="55">
                  <c:v>73.319999999999993</c:v>
                </c:pt>
                <c:pt idx="56">
                  <c:v>82.86999999999999</c:v>
                </c:pt>
                <c:pt idx="57">
                  <c:v>89.02</c:v>
                </c:pt>
                <c:pt idx="58">
                  <c:v>93.453333333333333</c:v>
                </c:pt>
                <c:pt idx="59">
                  <c:v>101.66333333333333</c:v>
                </c:pt>
                <c:pt idx="60">
                  <c:v>105.47999999999999</c:v>
                </c:pt>
                <c:pt idx="61">
                  <c:v>106.89666666666666</c:v>
                </c:pt>
                <c:pt idx="62">
                  <c:v>99.383333333333326</c:v>
                </c:pt>
                <c:pt idx="63">
                  <c:v>97.893333333333331</c:v>
                </c:pt>
                <c:pt idx="64">
                  <c:v>87.653333333333336</c:v>
                </c:pt>
                <c:pt idx="65">
                  <c:v>83.836666666666673</c:v>
                </c:pt>
                <c:pt idx="66">
                  <c:v>75.903333333333322</c:v>
                </c:pt>
                <c:pt idx="67">
                  <c:v>77.25333333333333</c:v>
                </c:pt>
                <c:pt idx="68">
                  <c:v>81.64</c:v>
                </c:pt>
                <c:pt idx="69">
                  <c:v>87.433333333333337</c:v>
                </c:pt>
                <c:pt idx="70">
                  <c:v>100.26333333333332</c:v>
                </c:pt>
                <c:pt idx="71">
                  <c:v>108.99666666666667</c:v>
                </c:pt>
                <c:pt idx="72">
                  <c:v>113.04666666666665</c:v>
                </c:pt>
                <c:pt idx="73">
                  <c:v>106.83666666666666</c:v>
                </c:pt>
                <c:pt idx="74">
                  <c:v>94.926666666666662</c:v>
                </c:pt>
                <c:pt idx="75">
                  <c:v>93.413333333333327</c:v>
                </c:pt>
                <c:pt idx="76">
                  <c:v>88.243333333333325</c:v>
                </c:pt>
                <c:pt idx="77">
                  <c:v>90.486666666666665</c:v>
                </c:pt>
                <c:pt idx="78">
                  <c:v>80.006666666666661</c:v>
                </c:pt>
                <c:pt idx="79">
                  <c:v>83.243333333333325</c:v>
                </c:pt>
                <c:pt idx="80">
                  <c:v>86.143333333333331</c:v>
                </c:pt>
                <c:pt idx="81">
                  <c:v>90.61333333333333</c:v>
                </c:pt>
                <c:pt idx="82">
                  <c:v>104.42333333333333</c:v>
                </c:pt>
                <c:pt idx="83">
                  <c:v>108.32333333333334</c:v>
                </c:pt>
                <c:pt idx="84">
                  <c:v>116.15333333333332</c:v>
                </c:pt>
                <c:pt idx="85">
                  <c:v>110.38666666666666</c:v>
                </c:pt>
                <c:pt idx="86">
                  <c:v>100.97666666666666</c:v>
                </c:pt>
                <c:pt idx="87">
                  <c:v>97.533333333333331</c:v>
                </c:pt>
                <c:pt idx="88">
                  <c:v>95.179999999999993</c:v>
                </c:pt>
                <c:pt idx="89">
                  <c:v>92.049999999999983</c:v>
                </c:pt>
                <c:pt idx="90">
                  <c:v>80.489999999999995</c:v>
                </c:pt>
                <c:pt idx="91">
                  <c:v>83.093333333333334</c:v>
                </c:pt>
                <c:pt idx="92">
                  <c:v>83.603333333333325</c:v>
                </c:pt>
                <c:pt idx="93">
                  <c:v>95.59</c:v>
                </c:pt>
                <c:pt idx="94">
                  <c:v>108.08666666666667</c:v>
                </c:pt>
                <c:pt idx="95">
                  <c:v>115.35</c:v>
                </c:pt>
                <c:pt idx="96">
                  <c:v>122.32333333333332</c:v>
                </c:pt>
                <c:pt idx="97">
                  <c:v>113.58999999999999</c:v>
                </c:pt>
                <c:pt idx="98">
                  <c:v>108.39999999999998</c:v>
                </c:pt>
                <c:pt idx="99">
                  <c:v>104.68666666666665</c:v>
                </c:pt>
                <c:pt idx="100">
                  <c:v>102.23666666666666</c:v>
                </c:pt>
                <c:pt idx="101">
                  <c:v>93.073333333333323</c:v>
                </c:pt>
                <c:pt idx="102">
                  <c:v>89.903333333333336</c:v>
                </c:pt>
                <c:pt idx="103">
                  <c:v>89.526666666666671</c:v>
                </c:pt>
                <c:pt idx="104">
                  <c:v>92.393333333333345</c:v>
                </c:pt>
                <c:pt idx="105">
                  <c:v>103.92333333333335</c:v>
                </c:pt>
                <c:pt idx="106">
                  <c:v>109.14</c:v>
                </c:pt>
                <c:pt idx="107">
                  <c:v>118.49000000000001</c:v>
                </c:pt>
                <c:pt idx="108">
                  <c:v>126.02666666666667</c:v>
                </c:pt>
                <c:pt idx="109">
                  <c:v>126.02666666666667</c:v>
                </c:pt>
                <c:pt idx="110">
                  <c:v>126.02666666666667</c:v>
                </c:pt>
                <c:pt idx="111">
                  <c:v>126.02666666666667</c:v>
                </c:pt>
                <c:pt idx="112">
                  <c:v>126.02666666666667</c:v>
                </c:pt>
                <c:pt idx="113">
                  <c:v>126.02666666666667</c:v>
                </c:pt>
                <c:pt idx="114">
                  <c:v>126.02666666666667</c:v>
                </c:pt>
                <c:pt idx="115">
                  <c:v>126.02666666666667</c:v>
                </c:pt>
                <c:pt idx="116">
                  <c:v>126.02666666666667</c:v>
                </c:pt>
                <c:pt idx="117">
                  <c:v>126.02666666666667</c:v>
                </c:pt>
                <c:pt idx="118">
                  <c:v>126.02666666666667</c:v>
                </c:pt>
                <c:pt idx="119">
                  <c:v>126.02666666666667</c:v>
                </c:pt>
              </c:numCache>
            </c:numRef>
          </c:val>
          <c:smooth val="0"/>
          <c:extLst>
            <c:ext xmlns:c16="http://schemas.microsoft.com/office/drawing/2014/chart" uri="{C3380CC4-5D6E-409C-BE32-E72D297353CC}">
              <c16:uniqueId val="{00000003-593D-4575-A4BB-41A751DD6D8F}"/>
            </c:ext>
          </c:extLst>
        </c:ser>
        <c:ser>
          <c:idx val="3"/>
          <c:order val="3"/>
          <c:tx>
            <c:v>SES</c:v>
          </c:tx>
          <c:spPr>
            <a:ln w="38100" cap="rnd">
              <a:solidFill>
                <a:schemeClr val="accent4"/>
              </a:solidFill>
              <a:round/>
            </a:ln>
            <a:effectLst/>
          </c:spPr>
          <c:marker>
            <c:symbol val="none"/>
          </c:marker>
          <c:cat>
            <c:strRef>
              <c:f>'Seasonal Data'!$C$5:$C$124</c:f>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f>'Seasonal Data'!$S$5:$S$124</c:f>
              <c:numCache>
                <c:formatCode>General</c:formatCode>
                <c:ptCount val="120"/>
                <c:pt idx="0" formatCode="0.000">
                  <c:v>93.2</c:v>
                </c:pt>
                <c:pt idx="1">
                  <c:v>93.199999999999989</c:v>
                </c:pt>
                <c:pt idx="2">
                  <c:v>94.039999999999992</c:v>
                </c:pt>
                <c:pt idx="3">
                  <c:v>94.387999999999991</c:v>
                </c:pt>
                <c:pt idx="4">
                  <c:v>89.201599999999985</c:v>
                </c:pt>
                <c:pt idx="5">
                  <c:v>83.71111999999998</c:v>
                </c:pt>
                <c:pt idx="6">
                  <c:v>78.037783999999988</c:v>
                </c:pt>
                <c:pt idx="7">
                  <c:v>75.656448799999993</c:v>
                </c:pt>
                <c:pt idx="8">
                  <c:v>76.149514159999995</c:v>
                </c:pt>
                <c:pt idx="9">
                  <c:v>77.154659911999985</c:v>
                </c:pt>
                <c:pt idx="10">
                  <c:v>84.18826193839999</c:v>
                </c:pt>
                <c:pt idx="11">
                  <c:v>89.141783356879984</c:v>
                </c:pt>
                <c:pt idx="12">
                  <c:v>94.529248349815987</c:v>
                </c:pt>
                <c:pt idx="13">
                  <c:v>94.940473844871178</c:v>
                </c:pt>
                <c:pt idx="14">
                  <c:v>91.298331691409828</c:v>
                </c:pt>
                <c:pt idx="15">
                  <c:v>88.898832183986869</c:v>
                </c:pt>
                <c:pt idx="16">
                  <c:v>86.229182528790801</c:v>
                </c:pt>
                <c:pt idx="17">
                  <c:v>84.480427770153554</c:v>
                </c:pt>
                <c:pt idx="18">
                  <c:v>79.386299439107489</c:v>
                </c:pt>
                <c:pt idx="19">
                  <c:v>78.280409607375248</c:v>
                </c:pt>
                <c:pt idx="20">
                  <c:v>76.126286725162672</c:v>
                </c:pt>
                <c:pt idx="21">
                  <c:v>80.078400707613866</c:v>
                </c:pt>
                <c:pt idx="22">
                  <c:v>86.384880495329696</c:v>
                </c:pt>
                <c:pt idx="23">
                  <c:v>92.029416346730784</c:v>
                </c:pt>
                <c:pt idx="24">
                  <c:v>98.650591442711544</c:v>
                </c:pt>
                <c:pt idx="25">
                  <c:v>97.945414009898073</c:v>
                </c:pt>
                <c:pt idx="26">
                  <c:v>93.881789806928651</c:v>
                </c:pt>
                <c:pt idx="27">
                  <c:v>93.077252864850053</c:v>
                </c:pt>
                <c:pt idx="28">
                  <c:v>89.724077005395031</c:v>
                </c:pt>
                <c:pt idx="29">
                  <c:v>86.956853903776519</c:v>
                </c:pt>
                <c:pt idx="30">
                  <c:v>81.989797732643567</c:v>
                </c:pt>
                <c:pt idx="31">
                  <c:v>79.832858412850499</c:v>
                </c:pt>
                <c:pt idx="32">
                  <c:v>78.653000888995351</c:v>
                </c:pt>
                <c:pt idx="33">
                  <c:v>80.947100622296745</c:v>
                </c:pt>
                <c:pt idx="34">
                  <c:v>86.272970435607718</c:v>
                </c:pt>
                <c:pt idx="35">
                  <c:v>90.661079304925394</c:v>
                </c:pt>
                <c:pt idx="36">
                  <c:v>97.602755513447775</c:v>
                </c:pt>
                <c:pt idx="37">
                  <c:v>95.26192885941343</c:v>
                </c:pt>
                <c:pt idx="38">
                  <c:v>92.003350201589399</c:v>
                </c:pt>
                <c:pt idx="39">
                  <c:v>90.562345141112573</c:v>
                </c:pt>
                <c:pt idx="40">
                  <c:v>89.073641598778792</c:v>
                </c:pt>
                <c:pt idx="41">
                  <c:v>83.951549119145142</c:v>
                </c:pt>
                <c:pt idx="42">
                  <c:v>79.526084383401596</c:v>
                </c:pt>
                <c:pt idx="43">
                  <c:v>78.918259068381104</c:v>
                </c:pt>
                <c:pt idx="44">
                  <c:v>78.67278134786676</c:v>
                </c:pt>
                <c:pt idx="45">
                  <c:v>83.360946943506718</c:v>
                </c:pt>
                <c:pt idx="46">
                  <c:v>87.662662860454702</c:v>
                </c:pt>
                <c:pt idx="47">
                  <c:v>91.423864002318282</c:v>
                </c:pt>
                <c:pt idx="48">
                  <c:v>98.916704801622785</c:v>
                </c:pt>
                <c:pt idx="49">
                  <c:v>98.371693361135939</c:v>
                </c:pt>
                <c:pt idx="50">
                  <c:v>96.760185352795162</c:v>
                </c:pt>
                <c:pt idx="51">
                  <c:v>96.532129746956599</c:v>
                </c:pt>
                <c:pt idx="52">
                  <c:v>91.722490822869617</c:v>
                </c:pt>
                <c:pt idx="53">
                  <c:v>87.035743576008727</c:v>
                </c:pt>
                <c:pt idx="54">
                  <c:v>81.895020503206112</c:v>
                </c:pt>
                <c:pt idx="55">
                  <c:v>79.406514352244272</c:v>
                </c:pt>
                <c:pt idx="56">
                  <c:v>83.364560046570986</c:v>
                </c:pt>
                <c:pt idx="57">
                  <c:v>86.615192032599694</c:v>
                </c:pt>
                <c:pt idx="58">
                  <c:v>88.680634422819779</c:v>
                </c:pt>
                <c:pt idx="59">
                  <c:v>94.626444095973838</c:v>
                </c:pt>
                <c:pt idx="60">
                  <c:v>99.058510867181695</c:v>
                </c:pt>
                <c:pt idx="61">
                  <c:v>100.87095760702718</c:v>
                </c:pt>
                <c:pt idx="62">
                  <c:v>98.359670324919023</c:v>
                </c:pt>
                <c:pt idx="63">
                  <c:v>97.981769227443309</c:v>
                </c:pt>
                <c:pt idx="64">
                  <c:v>93.007238459210313</c:v>
                </c:pt>
                <c:pt idx="65">
                  <c:v>88.835066921447208</c:v>
                </c:pt>
                <c:pt idx="66">
                  <c:v>83.814546845013041</c:v>
                </c:pt>
                <c:pt idx="67">
                  <c:v>82.280182791509134</c:v>
                </c:pt>
                <c:pt idx="68">
                  <c:v>83.726127954056395</c:v>
                </c:pt>
                <c:pt idx="69">
                  <c:v>86.028289567839465</c:v>
                </c:pt>
                <c:pt idx="70">
                  <c:v>93.189802697487622</c:v>
                </c:pt>
                <c:pt idx="71">
                  <c:v>100.12286188824133</c:v>
                </c:pt>
                <c:pt idx="72">
                  <c:v>103.98600332176892</c:v>
                </c:pt>
                <c:pt idx="73">
                  <c:v>102.79020232523824</c:v>
                </c:pt>
                <c:pt idx="74">
                  <c:v>97.393141627666765</c:v>
                </c:pt>
                <c:pt idx="75">
                  <c:v>96.465199139366717</c:v>
                </c:pt>
                <c:pt idx="76">
                  <c:v>93.655639397556698</c:v>
                </c:pt>
                <c:pt idx="77">
                  <c:v>92.648947578289693</c:v>
                </c:pt>
                <c:pt idx="78">
                  <c:v>86.574263304802784</c:v>
                </c:pt>
                <c:pt idx="79">
                  <c:v>86.071984313361952</c:v>
                </c:pt>
                <c:pt idx="80">
                  <c:v>88.060389019353366</c:v>
                </c:pt>
                <c:pt idx="81">
                  <c:v>89.302272313547348</c:v>
                </c:pt>
                <c:pt idx="82">
                  <c:v>96.981590619483143</c:v>
                </c:pt>
                <c:pt idx="83">
                  <c:v>101.63711343363819</c:v>
                </c:pt>
                <c:pt idx="84">
                  <c:v>106.63597940354673</c:v>
                </c:pt>
                <c:pt idx="85">
                  <c:v>106.44518558248271</c:v>
                </c:pt>
                <c:pt idx="86">
                  <c:v>101.87162990773788</c:v>
                </c:pt>
                <c:pt idx="87">
                  <c:v>100.2901409354165</c:v>
                </c:pt>
                <c:pt idx="88">
                  <c:v>99.093098654791547</c:v>
                </c:pt>
                <c:pt idx="89">
                  <c:v>95.825169058354078</c:v>
                </c:pt>
                <c:pt idx="90">
                  <c:v>88.137618340847851</c:v>
                </c:pt>
                <c:pt idx="91">
                  <c:v>87.646332838593494</c:v>
                </c:pt>
                <c:pt idx="92">
                  <c:v>87.812432987015441</c:v>
                </c:pt>
                <c:pt idx="93">
                  <c:v>92.308703090910797</c:v>
                </c:pt>
                <c:pt idx="94">
                  <c:v>100.34609216363756</c:v>
                </c:pt>
                <c:pt idx="95">
                  <c:v>106.00226451454628</c:v>
                </c:pt>
                <c:pt idx="96">
                  <c:v>111.73158516018239</c:v>
                </c:pt>
                <c:pt idx="97">
                  <c:v>110.04210961212766</c:v>
                </c:pt>
                <c:pt idx="98">
                  <c:v>107.65947672848935</c:v>
                </c:pt>
                <c:pt idx="99">
                  <c:v>106.92163370994254</c:v>
                </c:pt>
                <c:pt idx="100">
                  <c:v>105.14514359695977</c:v>
                </c:pt>
                <c:pt idx="101">
                  <c:v>98.891600517871836</c:v>
                </c:pt>
                <c:pt idx="102">
                  <c:v>95.474120362510277</c:v>
                </c:pt>
                <c:pt idx="103">
                  <c:v>94.641884253757198</c:v>
                </c:pt>
                <c:pt idx="104">
                  <c:v>94.569318977630047</c:v>
                </c:pt>
                <c:pt idx="105">
                  <c:v>100.09852328434104</c:v>
                </c:pt>
                <c:pt idx="106">
                  <c:v>104.23896629903872</c:v>
                </c:pt>
                <c:pt idx="107">
                  <c:v>109.8372764093271</c:v>
                </c:pt>
                <c:pt idx="108">
                  <c:v>116.69609348652895</c:v>
                </c:pt>
                <c:pt idx="109">
                  <c:v>116.69609348652895</c:v>
                </c:pt>
                <c:pt idx="110">
                  <c:v>116.69609348652895</c:v>
                </c:pt>
                <c:pt idx="111">
                  <c:v>116.69609348652895</c:v>
                </c:pt>
                <c:pt idx="112">
                  <c:v>116.69609348652895</c:v>
                </c:pt>
                <c:pt idx="113">
                  <c:v>116.69609348652895</c:v>
                </c:pt>
                <c:pt idx="114">
                  <c:v>116.69609348652895</c:v>
                </c:pt>
                <c:pt idx="115">
                  <c:v>116.69609348652895</c:v>
                </c:pt>
                <c:pt idx="116">
                  <c:v>116.69609348652895</c:v>
                </c:pt>
                <c:pt idx="117">
                  <c:v>116.69609348652895</c:v>
                </c:pt>
                <c:pt idx="118">
                  <c:v>116.69609348652895</c:v>
                </c:pt>
                <c:pt idx="119">
                  <c:v>116.69609348652895</c:v>
                </c:pt>
              </c:numCache>
            </c:numRef>
          </c:val>
          <c:smooth val="0"/>
          <c:extLst>
            <c:ext xmlns:c16="http://schemas.microsoft.com/office/drawing/2014/chart" uri="{C3380CC4-5D6E-409C-BE32-E72D297353CC}">
              <c16:uniqueId val="{00000004-593D-4575-A4BB-41A751DD6D8F}"/>
            </c:ext>
          </c:extLst>
        </c:ser>
        <c:ser>
          <c:idx val="4"/>
          <c:order val="4"/>
          <c:tx>
            <c:v>Holt's</c:v>
          </c:tx>
          <c:spPr>
            <a:ln w="38100" cap="rnd">
              <a:solidFill>
                <a:schemeClr val="accent5"/>
              </a:solidFill>
              <a:round/>
            </a:ln>
            <a:effectLst/>
          </c:spPr>
          <c:marker>
            <c:symbol val="none"/>
          </c:marker>
          <c:cat>
            <c:strRef>
              <c:f>'Seasonal Data'!$C$5:$C$124</c:f>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f>'Seasonal Data'!$AI$5:$AI$118</c:f>
              <c:numCache>
                <c:formatCode>0.00</c:formatCode>
                <c:ptCount val="114"/>
                <c:pt idx="0" formatCode="0.0">
                  <c:v>93.2</c:v>
                </c:pt>
                <c:pt idx="1">
                  <c:v>96</c:v>
                </c:pt>
                <c:pt idx="2">
                  <c:v>98.799999999999983</c:v>
                </c:pt>
                <c:pt idx="3">
                  <c:v>100.33099999999997</c:v>
                </c:pt>
                <c:pt idx="4">
                  <c:v>94.753072499999959</c:v>
                </c:pt>
                <c:pt idx="5">
                  <c:v>87.736236943749958</c:v>
                </c:pt>
                <c:pt idx="6">
                  <c:v>79.790299614828086</c:v>
                </c:pt>
                <c:pt idx="7">
                  <c:v>75.30940275480431</c:v>
                </c:pt>
                <c:pt idx="8">
                  <c:v>74.437281308160436</c:v>
                </c:pt>
                <c:pt idx="9">
                  <c:v>74.752589026831288</c:v>
                </c:pt>
                <c:pt idx="10">
                  <c:v>82.660293505992243</c:v>
                </c:pt>
                <c:pt idx="11">
                  <c:v>89.172771232340338</c:v>
                </c:pt>
                <c:pt idx="12">
                  <c:v>96.592685151086116</c:v>
                </c:pt>
                <c:pt idx="13">
                  <c:v>98.390258923776145</c:v>
                </c:pt>
                <c:pt idx="14">
                  <c:v>94.900071971160926</c:v>
                </c:pt>
                <c:pt idx="15">
                  <c:v>91.997937325844305</c:v>
                </c:pt>
                <c:pt idx="16">
                  <c:v>88.346551364515861</c:v>
                </c:pt>
                <c:pt idx="17">
                  <c:v>85.493387244948863</c:v>
                </c:pt>
                <c:pt idx="18">
                  <c:v>78.681519530892146</c:v>
                </c:pt>
                <c:pt idx="19">
                  <c:v>76.216682355680618</c:v>
                </c:pt>
                <c:pt idx="20">
                  <c:v>72.842670509359309</c:v>
                </c:pt>
                <c:pt idx="21">
                  <c:v>76.804872015193027</c:v>
                </c:pt>
                <c:pt idx="22">
                  <c:v>84.393907288478999</c:v>
                </c:pt>
                <c:pt idx="23">
                  <c:v>92.028551847134025</c:v>
                </c:pt>
                <c:pt idx="24">
                  <c:v>101.20155406621801</c:v>
                </c:pt>
                <c:pt idx="25">
                  <c:v>102.02532403110035</c:v>
                </c:pt>
                <c:pt idx="26">
                  <c:v>98.10663349488523</c:v>
                </c:pt>
                <c:pt idx="27">
                  <c:v>97.040951861053159</c:v>
                </c:pt>
                <c:pt idx="28">
                  <c:v>92.71007474466542</c:v>
                </c:pt>
                <c:pt idx="29">
                  <c:v>88.617431839099069</c:v>
                </c:pt>
                <c:pt idx="30">
                  <c:v>81.766166633649931</c:v>
                </c:pt>
                <c:pt idx="31">
                  <c:v>77.924557241568891</c:v>
                </c:pt>
                <c:pt idx="32">
                  <c:v>75.459141411929807</c:v>
                </c:pt>
                <c:pt idx="33">
                  <c:v>77.422495407056132</c:v>
                </c:pt>
                <c:pt idx="34">
                  <c:v>83.633912194774112</c:v>
                </c:pt>
                <c:pt idx="35">
                  <c:v>89.548373555951059</c:v>
                </c:pt>
                <c:pt idx="36">
                  <c:v>98.831706897087486</c:v>
                </c:pt>
                <c:pt idx="37">
                  <c:v>97.655875623785889</c:v>
                </c:pt>
                <c:pt idx="38">
                  <c:v>94.516860262226004</c:v>
                </c:pt>
                <c:pt idx="39">
                  <c:v>92.775414345367224</c:v>
                </c:pt>
                <c:pt idx="40">
                  <c:v>90.699692950434283</c:v>
                </c:pt>
                <c:pt idx="41">
                  <c:v>84.184954094083423</c:v>
                </c:pt>
                <c:pt idx="42">
                  <c:v>77.997926804698452</c:v>
                </c:pt>
                <c:pt idx="43">
                  <c:v>76.130866544882295</c:v>
                </c:pt>
                <c:pt idx="44">
                  <c:v>75.107303869404674</c:v>
                </c:pt>
                <c:pt idx="45">
                  <c:v>80.258426543426594</c:v>
                </c:pt>
                <c:pt idx="46">
                  <c:v>85.799895021712032</c:v>
                </c:pt>
                <c:pt idx="47">
                  <c:v>91.184928467871956</c:v>
                </c:pt>
                <c:pt idx="48">
                  <c:v>101.13824313562064</c:v>
                </c:pt>
                <c:pt idx="49">
                  <c:v>102.10355563842461</c:v>
                </c:pt>
                <c:pt idx="50">
                  <c:v>101.07133771937011</c:v>
                </c:pt>
                <c:pt idx="51">
                  <c:v>100.98253994576503</c:v>
                </c:pt>
                <c:pt idx="52">
                  <c:v>95.195048157088806</c:v>
                </c:pt>
                <c:pt idx="53">
                  <c:v>88.821313876768286</c:v>
                </c:pt>
                <c:pt idx="54">
                  <c:v>81.506330902013588</c:v>
                </c:pt>
                <c:pt idx="55">
                  <c:v>77.080760447329595</c:v>
                </c:pt>
                <c:pt idx="56">
                  <c:v>80.497621205565977</c:v>
                </c:pt>
                <c:pt idx="57">
                  <c:v>84.088798623039253</c:v>
                </c:pt>
                <c:pt idx="58">
                  <c:v>86.88671088756098</c:v>
                </c:pt>
                <c:pt idx="59">
                  <c:v>94.479947151129224</c:v>
                </c:pt>
                <c:pt idx="60">
                  <c:v>100.84851531019272</c:v>
                </c:pt>
                <c:pt idx="61">
                  <c:v>104.23971596775205</c:v>
                </c:pt>
                <c:pt idx="62">
                  <c:v>102.21722133973658</c:v>
                </c:pt>
                <c:pt idx="63">
                  <c:v>101.91282097978959</c:v>
                </c:pt>
                <c:pt idx="64">
                  <c:v>95.912817626387735</c:v>
                </c:pt>
                <c:pt idx="65">
                  <c:v>90.140142353621073</c:v>
                </c:pt>
                <c:pt idx="66">
                  <c:v>83.052162189119315</c:v>
                </c:pt>
                <c:pt idx="67">
                  <c:v>79.842087559039314</c:v>
                </c:pt>
                <c:pt idx="68">
                  <c:v>80.496075721133749</c:v>
                </c:pt>
                <c:pt idx="69">
                  <c:v>82.816323459240323</c:v>
                </c:pt>
                <c:pt idx="70">
                  <c:v>91.412389894304823</c:v>
                </c:pt>
                <c:pt idx="71">
                  <c:v>100.65623592939896</c:v>
                </c:pt>
                <c:pt idx="72">
                  <c:v>106.78497576767141</c:v>
                </c:pt>
                <c:pt idx="73">
                  <c:v>106.81888242665939</c:v>
                </c:pt>
                <c:pt idx="74">
                  <c:v>101.12662576055135</c:v>
                </c:pt>
                <c:pt idx="75">
                  <c:v>99.633648241846757</c:v>
                </c:pt>
                <c:pt idx="76">
                  <c:v>95.770547446056597</c:v>
                </c:pt>
                <c:pt idx="77">
                  <c:v>93.739173148085513</c:v>
                </c:pt>
                <c:pt idx="78">
                  <c:v>85.826904549231273</c:v>
                </c:pt>
                <c:pt idx="79">
                  <c:v>83.989654041198648</c:v>
                </c:pt>
                <c:pt idx="80">
                  <c:v>85.500871848412885</c:v>
                </c:pt>
                <c:pt idx="81">
                  <c:v>86.760428541421177</c:v>
                </c:pt>
                <c:pt idx="82">
                  <c:v>95.929445728102365</c:v>
                </c:pt>
                <c:pt idx="83">
                  <c:v>102.49771185805382</c:v>
                </c:pt>
                <c:pt idx="84">
                  <c:v>109.66511827647201</c:v>
                </c:pt>
                <c:pt idx="85">
                  <c:v>110.79988405984996</c:v>
                </c:pt>
                <c:pt idx="86">
                  <c:v>106.12522619507241</c:v>
                </c:pt>
                <c:pt idx="87">
                  <c:v>103.97289131448682</c:v>
                </c:pt>
                <c:pt idx="88">
                  <c:v>101.97343010406635</c:v>
                </c:pt>
                <c:pt idx="89">
                  <c:v>97.420702176308552</c:v>
                </c:pt>
                <c:pt idx="90">
                  <c:v>87.404705762621873</c:v>
                </c:pt>
                <c:pt idx="91">
                  <c:v>85.236011220503556</c:v>
                </c:pt>
                <c:pt idx="92">
                  <c:v>84.383534451944286</c:v>
                </c:pt>
                <c:pt idx="93">
                  <c:v>89.133665155225728</c:v>
                </c:pt>
                <c:pt idx="94">
                  <c:v>98.921989226873379</c:v>
                </c:pt>
                <c:pt idx="95">
                  <c:v>106.8684116426159</c:v>
                </c:pt>
                <c:pt idx="96">
                  <c:v>115.15806572239831</c:v>
                </c:pt>
                <c:pt idx="97">
                  <c:v>114.78527512782007</c:v>
                </c:pt>
                <c:pt idx="98">
                  <c:v>112.65834476740476</c:v>
                </c:pt>
                <c:pt idx="99">
                  <c:v>111.7079304148253</c:v>
                </c:pt>
                <c:pt idx="100">
                  <c:v>109.22047402124134</c:v>
                </c:pt>
                <c:pt idx="101">
                  <c:v>101.16092965961739</c:v>
                </c:pt>
                <c:pt idx="102">
                  <c:v>95.76204979935072</c:v>
                </c:pt>
                <c:pt idx="103">
                  <c:v>93.382076282698137</c:v>
                </c:pt>
                <c:pt idx="104">
                  <c:v>92.279535816199697</c:v>
                </c:pt>
                <c:pt idx="105">
                  <c:v>98.17558185930028</c:v>
                </c:pt>
                <c:pt idx="106">
                  <c:v>103.39834604185744</c:v>
                </c:pt>
                <c:pt idx="107">
                  <c:v>110.77811780244993</c:v>
                </c:pt>
                <c:pt idx="108">
                  <c:v>120.03485685023603</c:v>
                </c:pt>
                <c:pt idx="109">
                  <c:v>122.71503123875712</c:v>
                </c:pt>
                <c:pt idx="110">
                  <c:v>125.39520562727823</c:v>
                </c:pt>
                <c:pt idx="111">
                  <c:v>128.07538001579931</c:v>
                </c:pt>
                <c:pt idx="112">
                  <c:v>130.75555440432043</c:v>
                </c:pt>
                <c:pt idx="113">
                  <c:v>133.43572879284153</c:v>
                </c:pt>
              </c:numCache>
            </c:numRef>
          </c:val>
          <c:smooth val="0"/>
          <c:extLst>
            <c:ext xmlns:c16="http://schemas.microsoft.com/office/drawing/2014/chart" uri="{C3380CC4-5D6E-409C-BE32-E72D297353CC}">
              <c16:uniqueId val="{00000005-593D-4575-A4BB-41A751DD6D8F}"/>
            </c:ext>
          </c:extLst>
        </c:ser>
        <c:dLbls>
          <c:showLegendKey val="0"/>
          <c:showVal val="0"/>
          <c:showCatName val="0"/>
          <c:showSerName val="0"/>
          <c:showPercent val="0"/>
          <c:showBubbleSize val="0"/>
        </c:dLbls>
        <c:smooth val="0"/>
        <c:axId val="1893439631"/>
        <c:axId val="2073630303"/>
      </c:lineChart>
      <c:catAx>
        <c:axId val="189343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73630303"/>
        <c:crosses val="autoZero"/>
        <c:auto val="1"/>
        <c:lblAlgn val="ctr"/>
        <c:lblOffset val="100"/>
        <c:noMultiLvlLbl val="0"/>
      </c:catAx>
      <c:valAx>
        <c:axId val="20736303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39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7672576378779496E-2"/>
          <c:y val="7.2954303661348072E-2"/>
          <c:w val="0.97152033001516791"/>
          <c:h val="0.79321854441247608"/>
        </c:manualLayout>
      </c:layout>
      <c:lineChart>
        <c:grouping val="standard"/>
        <c:varyColors val="0"/>
        <c:ser>
          <c:idx val="0"/>
          <c:order val="0"/>
          <c:tx>
            <c:v>Actual Monthly Beer Prod</c:v>
          </c:tx>
          <c:spPr>
            <a:ln w="38100" cap="rnd">
              <a:solidFill>
                <a:schemeClr val="tx1">
                  <a:lumMod val="65000"/>
                  <a:lumOff val="35000"/>
                </a:schemeClr>
              </a:solidFill>
              <a:prstDash val="solid"/>
              <a:round/>
            </a:ln>
            <a:effectLst/>
          </c:spPr>
          <c:marker>
            <c:symbol val="none"/>
          </c:marker>
          <c:cat>
            <c:strRef>
              <c:f>'Pegels B3 Seasonal Data'!$A$5:$A$488</c:f>
              <c:strCache>
                <c:ptCount val="484"/>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1965-01</c:v>
                </c:pt>
                <c:pt idx="109">
                  <c:v>1965-02</c:v>
                </c:pt>
                <c:pt idx="110">
                  <c:v>1965-03</c:v>
                </c:pt>
                <c:pt idx="111">
                  <c:v>1965-04</c:v>
                </c:pt>
                <c:pt idx="112">
                  <c:v>1965-05</c:v>
                </c:pt>
                <c:pt idx="113">
                  <c:v>1965-06</c:v>
                </c:pt>
                <c:pt idx="114">
                  <c:v>1965-07</c:v>
                </c:pt>
                <c:pt idx="115">
                  <c:v>1965-08</c:v>
                </c:pt>
                <c:pt idx="116">
                  <c:v>1965-09</c:v>
                </c:pt>
                <c:pt idx="117">
                  <c:v>1965-10</c:v>
                </c:pt>
                <c:pt idx="118">
                  <c:v>1965-11</c:v>
                </c:pt>
                <c:pt idx="119">
                  <c:v>1965-12</c:v>
                </c:pt>
                <c:pt idx="120">
                  <c:v>1966-01</c:v>
                </c:pt>
                <c:pt idx="121">
                  <c:v>1966-02</c:v>
                </c:pt>
                <c:pt idx="122">
                  <c:v>1966-03</c:v>
                </c:pt>
                <c:pt idx="123">
                  <c:v>1966-04</c:v>
                </c:pt>
                <c:pt idx="124">
                  <c:v>1966-05</c:v>
                </c:pt>
                <c:pt idx="125">
                  <c:v>1966-06</c:v>
                </c:pt>
                <c:pt idx="126">
                  <c:v>1966-07</c:v>
                </c:pt>
                <c:pt idx="127">
                  <c:v>1966-08</c:v>
                </c:pt>
                <c:pt idx="128">
                  <c:v>1966-09</c:v>
                </c:pt>
                <c:pt idx="129">
                  <c:v>1966-10</c:v>
                </c:pt>
                <c:pt idx="130">
                  <c:v>1966-11</c:v>
                </c:pt>
                <c:pt idx="131">
                  <c:v>1966-12</c:v>
                </c:pt>
                <c:pt idx="132">
                  <c:v>1967-01</c:v>
                </c:pt>
                <c:pt idx="133">
                  <c:v>1967-02</c:v>
                </c:pt>
                <c:pt idx="134">
                  <c:v>1967-03</c:v>
                </c:pt>
                <c:pt idx="135">
                  <c:v>1967-04</c:v>
                </c:pt>
                <c:pt idx="136">
                  <c:v>1967-05</c:v>
                </c:pt>
                <c:pt idx="137">
                  <c:v>1967-06</c:v>
                </c:pt>
                <c:pt idx="138">
                  <c:v>1967-07</c:v>
                </c:pt>
                <c:pt idx="139">
                  <c:v>1967-08</c:v>
                </c:pt>
                <c:pt idx="140">
                  <c:v>1967-09</c:v>
                </c:pt>
                <c:pt idx="141">
                  <c:v>1967-10</c:v>
                </c:pt>
                <c:pt idx="142">
                  <c:v>1967-11</c:v>
                </c:pt>
                <c:pt idx="143">
                  <c:v>1967-12</c:v>
                </c:pt>
                <c:pt idx="144">
                  <c:v>1968-01</c:v>
                </c:pt>
                <c:pt idx="145">
                  <c:v>1968-02</c:v>
                </c:pt>
                <c:pt idx="146">
                  <c:v>1968-03</c:v>
                </c:pt>
                <c:pt idx="147">
                  <c:v>1968-04</c:v>
                </c:pt>
                <c:pt idx="148">
                  <c:v>1968-05</c:v>
                </c:pt>
                <c:pt idx="149">
                  <c:v>1968-06</c:v>
                </c:pt>
                <c:pt idx="150">
                  <c:v>1968-07</c:v>
                </c:pt>
                <c:pt idx="151">
                  <c:v>1968-08</c:v>
                </c:pt>
                <c:pt idx="152">
                  <c:v>1968-09</c:v>
                </c:pt>
                <c:pt idx="153">
                  <c:v>1968-10</c:v>
                </c:pt>
                <c:pt idx="154">
                  <c:v>1968-11</c:v>
                </c:pt>
                <c:pt idx="155">
                  <c:v>1968-12</c:v>
                </c:pt>
                <c:pt idx="156">
                  <c:v>1969-01</c:v>
                </c:pt>
                <c:pt idx="157">
                  <c:v>1969-02</c:v>
                </c:pt>
                <c:pt idx="158">
                  <c:v>1969-03</c:v>
                </c:pt>
                <c:pt idx="159">
                  <c:v>1969-04</c:v>
                </c:pt>
                <c:pt idx="160">
                  <c:v>1969-05</c:v>
                </c:pt>
                <c:pt idx="161">
                  <c:v>1969-06</c:v>
                </c:pt>
                <c:pt idx="162">
                  <c:v>1969-07</c:v>
                </c:pt>
                <c:pt idx="163">
                  <c:v>1969-08</c:v>
                </c:pt>
                <c:pt idx="164">
                  <c:v>1969-09</c:v>
                </c:pt>
                <c:pt idx="165">
                  <c:v>1969-10</c:v>
                </c:pt>
                <c:pt idx="166">
                  <c:v>1969-11</c:v>
                </c:pt>
                <c:pt idx="167">
                  <c:v>1969-12</c:v>
                </c:pt>
                <c:pt idx="168">
                  <c:v>1970-01</c:v>
                </c:pt>
                <c:pt idx="169">
                  <c:v>1970-02</c:v>
                </c:pt>
                <c:pt idx="170">
                  <c:v>1970-03</c:v>
                </c:pt>
                <c:pt idx="171">
                  <c:v>1970-04</c:v>
                </c:pt>
                <c:pt idx="172">
                  <c:v>1970-05</c:v>
                </c:pt>
                <c:pt idx="173">
                  <c:v>1970-06</c:v>
                </c:pt>
                <c:pt idx="174">
                  <c:v>1970-07</c:v>
                </c:pt>
                <c:pt idx="175">
                  <c:v>1970-08</c:v>
                </c:pt>
                <c:pt idx="176">
                  <c:v>1970-09</c:v>
                </c:pt>
                <c:pt idx="177">
                  <c:v>1970-10</c:v>
                </c:pt>
                <c:pt idx="178">
                  <c:v>1970-11</c:v>
                </c:pt>
                <c:pt idx="179">
                  <c:v>1970-12</c:v>
                </c:pt>
                <c:pt idx="180">
                  <c:v>1971-01</c:v>
                </c:pt>
                <c:pt idx="181">
                  <c:v>1971-02</c:v>
                </c:pt>
                <c:pt idx="182">
                  <c:v>1971-03</c:v>
                </c:pt>
                <c:pt idx="183">
                  <c:v>1971-04</c:v>
                </c:pt>
                <c:pt idx="184">
                  <c:v>1971-05</c:v>
                </c:pt>
                <c:pt idx="185">
                  <c:v>1971-06</c:v>
                </c:pt>
                <c:pt idx="186">
                  <c:v>1971-07</c:v>
                </c:pt>
                <c:pt idx="187">
                  <c:v>1971-08</c:v>
                </c:pt>
                <c:pt idx="188">
                  <c:v>1971-09</c:v>
                </c:pt>
                <c:pt idx="189">
                  <c:v>1971-10</c:v>
                </c:pt>
                <c:pt idx="190">
                  <c:v>1971-11</c:v>
                </c:pt>
                <c:pt idx="191">
                  <c:v>1971-12</c:v>
                </c:pt>
                <c:pt idx="192">
                  <c:v>1972-01</c:v>
                </c:pt>
                <c:pt idx="193">
                  <c:v>1972-02</c:v>
                </c:pt>
                <c:pt idx="194">
                  <c:v>1972-03</c:v>
                </c:pt>
                <c:pt idx="195">
                  <c:v>1972-04</c:v>
                </c:pt>
                <c:pt idx="196">
                  <c:v>1972-05</c:v>
                </c:pt>
                <c:pt idx="197">
                  <c:v>1972-06</c:v>
                </c:pt>
                <c:pt idx="198">
                  <c:v>1972-07</c:v>
                </c:pt>
                <c:pt idx="199">
                  <c:v>1972-08</c:v>
                </c:pt>
                <c:pt idx="200">
                  <c:v>1972-09</c:v>
                </c:pt>
                <c:pt idx="201">
                  <c:v>1972-10</c:v>
                </c:pt>
                <c:pt idx="202">
                  <c:v>1972-11</c:v>
                </c:pt>
                <c:pt idx="203">
                  <c:v>1972-12</c:v>
                </c:pt>
                <c:pt idx="204">
                  <c:v>1973-01</c:v>
                </c:pt>
                <c:pt idx="205">
                  <c:v>1973-02</c:v>
                </c:pt>
                <c:pt idx="206">
                  <c:v>1973-03</c:v>
                </c:pt>
                <c:pt idx="207">
                  <c:v>1973-04</c:v>
                </c:pt>
                <c:pt idx="208">
                  <c:v>1973-05</c:v>
                </c:pt>
                <c:pt idx="209">
                  <c:v>1973-06</c:v>
                </c:pt>
                <c:pt idx="210">
                  <c:v>1973-07</c:v>
                </c:pt>
                <c:pt idx="211">
                  <c:v>1973-08</c:v>
                </c:pt>
                <c:pt idx="212">
                  <c:v>1973-09</c:v>
                </c:pt>
                <c:pt idx="213">
                  <c:v>1973-10</c:v>
                </c:pt>
                <c:pt idx="214">
                  <c:v>1973-11</c:v>
                </c:pt>
                <c:pt idx="215">
                  <c:v>1973-12</c:v>
                </c:pt>
                <c:pt idx="216">
                  <c:v>1974-01</c:v>
                </c:pt>
                <c:pt idx="217">
                  <c:v>1974-02</c:v>
                </c:pt>
                <c:pt idx="218">
                  <c:v>1974-03</c:v>
                </c:pt>
                <c:pt idx="219">
                  <c:v>1974-04</c:v>
                </c:pt>
                <c:pt idx="220">
                  <c:v>1974-05</c:v>
                </c:pt>
                <c:pt idx="221">
                  <c:v>1974-06</c:v>
                </c:pt>
                <c:pt idx="222">
                  <c:v>1974-07</c:v>
                </c:pt>
                <c:pt idx="223">
                  <c:v>1974-08</c:v>
                </c:pt>
                <c:pt idx="224">
                  <c:v>1974-09</c:v>
                </c:pt>
                <c:pt idx="225">
                  <c:v>1974-10</c:v>
                </c:pt>
                <c:pt idx="226">
                  <c:v>1974-11</c:v>
                </c:pt>
                <c:pt idx="227">
                  <c:v>1974-12</c:v>
                </c:pt>
                <c:pt idx="228">
                  <c:v>1975-01</c:v>
                </c:pt>
                <c:pt idx="229">
                  <c:v>1975-02</c:v>
                </c:pt>
                <c:pt idx="230">
                  <c:v>1975-03</c:v>
                </c:pt>
                <c:pt idx="231">
                  <c:v>1975-04</c:v>
                </c:pt>
                <c:pt idx="232">
                  <c:v>1975-05</c:v>
                </c:pt>
                <c:pt idx="233">
                  <c:v>1975-06</c:v>
                </c:pt>
                <c:pt idx="234">
                  <c:v>1975-07</c:v>
                </c:pt>
                <c:pt idx="235">
                  <c:v>1975-08</c:v>
                </c:pt>
                <c:pt idx="236">
                  <c:v>1975-09</c:v>
                </c:pt>
                <c:pt idx="237">
                  <c:v>1975-10</c:v>
                </c:pt>
                <c:pt idx="238">
                  <c:v>1975-11</c:v>
                </c:pt>
                <c:pt idx="239">
                  <c:v>1975-12</c:v>
                </c:pt>
                <c:pt idx="240">
                  <c:v>1976-01</c:v>
                </c:pt>
                <c:pt idx="241">
                  <c:v>1976-02</c:v>
                </c:pt>
                <c:pt idx="242">
                  <c:v>1976-03</c:v>
                </c:pt>
                <c:pt idx="243">
                  <c:v>1976-04</c:v>
                </c:pt>
                <c:pt idx="244">
                  <c:v>1976-05</c:v>
                </c:pt>
                <c:pt idx="245">
                  <c:v>1976-06</c:v>
                </c:pt>
                <c:pt idx="246">
                  <c:v>1976-07</c:v>
                </c:pt>
                <c:pt idx="247">
                  <c:v>1976-08</c:v>
                </c:pt>
                <c:pt idx="248">
                  <c:v>1976-09</c:v>
                </c:pt>
                <c:pt idx="249">
                  <c:v>1976-10</c:v>
                </c:pt>
                <c:pt idx="250">
                  <c:v>1976-11</c:v>
                </c:pt>
                <c:pt idx="251">
                  <c:v>1976-12</c:v>
                </c:pt>
                <c:pt idx="252">
                  <c:v>1977-01</c:v>
                </c:pt>
                <c:pt idx="253">
                  <c:v>1977-02</c:v>
                </c:pt>
                <c:pt idx="254">
                  <c:v>1977-03</c:v>
                </c:pt>
                <c:pt idx="255">
                  <c:v>1977-04</c:v>
                </c:pt>
                <c:pt idx="256">
                  <c:v>1977-05</c:v>
                </c:pt>
                <c:pt idx="257">
                  <c:v>1977-06</c:v>
                </c:pt>
                <c:pt idx="258">
                  <c:v>1977-07</c:v>
                </c:pt>
                <c:pt idx="259">
                  <c:v>1977-08</c:v>
                </c:pt>
                <c:pt idx="260">
                  <c:v>1977-09</c:v>
                </c:pt>
                <c:pt idx="261">
                  <c:v>1977-10</c:v>
                </c:pt>
                <c:pt idx="262">
                  <c:v>1977-11</c:v>
                </c:pt>
                <c:pt idx="263">
                  <c:v>1977-12</c:v>
                </c:pt>
                <c:pt idx="264">
                  <c:v>1978-01</c:v>
                </c:pt>
                <c:pt idx="265">
                  <c:v>1978-02</c:v>
                </c:pt>
                <c:pt idx="266">
                  <c:v>1978-03</c:v>
                </c:pt>
                <c:pt idx="267">
                  <c:v>1978-04</c:v>
                </c:pt>
                <c:pt idx="268">
                  <c:v>1978-05</c:v>
                </c:pt>
                <c:pt idx="269">
                  <c:v>1978-06</c:v>
                </c:pt>
                <c:pt idx="270">
                  <c:v>1978-07</c:v>
                </c:pt>
                <c:pt idx="271">
                  <c:v>1978-08</c:v>
                </c:pt>
                <c:pt idx="272">
                  <c:v>1978-09</c:v>
                </c:pt>
                <c:pt idx="273">
                  <c:v>1978-10</c:v>
                </c:pt>
                <c:pt idx="274">
                  <c:v>1978-11</c:v>
                </c:pt>
                <c:pt idx="275">
                  <c:v>1978-12</c:v>
                </c:pt>
                <c:pt idx="276">
                  <c:v>1979-01</c:v>
                </c:pt>
                <c:pt idx="277">
                  <c:v>1979-02</c:v>
                </c:pt>
                <c:pt idx="278">
                  <c:v>1979-03</c:v>
                </c:pt>
                <c:pt idx="279">
                  <c:v>1979-04</c:v>
                </c:pt>
                <c:pt idx="280">
                  <c:v>1979-05</c:v>
                </c:pt>
                <c:pt idx="281">
                  <c:v>1979-06</c:v>
                </c:pt>
                <c:pt idx="282">
                  <c:v>1979-07</c:v>
                </c:pt>
                <c:pt idx="283">
                  <c:v>1979-08</c:v>
                </c:pt>
                <c:pt idx="284">
                  <c:v>1979-09</c:v>
                </c:pt>
                <c:pt idx="285">
                  <c:v>1979-10</c:v>
                </c:pt>
                <c:pt idx="286">
                  <c:v>1979-11</c:v>
                </c:pt>
                <c:pt idx="287">
                  <c:v>1979-12</c:v>
                </c:pt>
                <c:pt idx="288">
                  <c:v>1980-01</c:v>
                </c:pt>
                <c:pt idx="289">
                  <c:v>1980-02</c:v>
                </c:pt>
                <c:pt idx="290">
                  <c:v>1980-03</c:v>
                </c:pt>
                <c:pt idx="291">
                  <c:v>1980-04</c:v>
                </c:pt>
                <c:pt idx="292">
                  <c:v>1980-05</c:v>
                </c:pt>
                <c:pt idx="293">
                  <c:v>1980-06</c:v>
                </c:pt>
                <c:pt idx="294">
                  <c:v>1980-07</c:v>
                </c:pt>
                <c:pt idx="295">
                  <c:v>1980-08</c:v>
                </c:pt>
                <c:pt idx="296">
                  <c:v>1980-09</c:v>
                </c:pt>
                <c:pt idx="297">
                  <c:v>1980-10</c:v>
                </c:pt>
                <c:pt idx="298">
                  <c:v>1980-11</c:v>
                </c:pt>
                <c:pt idx="299">
                  <c:v>1980-12</c:v>
                </c:pt>
                <c:pt idx="300">
                  <c:v>1981-01</c:v>
                </c:pt>
                <c:pt idx="301">
                  <c:v>1981-02</c:v>
                </c:pt>
                <c:pt idx="302">
                  <c:v>1981-03</c:v>
                </c:pt>
                <c:pt idx="303">
                  <c:v>1981-04</c:v>
                </c:pt>
                <c:pt idx="304">
                  <c:v>1981-05</c:v>
                </c:pt>
                <c:pt idx="305">
                  <c:v>1981-06</c:v>
                </c:pt>
                <c:pt idx="306">
                  <c:v>1981-07</c:v>
                </c:pt>
                <c:pt idx="307">
                  <c:v>1981-08</c:v>
                </c:pt>
                <c:pt idx="308">
                  <c:v>1981-09</c:v>
                </c:pt>
                <c:pt idx="309">
                  <c:v>1981-10</c:v>
                </c:pt>
                <c:pt idx="310">
                  <c:v>1981-11</c:v>
                </c:pt>
                <c:pt idx="311">
                  <c:v>1981-12</c:v>
                </c:pt>
                <c:pt idx="312">
                  <c:v>1982-01</c:v>
                </c:pt>
                <c:pt idx="313">
                  <c:v>1982-02</c:v>
                </c:pt>
                <c:pt idx="314">
                  <c:v>1982-03</c:v>
                </c:pt>
                <c:pt idx="315">
                  <c:v>1982-04</c:v>
                </c:pt>
                <c:pt idx="316">
                  <c:v>1982-05</c:v>
                </c:pt>
                <c:pt idx="317">
                  <c:v>1982-06</c:v>
                </c:pt>
                <c:pt idx="318">
                  <c:v>1982-07</c:v>
                </c:pt>
                <c:pt idx="319">
                  <c:v>1982-08</c:v>
                </c:pt>
                <c:pt idx="320">
                  <c:v>1982-09</c:v>
                </c:pt>
                <c:pt idx="321">
                  <c:v>1982-10</c:v>
                </c:pt>
                <c:pt idx="322">
                  <c:v>1982-11</c:v>
                </c:pt>
                <c:pt idx="323">
                  <c:v>1982-12</c:v>
                </c:pt>
                <c:pt idx="324">
                  <c:v>1983-01</c:v>
                </c:pt>
                <c:pt idx="325">
                  <c:v>1983-02</c:v>
                </c:pt>
                <c:pt idx="326">
                  <c:v>1983-03</c:v>
                </c:pt>
                <c:pt idx="327">
                  <c:v>1983-04</c:v>
                </c:pt>
                <c:pt idx="328">
                  <c:v>1983-05</c:v>
                </c:pt>
                <c:pt idx="329">
                  <c:v>1983-06</c:v>
                </c:pt>
                <c:pt idx="330">
                  <c:v>1983-07</c:v>
                </c:pt>
                <c:pt idx="331">
                  <c:v>1983-08</c:v>
                </c:pt>
                <c:pt idx="332">
                  <c:v>1983-09</c:v>
                </c:pt>
                <c:pt idx="333">
                  <c:v>1983-10</c:v>
                </c:pt>
                <c:pt idx="334">
                  <c:v>1983-11</c:v>
                </c:pt>
                <c:pt idx="335">
                  <c:v>1983-12</c:v>
                </c:pt>
                <c:pt idx="336">
                  <c:v>1984-01</c:v>
                </c:pt>
                <c:pt idx="337">
                  <c:v>1984-02</c:v>
                </c:pt>
                <c:pt idx="338">
                  <c:v>1984-03</c:v>
                </c:pt>
                <c:pt idx="339">
                  <c:v>1984-04</c:v>
                </c:pt>
                <c:pt idx="340">
                  <c:v>1984-05</c:v>
                </c:pt>
                <c:pt idx="341">
                  <c:v>1984-06</c:v>
                </c:pt>
                <c:pt idx="342">
                  <c:v>1984-07</c:v>
                </c:pt>
                <c:pt idx="343">
                  <c:v>1984-08</c:v>
                </c:pt>
                <c:pt idx="344">
                  <c:v>1984-09</c:v>
                </c:pt>
                <c:pt idx="345">
                  <c:v>1984-10</c:v>
                </c:pt>
                <c:pt idx="346">
                  <c:v>1984-11</c:v>
                </c:pt>
                <c:pt idx="347">
                  <c:v>1984-12</c:v>
                </c:pt>
                <c:pt idx="348">
                  <c:v>1985-01</c:v>
                </c:pt>
                <c:pt idx="349">
                  <c:v>1985-02</c:v>
                </c:pt>
                <c:pt idx="350">
                  <c:v>1985-03</c:v>
                </c:pt>
                <c:pt idx="351">
                  <c:v>1985-04</c:v>
                </c:pt>
                <c:pt idx="352">
                  <c:v>1985-05</c:v>
                </c:pt>
                <c:pt idx="353">
                  <c:v>1985-06</c:v>
                </c:pt>
                <c:pt idx="354">
                  <c:v>1985-07</c:v>
                </c:pt>
                <c:pt idx="355">
                  <c:v>1985-08</c:v>
                </c:pt>
                <c:pt idx="356">
                  <c:v>1985-09</c:v>
                </c:pt>
                <c:pt idx="357">
                  <c:v>1985-10</c:v>
                </c:pt>
                <c:pt idx="358">
                  <c:v>1985-11</c:v>
                </c:pt>
                <c:pt idx="359">
                  <c:v>1985-12</c:v>
                </c:pt>
                <c:pt idx="360">
                  <c:v>1986-01</c:v>
                </c:pt>
                <c:pt idx="361">
                  <c:v>1986-02</c:v>
                </c:pt>
                <c:pt idx="362">
                  <c:v>1986-03</c:v>
                </c:pt>
                <c:pt idx="363">
                  <c:v>1986-04</c:v>
                </c:pt>
                <c:pt idx="364">
                  <c:v>1986-05</c:v>
                </c:pt>
                <c:pt idx="365">
                  <c:v>1986-06</c:v>
                </c:pt>
                <c:pt idx="366">
                  <c:v>1986-07</c:v>
                </c:pt>
                <c:pt idx="367">
                  <c:v>1986-08</c:v>
                </c:pt>
                <c:pt idx="368">
                  <c:v>1986-09</c:v>
                </c:pt>
                <c:pt idx="369">
                  <c:v>1986-10</c:v>
                </c:pt>
                <c:pt idx="370">
                  <c:v>1986-11</c:v>
                </c:pt>
                <c:pt idx="371">
                  <c:v>1986-12</c:v>
                </c:pt>
                <c:pt idx="372">
                  <c:v>1987-01</c:v>
                </c:pt>
                <c:pt idx="373">
                  <c:v>1987-02</c:v>
                </c:pt>
                <c:pt idx="374">
                  <c:v>1987-03</c:v>
                </c:pt>
                <c:pt idx="375">
                  <c:v>1987-04</c:v>
                </c:pt>
                <c:pt idx="376">
                  <c:v>1987-05</c:v>
                </c:pt>
                <c:pt idx="377">
                  <c:v>1987-06</c:v>
                </c:pt>
                <c:pt idx="378">
                  <c:v>1987-07</c:v>
                </c:pt>
                <c:pt idx="379">
                  <c:v>1987-08</c:v>
                </c:pt>
                <c:pt idx="380">
                  <c:v>1987-09</c:v>
                </c:pt>
                <c:pt idx="381">
                  <c:v>1987-10</c:v>
                </c:pt>
                <c:pt idx="382">
                  <c:v>1987-11</c:v>
                </c:pt>
                <c:pt idx="383">
                  <c:v>1987-12</c:v>
                </c:pt>
                <c:pt idx="384">
                  <c:v>1988-01</c:v>
                </c:pt>
                <c:pt idx="385">
                  <c:v>1988-02</c:v>
                </c:pt>
                <c:pt idx="386">
                  <c:v>1988-03</c:v>
                </c:pt>
                <c:pt idx="387">
                  <c:v>1988-04</c:v>
                </c:pt>
                <c:pt idx="388">
                  <c:v>1988-05</c:v>
                </c:pt>
                <c:pt idx="389">
                  <c:v>1988-06</c:v>
                </c:pt>
                <c:pt idx="390">
                  <c:v>1988-07</c:v>
                </c:pt>
                <c:pt idx="391">
                  <c:v>1988-08</c:v>
                </c:pt>
                <c:pt idx="392">
                  <c:v>1988-09</c:v>
                </c:pt>
                <c:pt idx="393">
                  <c:v>1988-10</c:v>
                </c:pt>
                <c:pt idx="394">
                  <c:v>1988-11</c:v>
                </c:pt>
                <c:pt idx="395">
                  <c:v>1988-12</c:v>
                </c:pt>
                <c:pt idx="396">
                  <c:v>1989-01</c:v>
                </c:pt>
                <c:pt idx="397">
                  <c:v>1989-02</c:v>
                </c:pt>
                <c:pt idx="398">
                  <c:v>1989-03</c:v>
                </c:pt>
                <c:pt idx="399">
                  <c:v>1989-04</c:v>
                </c:pt>
                <c:pt idx="400">
                  <c:v>1989-05</c:v>
                </c:pt>
                <c:pt idx="401">
                  <c:v>1989-06</c:v>
                </c:pt>
                <c:pt idx="402">
                  <c:v>1989-07</c:v>
                </c:pt>
                <c:pt idx="403">
                  <c:v>1989-08</c:v>
                </c:pt>
                <c:pt idx="404">
                  <c:v>1989-09</c:v>
                </c:pt>
                <c:pt idx="405">
                  <c:v>1989-10</c:v>
                </c:pt>
                <c:pt idx="406">
                  <c:v>1989-11</c:v>
                </c:pt>
                <c:pt idx="407">
                  <c:v>1989-12</c:v>
                </c:pt>
                <c:pt idx="408">
                  <c:v>1990-01</c:v>
                </c:pt>
                <c:pt idx="409">
                  <c:v>1990-02</c:v>
                </c:pt>
                <c:pt idx="410">
                  <c:v>1990-03</c:v>
                </c:pt>
                <c:pt idx="411">
                  <c:v>1990-04</c:v>
                </c:pt>
                <c:pt idx="412">
                  <c:v>1990-05</c:v>
                </c:pt>
                <c:pt idx="413">
                  <c:v>1990-06</c:v>
                </c:pt>
                <c:pt idx="414">
                  <c:v>1990-07</c:v>
                </c:pt>
                <c:pt idx="415">
                  <c:v>1990-08</c:v>
                </c:pt>
                <c:pt idx="416">
                  <c:v>1990-09</c:v>
                </c:pt>
                <c:pt idx="417">
                  <c:v>1990-10</c:v>
                </c:pt>
                <c:pt idx="418">
                  <c:v>1990-11</c:v>
                </c:pt>
                <c:pt idx="419">
                  <c:v>1990-12</c:v>
                </c:pt>
                <c:pt idx="420">
                  <c:v>1991-01</c:v>
                </c:pt>
                <c:pt idx="421">
                  <c:v>1991-02</c:v>
                </c:pt>
                <c:pt idx="422">
                  <c:v>1991-03</c:v>
                </c:pt>
                <c:pt idx="423">
                  <c:v>1991-04</c:v>
                </c:pt>
                <c:pt idx="424">
                  <c:v>1991-05</c:v>
                </c:pt>
                <c:pt idx="425">
                  <c:v>1991-06</c:v>
                </c:pt>
                <c:pt idx="426">
                  <c:v>1991-07</c:v>
                </c:pt>
                <c:pt idx="427">
                  <c:v>1991-08</c:v>
                </c:pt>
                <c:pt idx="428">
                  <c:v>1991-09</c:v>
                </c:pt>
                <c:pt idx="429">
                  <c:v>1991-10</c:v>
                </c:pt>
                <c:pt idx="430">
                  <c:v>1991-11</c:v>
                </c:pt>
                <c:pt idx="431">
                  <c:v>1991-12</c:v>
                </c:pt>
                <c:pt idx="432">
                  <c:v>1992-01</c:v>
                </c:pt>
                <c:pt idx="433">
                  <c:v>1992-02</c:v>
                </c:pt>
                <c:pt idx="434">
                  <c:v>1992-03</c:v>
                </c:pt>
                <c:pt idx="435">
                  <c:v>1992-04</c:v>
                </c:pt>
                <c:pt idx="436">
                  <c:v>1992-05</c:v>
                </c:pt>
                <c:pt idx="437">
                  <c:v>1992-06</c:v>
                </c:pt>
                <c:pt idx="438">
                  <c:v>1992-07</c:v>
                </c:pt>
                <c:pt idx="439">
                  <c:v>1992-08</c:v>
                </c:pt>
                <c:pt idx="440">
                  <c:v>1992-09</c:v>
                </c:pt>
                <c:pt idx="441">
                  <c:v>1992-10</c:v>
                </c:pt>
                <c:pt idx="442">
                  <c:v>1992-11</c:v>
                </c:pt>
                <c:pt idx="443">
                  <c:v>1992-12</c:v>
                </c:pt>
                <c:pt idx="444">
                  <c:v>1993-01</c:v>
                </c:pt>
                <c:pt idx="445">
                  <c:v>1993-02</c:v>
                </c:pt>
                <c:pt idx="446">
                  <c:v>1993-03</c:v>
                </c:pt>
                <c:pt idx="447">
                  <c:v>1993-04</c:v>
                </c:pt>
                <c:pt idx="448">
                  <c:v>1993-05</c:v>
                </c:pt>
                <c:pt idx="449">
                  <c:v>1993-06</c:v>
                </c:pt>
                <c:pt idx="450">
                  <c:v>1993-07</c:v>
                </c:pt>
                <c:pt idx="451">
                  <c:v>1993-08</c:v>
                </c:pt>
                <c:pt idx="452">
                  <c:v>1993-09</c:v>
                </c:pt>
                <c:pt idx="453">
                  <c:v>1993-10</c:v>
                </c:pt>
                <c:pt idx="454">
                  <c:v>1993-11</c:v>
                </c:pt>
                <c:pt idx="455">
                  <c:v>1993-12</c:v>
                </c:pt>
                <c:pt idx="456">
                  <c:v>1994-01</c:v>
                </c:pt>
                <c:pt idx="457">
                  <c:v>1994-02</c:v>
                </c:pt>
                <c:pt idx="458">
                  <c:v>1994-03</c:v>
                </c:pt>
                <c:pt idx="459">
                  <c:v>1994-04</c:v>
                </c:pt>
                <c:pt idx="460">
                  <c:v>1994-05</c:v>
                </c:pt>
                <c:pt idx="461">
                  <c:v>1994-06</c:v>
                </c:pt>
                <c:pt idx="462">
                  <c:v>1994-07</c:v>
                </c:pt>
                <c:pt idx="463">
                  <c:v>1994-08</c:v>
                </c:pt>
                <c:pt idx="464">
                  <c:v>1994-09</c:v>
                </c:pt>
                <c:pt idx="465">
                  <c:v>1994-10</c:v>
                </c:pt>
                <c:pt idx="466">
                  <c:v>1994-11</c:v>
                </c:pt>
                <c:pt idx="467">
                  <c:v>1994-12</c:v>
                </c:pt>
                <c:pt idx="468">
                  <c:v>1995-01</c:v>
                </c:pt>
                <c:pt idx="469">
                  <c:v>1995-02</c:v>
                </c:pt>
                <c:pt idx="470">
                  <c:v>1995-03</c:v>
                </c:pt>
                <c:pt idx="471">
                  <c:v>1995-04</c:v>
                </c:pt>
                <c:pt idx="472">
                  <c:v>1995-05</c:v>
                </c:pt>
                <c:pt idx="473">
                  <c:v>1995-06</c:v>
                </c:pt>
                <c:pt idx="474">
                  <c:v>1995-07</c:v>
                </c:pt>
                <c:pt idx="475">
                  <c:v>1995-08</c:v>
                </c:pt>
                <c:pt idx="476">
                  <c:v>1995-09</c:v>
                </c:pt>
                <c:pt idx="477">
                  <c:v>1995-10</c:v>
                </c:pt>
                <c:pt idx="478">
                  <c:v>1995-11</c:v>
                </c:pt>
                <c:pt idx="479">
                  <c:v>1995-12</c:v>
                </c:pt>
                <c:pt idx="480">
                  <c:v>1996-01</c:v>
                </c:pt>
                <c:pt idx="481">
                  <c:v>1996-02</c:v>
                </c:pt>
                <c:pt idx="482">
                  <c:v>1996-03</c:v>
                </c:pt>
                <c:pt idx="483">
                  <c:v>1996-04</c:v>
                </c:pt>
              </c:strCache>
            </c:strRef>
          </c:cat>
          <c:val>
            <c:numRef>
              <c:f>'Pegels B3 Seasonal Data'!$C$5:$C$480</c:f>
              <c:numCache>
                <c:formatCode>General</c:formatCode>
                <c:ptCount val="476"/>
                <c:pt idx="0">
                  <c:v>93.2</c:v>
                </c:pt>
                <c:pt idx="1">
                  <c:v>96</c:v>
                </c:pt>
                <c:pt idx="2">
                  <c:v>95.2</c:v>
                </c:pt>
                <c:pt idx="3">
                  <c:v>77.099999999999994</c:v>
                </c:pt>
                <c:pt idx="4">
                  <c:v>70.900000000000006</c:v>
                </c:pt>
                <c:pt idx="5">
                  <c:v>64.8</c:v>
                </c:pt>
                <c:pt idx="6">
                  <c:v>70.099999999999994</c:v>
                </c:pt>
                <c:pt idx="7">
                  <c:v>77.3</c:v>
                </c:pt>
                <c:pt idx="8">
                  <c:v>79.5</c:v>
                </c:pt>
                <c:pt idx="9">
                  <c:v>100.6</c:v>
                </c:pt>
                <c:pt idx="10">
                  <c:v>100.7</c:v>
                </c:pt>
                <c:pt idx="11">
                  <c:v>107.1</c:v>
                </c:pt>
                <c:pt idx="12">
                  <c:v>95.9</c:v>
                </c:pt>
                <c:pt idx="13">
                  <c:v>82.8</c:v>
                </c:pt>
                <c:pt idx="14">
                  <c:v>83.3</c:v>
                </c:pt>
                <c:pt idx="15">
                  <c:v>80</c:v>
                </c:pt>
                <c:pt idx="16">
                  <c:v>80.400000000000006</c:v>
                </c:pt>
                <c:pt idx="17">
                  <c:v>67.5</c:v>
                </c:pt>
                <c:pt idx="18">
                  <c:v>75.7</c:v>
                </c:pt>
                <c:pt idx="19">
                  <c:v>71.099999999999994</c:v>
                </c:pt>
                <c:pt idx="20">
                  <c:v>89.3</c:v>
                </c:pt>
                <c:pt idx="21">
                  <c:v>101.1</c:v>
                </c:pt>
                <c:pt idx="22">
                  <c:v>105.2</c:v>
                </c:pt>
                <c:pt idx="23">
                  <c:v>114.1</c:v>
                </c:pt>
                <c:pt idx="24">
                  <c:v>96.3</c:v>
                </c:pt>
                <c:pt idx="25">
                  <c:v>84.4</c:v>
                </c:pt>
                <c:pt idx="26">
                  <c:v>91.2</c:v>
                </c:pt>
                <c:pt idx="27">
                  <c:v>81.900000000000006</c:v>
                </c:pt>
                <c:pt idx="28">
                  <c:v>80.5</c:v>
                </c:pt>
                <c:pt idx="29">
                  <c:v>70.400000000000006</c:v>
                </c:pt>
                <c:pt idx="30">
                  <c:v>74.8</c:v>
                </c:pt>
                <c:pt idx="31">
                  <c:v>75.900000000000006</c:v>
                </c:pt>
                <c:pt idx="32">
                  <c:v>86.3</c:v>
                </c:pt>
                <c:pt idx="33">
                  <c:v>98.7</c:v>
                </c:pt>
                <c:pt idx="34">
                  <c:v>100.9</c:v>
                </c:pt>
                <c:pt idx="35">
                  <c:v>113.8</c:v>
                </c:pt>
                <c:pt idx="36">
                  <c:v>89.8</c:v>
                </c:pt>
                <c:pt idx="37">
                  <c:v>84.4</c:v>
                </c:pt>
                <c:pt idx="38">
                  <c:v>87.2</c:v>
                </c:pt>
                <c:pt idx="39">
                  <c:v>85.6</c:v>
                </c:pt>
                <c:pt idx="40">
                  <c:v>72</c:v>
                </c:pt>
                <c:pt idx="41">
                  <c:v>69.2</c:v>
                </c:pt>
                <c:pt idx="42">
                  <c:v>77.5</c:v>
                </c:pt>
                <c:pt idx="43">
                  <c:v>78.099999999999994</c:v>
                </c:pt>
                <c:pt idx="44">
                  <c:v>94.3</c:v>
                </c:pt>
                <c:pt idx="45">
                  <c:v>97.7</c:v>
                </c:pt>
                <c:pt idx="46">
                  <c:v>100.2</c:v>
                </c:pt>
                <c:pt idx="47">
                  <c:v>116.4</c:v>
                </c:pt>
                <c:pt idx="48">
                  <c:v>97.1</c:v>
                </c:pt>
                <c:pt idx="49">
                  <c:v>93</c:v>
                </c:pt>
                <c:pt idx="50">
                  <c:v>96</c:v>
                </c:pt>
                <c:pt idx="51">
                  <c:v>80.5</c:v>
                </c:pt>
                <c:pt idx="52">
                  <c:v>76.099999999999994</c:v>
                </c:pt>
                <c:pt idx="53">
                  <c:v>69.900000000000006</c:v>
                </c:pt>
                <c:pt idx="54">
                  <c:v>73.599999999999994</c:v>
                </c:pt>
                <c:pt idx="55">
                  <c:v>92.6</c:v>
                </c:pt>
                <c:pt idx="56">
                  <c:v>94.2</c:v>
                </c:pt>
                <c:pt idx="57">
                  <c:v>93.5</c:v>
                </c:pt>
                <c:pt idx="58">
                  <c:v>108.5</c:v>
                </c:pt>
                <c:pt idx="59">
                  <c:v>109.4</c:v>
                </c:pt>
                <c:pt idx="60">
                  <c:v>105.1</c:v>
                </c:pt>
                <c:pt idx="61">
                  <c:v>92.5</c:v>
                </c:pt>
                <c:pt idx="62">
                  <c:v>97.1</c:v>
                </c:pt>
                <c:pt idx="63">
                  <c:v>81.400000000000006</c:v>
                </c:pt>
                <c:pt idx="64">
                  <c:v>79.099999999999994</c:v>
                </c:pt>
                <c:pt idx="65">
                  <c:v>72.099999999999994</c:v>
                </c:pt>
                <c:pt idx="66">
                  <c:v>78.7</c:v>
                </c:pt>
                <c:pt idx="67">
                  <c:v>87.1</c:v>
                </c:pt>
                <c:pt idx="68">
                  <c:v>91.4</c:v>
                </c:pt>
                <c:pt idx="69">
                  <c:v>109.9</c:v>
                </c:pt>
                <c:pt idx="70">
                  <c:v>116.3</c:v>
                </c:pt>
                <c:pt idx="71">
                  <c:v>113</c:v>
                </c:pt>
                <c:pt idx="72">
                  <c:v>100</c:v>
                </c:pt>
                <c:pt idx="73">
                  <c:v>84.8</c:v>
                </c:pt>
                <c:pt idx="74">
                  <c:v>94.3</c:v>
                </c:pt>
                <c:pt idx="75">
                  <c:v>87.1</c:v>
                </c:pt>
                <c:pt idx="76">
                  <c:v>90.3</c:v>
                </c:pt>
                <c:pt idx="77">
                  <c:v>72.400000000000006</c:v>
                </c:pt>
                <c:pt idx="78">
                  <c:v>84.9</c:v>
                </c:pt>
                <c:pt idx="79">
                  <c:v>92.7</c:v>
                </c:pt>
                <c:pt idx="80">
                  <c:v>92.2</c:v>
                </c:pt>
                <c:pt idx="81">
                  <c:v>114.9</c:v>
                </c:pt>
                <c:pt idx="82">
                  <c:v>112.5</c:v>
                </c:pt>
                <c:pt idx="83">
                  <c:v>118.3</c:v>
                </c:pt>
                <c:pt idx="84">
                  <c:v>106</c:v>
                </c:pt>
                <c:pt idx="85">
                  <c:v>91.2</c:v>
                </c:pt>
                <c:pt idx="86">
                  <c:v>96.6</c:v>
                </c:pt>
                <c:pt idx="87">
                  <c:v>96.3</c:v>
                </c:pt>
                <c:pt idx="88">
                  <c:v>88.2</c:v>
                </c:pt>
                <c:pt idx="89">
                  <c:v>70.2</c:v>
                </c:pt>
                <c:pt idx="90">
                  <c:v>86.5</c:v>
                </c:pt>
                <c:pt idx="91">
                  <c:v>88.2</c:v>
                </c:pt>
                <c:pt idx="92">
                  <c:v>102.8</c:v>
                </c:pt>
                <c:pt idx="93">
                  <c:v>119.1</c:v>
                </c:pt>
                <c:pt idx="94">
                  <c:v>119.2</c:v>
                </c:pt>
                <c:pt idx="95">
                  <c:v>125.1</c:v>
                </c:pt>
                <c:pt idx="96">
                  <c:v>106.1</c:v>
                </c:pt>
                <c:pt idx="97">
                  <c:v>102.1</c:v>
                </c:pt>
                <c:pt idx="98">
                  <c:v>105.2</c:v>
                </c:pt>
                <c:pt idx="99">
                  <c:v>101</c:v>
                </c:pt>
                <c:pt idx="100">
                  <c:v>84.3</c:v>
                </c:pt>
                <c:pt idx="101">
                  <c:v>87.5</c:v>
                </c:pt>
                <c:pt idx="102">
                  <c:v>92.7</c:v>
                </c:pt>
                <c:pt idx="103">
                  <c:v>94.4</c:v>
                </c:pt>
                <c:pt idx="104">
                  <c:v>113</c:v>
                </c:pt>
                <c:pt idx="105">
                  <c:v>113.9</c:v>
                </c:pt>
                <c:pt idx="106">
                  <c:v>122.9</c:v>
                </c:pt>
                <c:pt idx="107">
                  <c:v>132.69999999999999</c:v>
                </c:pt>
                <c:pt idx="108">
                  <c:v>106.9</c:v>
                </c:pt>
                <c:pt idx="109">
                  <c:v>96.6</c:v>
                </c:pt>
                <c:pt idx="110">
                  <c:v>127.3</c:v>
                </c:pt>
                <c:pt idx="111">
                  <c:v>98.2</c:v>
                </c:pt>
                <c:pt idx="112">
                  <c:v>100.2</c:v>
                </c:pt>
                <c:pt idx="113">
                  <c:v>89.4</c:v>
                </c:pt>
                <c:pt idx="114">
                  <c:v>95.3</c:v>
                </c:pt>
                <c:pt idx="115">
                  <c:v>104.2</c:v>
                </c:pt>
                <c:pt idx="116">
                  <c:v>106.4</c:v>
                </c:pt>
                <c:pt idx="117">
                  <c:v>116.2</c:v>
                </c:pt>
                <c:pt idx="118">
                  <c:v>135.9</c:v>
                </c:pt>
                <c:pt idx="119">
                  <c:v>134</c:v>
                </c:pt>
                <c:pt idx="120">
                  <c:v>104.6</c:v>
                </c:pt>
                <c:pt idx="121">
                  <c:v>107.1</c:v>
                </c:pt>
                <c:pt idx="122">
                  <c:v>123.5</c:v>
                </c:pt>
                <c:pt idx="123">
                  <c:v>98.8</c:v>
                </c:pt>
                <c:pt idx="124">
                  <c:v>98.6</c:v>
                </c:pt>
                <c:pt idx="125">
                  <c:v>90.6</c:v>
                </c:pt>
                <c:pt idx="126">
                  <c:v>89.1</c:v>
                </c:pt>
                <c:pt idx="127">
                  <c:v>105.2</c:v>
                </c:pt>
                <c:pt idx="128">
                  <c:v>114</c:v>
                </c:pt>
                <c:pt idx="129">
                  <c:v>122.1</c:v>
                </c:pt>
                <c:pt idx="130">
                  <c:v>138</c:v>
                </c:pt>
                <c:pt idx="131">
                  <c:v>142.19999999999999</c:v>
                </c:pt>
                <c:pt idx="132">
                  <c:v>116.4</c:v>
                </c:pt>
                <c:pt idx="133">
                  <c:v>112.6</c:v>
                </c:pt>
                <c:pt idx="134">
                  <c:v>123.8</c:v>
                </c:pt>
                <c:pt idx="135">
                  <c:v>103.6</c:v>
                </c:pt>
                <c:pt idx="136">
                  <c:v>113.9</c:v>
                </c:pt>
                <c:pt idx="137">
                  <c:v>98.6</c:v>
                </c:pt>
                <c:pt idx="138">
                  <c:v>95</c:v>
                </c:pt>
                <c:pt idx="139">
                  <c:v>116</c:v>
                </c:pt>
                <c:pt idx="140">
                  <c:v>113.9</c:v>
                </c:pt>
                <c:pt idx="141">
                  <c:v>127.5</c:v>
                </c:pt>
                <c:pt idx="142">
                  <c:v>131.4</c:v>
                </c:pt>
                <c:pt idx="143">
                  <c:v>145.9</c:v>
                </c:pt>
                <c:pt idx="144">
                  <c:v>131.5</c:v>
                </c:pt>
                <c:pt idx="145">
                  <c:v>131</c:v>
                </c:pt>
                <c:pt idx="146">
                  <c:v>130.5</c:v>
                </c:pt>
                <c:pt idx="147">
                  <c:v>118.9</c:v>
                </c:pt>
                <c:pt idx="148">
                  <c:v>114.3</c:v>
                </c:pt>
                <c:pt idx="149">
                  <c:v>85.7</c:v>
                </c:pt>
                <c:pt idx="150">
                  <c:v>104.6</c:v>
                </c:pt>
                <c:pt idx="151">
                  <c:v>105.1</c:v>
                </c:pt>
                <c:pt idx="152">
                  <c:v>117.3</c:v>
                </c:pt>
                <c:pt idx="153">
                  <c:v>142.5</c:v>
                </c:pt>
                <c:pt idx="154">
                  <c:v>140</c:v>
                </c:pt>
                <c:pt idx="155">
                  <c:v>159.80000000000001</c:v>
                </c:pt>
                <c:pt idx="156">
                  <c:v>131.19999999999999</c:v>
                </c:pt>
                <c:pt idx="157">
                  <c:v>125.4</c:v>
                </c:pt>
                <c:pt idx="158">
                  <c:v>126.5</c:v>
                </c:pt>
                <c:pt idx="159">
                  <c:v>119.4</c:v>
                </c:pt>
                <c:pt idx="160">
                  <c:v>113.5</c:v>
                </c:pt>
                <c:pt idx="161">
                  <c:v>98.7</c:v>
                </c:pt>
                <c:pt idx="162">
                  <c:v>114.5</c:v>
                </c:pt>
                <c:pt idx="163">
                  <c:v>113.8</c:v>
                </c:pt>
                <c:pt idx="164">
                  <c:v>133.1</c:v>
                </c:pt>
                <c:pt idx="165">
                  <c:v>143.4</c:v>
                </c:pt>
                <c:pt idx="166">
                  <c:v>137.30000000000001</c:v>
                </c:pt>
                <c:pt idx="167">
                  <c:v>165.2</c:v>
                </c:pt>
                <c:pt idx="168">
                  <c:v>126.9</c:v>
                </c:pt>
                <c:pt idx="169">
                  <c:v>124</c:v>
                </c:pt>
                <c:pt idx="170">
                  <c:v>135.69999999999999</c:v>
                </c:pt>
                <c:pt idx="171">
                  <c:v>130</c:v>
                </c:pt>
                <c:pt idx="172">
                  <c:v>109.4</c:v>
                </c:pt>
                <c:pt idx="173">
                  <c:v>117.8</c:v>
                </c:pt>
                <c:pt idx="174">
                  <c:v>120.3</c:v>
                </c:pt>
                <c:pt idx="175">
                  <c:v>121</c:v>
                </c:pt>
                <c:pt idx="176">
                  <c:v>132.30000000000001</c:v>
                </c:pt>
                <c:pt idx="177">
                  <c:v>142.9</c:v>
                </c:pt>
                <c:pt idx="178">
                  <c:v>147.4</c:v>
                </c:pt>
                <c:pt idx="179">
                  <c:v>175.9</c:v>
                </c:pt>
                <c:pt idx="180">
                  <c:v>132.6</c:v>
                </c:pt>
                <c:pt idx="181">
                  <c:v>123.7</c:v>
                </c:pt>
                <c:pt idx="182">
                  <c:v>153.30000000000001</c:v>
                </c:pt>
                <c:pt idx="183">
                  <c:v>134</c:v>
                </c:pt>
                <c:pt idx="184">
                  <c:v>119.6</c:v>
                </c:pt>
                <c:pt idx="185">
                  <c:v>116.2</c:v>
                </c:pt>
                <c:pt idx="186">
                  <c:v>118.6</c:v>
                </c:pt>
                <c:pt idx="187">
                  <c:v>130.69999999999999</c:v>
                </c:pt>
                <c:pt idx="188">
                  <c:v>129.30000000000001</c:v>
                </c:pt>
                <c:pt idx="189">
                  <c:v>144.4</c:v>
                </c:pt>
                <c:pt idx="190">
                  <c:v>163.19999999999999</c:v>
                </c:pt>
                <c:pt idx="191">
                  <c:v>179.4</c:v>
                </c:pt>
                <c:pt idx="192">
                  <c:v>128.1</c:v>
                </c:pt>
                <c:pt idx="193">
                  <c:v>138.4</c:v>
                </c:pt>
                <c:pt idx="194">
                  <c:v>152.69999999999999</c:v>
                </c:pt>
                <c:pt idx="195">
                  <c:v>120</c:v>
                </c:pt>
                <c:pt idx="196">
                  <c:v>140.5</c:v>
                </c:pt>
                <c:pt idx="197">
                  <c:v>116.2</c:v>
                </c:pt>
                <c:pt idx="198">
                  <c:v>121.4</c:v>
                </c:pt>
                <c:pt idx="199">
                  <c:v>127.8</c:v>
                </c:pt>
                <c:pt idx="200">
                  <c:v>143.6</c:v>
                </c:pt>
                <c:pt idx="201">
                  <c:v>157.6</c:v>
                </c:pt>
                <c:pt idx="202">
                  <c:v>166.2</c:v>
                </c:pt>
                <c:pt idx="203">
                  <c:v>182.3</c:v>
                </c:pt>
                <c:pt idx="204">
                  <c:v>153.1</c:v>
                </c:pt>
                <c:pt idx="205">
                  <c:v>147.6</c:v>
                </c:pt>
                <c:pt idx="206">
                  <c:v>157.69999999999999</c:v>
                </c:pt>
                <c:pt idx="207">
                  <c:v>137.19999999999999</c:v>
                </c:pt>
                <c:pt idx="208">
                  <c:v>151.5</c:v>
                </c:pt>
                <c:pt idx="209">
                  <c:v>98.7</c:v>
                </c:pt>
                <c:pt idx="210">
                  <c:v>145.80000000000001</c:v>
                </c:pt>
                <c:pt idx="211">
                  <c:v>151.69999999999999</c:v>
                </c:pt>
                <c:pt idx="212">
                  <c:v>129.4</c:v>
                </c:pt>
                <c:pt idx="213">
                  <c:v>174.1</c:v>
                </c:pt>
                <c:pt idx="214">
                  <c:v>197</c:v>
                </c:pt>
                <c:pt idx="215">
                  <c:v>193.9</c:v>
                </c:pt>
                <c:pt idx="216">
                  <c:v>164.1</c:v>
                </c:pt>
                <c:pt idx="217">
                  <c:v>142.80000000000001</c:v>
                </c:pt>
                <c:pt idx="218">
                  <c:v>157.9</c:v>
                </c:pt>
                <c:pt idx="219">
                  <c:v>159.19999999999999</c:v>
                </c:pt>
                <c:pt idx="220">
                  <c:v>162.19999999999999</c:v>
                </c:pt>
                <c:pt idx="221">
                  <c:v>123.1</c:v>
                </c:pt>
                <c:pt idx="222">
                  <c:v>130</c:v>
                </c:pt>
                <c:pt idx="223">
                  <c:v>150.1</c:v>
                </c:pt>
                <c:pt idx="224">
                  <c:v>169.4</c:v>
                </c:pt>
                <c:pt idx="225">
                  <c:v>179.7</c:v>
                </c:pt>
                <c:pt idx="226">
                  <c:v>182.1</c:v>
                </c:pt>
                <c:pt idx="227">
                  <c:v>194.3</c:v>
                </c:pt>
                <c:pt idx="228">
                  <c:v>161.4</c:v>
                </c:pt>
                <c:pt idx="229">
                  <c:v>169.4</c:v>
                </c:pt>
                <c:pt idx="230">
                  <c:v>168.8</c:v>
                </c:pt>
                <c:pt idx="231">
                  <c:v>158.1</c:v>
                </c:pt>
                <c:pt idx="232">
                  <c:v>158.5</c:v>
                </c:pt>
                <c:pt idx="233">
                  <c:v>135.30000000000001</c:v>
                </c:pt>
                <c:pt idx="234">
                  <c:v>149.30000000000001</c:v>
                </c:pt>
                <c:pt idx="235">
                  <c:v>143.4</c:v>
                </c:pt>
                <c:pt idx="236">
                  <c:v>142.19999999999999</c:v>
                </c:pt>
                <c:pt idx="237">
                  <c:v>188.4</c:v>
                </c:pt>
                <c:pt idx="238">
                  <c:v>166.2</c:v>
                </c:pt>
                <c:pt idx="239">
                  <c:v>199.2</c:v>
                </c:pt>
                <c:pt idx="240">
                  <c:v>182.7</c:v>
                </c:pt>
                <c:pt idx="241">
                  <c:v>145.19999999999999</c:v>
                </c:pt>
                <c:pt idx="242">
                  <c:v>182.1</c:v>
                </c:pt>
                <c:pt idx="243">
                  <c:v>158.69999999999999</c:v>
                </c:pt>
                <c:pt idx="244">
                  <c:v>141.6</c:v>
                </c:pt>
                <c:pt idx="245">
                  <c:v>132.6</c:v>
                </c:pt>
                <c:pt idx="246">
                  <c:v>139.6</c:v>
                </c:pt>
                <c:pt idx="247">
                  <c:v>147</c:v>
                </c:pt>
                <c:pt idx="248">
                  <c:v>166.6</c:v>
                </c:pt>
                <c:pt idx="249">
                  <c:v>157</c:v>
                </c:pt>
                <c:pt idx="250">
                  <c:v>180.4</c:v>
                </c:pt>
                <c:pt idx="251">
                  <c:v>210.2</c:v>
                </c:pt>
                <c:pt idx="252">
                  <c:v>159.80000000000001</c:v>
                </c:pt>
                <c:pt idx="253">
                  <c:v>157.80000000000001</c:v>
                </c:pt>
                <c:pt idx="254">
                  <c:v>168.2</c:v>
                </c:pt>
                <c:pt idx="255">
                  <c:v>158.4</c:v>
                </c:pt>
                <c:pt idx="256">
                  <c:v>152</c:v>
                </c:pt>
                <c:pt idx="257">
                  <c:v>142.19999999999999</c:v>
                </c:pt>
                <c:pt idx="258">
                  <c:v>137.19999999999999</c:v>
                </c:pt>
                <c:pt idx="259">
                  <c:v>152.6</c:v>
                </c:pt>
                <c:pt idx="260">
                  <c:v>166.8</c:v>
                </c:pt>
                <c:pt idx="261">
                  <c:v>165.6</c:v>
                </c:pt>
                <c:pt idx="262">
                  <c:v>198.6</c:v>
                </c:pt>
                <c:pt idx="263">
                  <c:v>201.5</c:v>
                </c:pt>
                <c:pt idx="264">
                  <c:v>170.7</c:v>
                </c:pt>
                <c:pt idx="265">
                  <c:v>164.4</c:v>
                </c:pt>
                <c:pt idx="266">
                  <c:v>179.7</c:v>
                </c:pt>
                <c:pt idx="267">
                  <c:v>157</c:v>
                </c:pt>
                <c:pt idx="268">
                  <c:v>168</c:v>
                </c:pt>
                <c:pt idx="269">
                  <c:v>139.30000000000001</c:v>
                </c:pt>
                <c:pt idx="270">
                  <c:v>138.6</c:v>
                </c:pt>
                <c:pt idx="271">
                  <c:v>153.4</c:v>
                </c:pt>
                <c:pt idx="272">
                  <c:v>138.9</c:v>
                </c:pt>
                <c:pt idx="273">
                  <c:v>172.1</c:v>
                </c:pt>
                <c:pt idx="274">
                  <c:v>198.4</c:v>
                </c:pt>
                <c:pt idx="275">
                  <c:v>217.8</c:v>
                </c:pt>
                <c:pt idx="276">
                  <c:v>173.7</c:v>
                </c:pt>
                <c:pt idx="277">
                  <c:v>153.80000000000001</c:v>
                </c:pt>
                <c:pt idx="278">
                  <c:v>175.6</c:v>
                </c:pt>
                <c:pt idx="279">
                  <c:v>147.1</c:v>
                </c:pt>
                <c:pt idx="280">
                  <c:v>160.30000000000001</c:v>
                </c:pt>
                <c:pt idx="281">
                  <c:v>135.19999999999999</c:v>
                </c:pt>
                <c:pt idx="282">
                  <c:v>148.80000000000001</c:v>
                </c:pt>
                <c:pt idx="283">
                  <c:v>151</c:v>
                </c:pt>
                <c:pt idx="284">
                  <c:v>148.19999999999999</c:v>
                </c:pt>
                <c:pt idx="285">
                  <c:v>182.2</c:v>
                </c:pt>
                <c:pt idx="286">
                  <c:v>189.2</c:v>
                </c:pt>
                <c:pt idx="287">
                  <c:v>183.1</c:v>
                </c:pt>
                <c:pt idx="288">
                  <c:v>170</c:v>
                </c:pt>
                <c:pt idx="289">
                  <c:v>158.4</c:v>
                </c:pt>
                <c:pt idx="290">
                  <c:v>176.1</c:v>
                </c:pt>
                <c:pt idx="291">
                  <c:v>156.19999999999999</c:v>
                </c:pt>
                <c:pt idx="292">
                  <c:v>153.19999999999999</c:v>
                </c:pt>
                <c:pt idx="293">
                  <c:v>117.9</c:v>
                </c:pt>
                <c:pt idx="294">
                  <c:v>149.80000000000001</c:v>
                </c:pt>
                <c:pt idx="295">
                  <c:v>156.6</c:v>
                </c:pt>
                <c:pt idx="296">
                  <c:v>166.7</c:v>
                </c:pt>
                <c:pt idx="297">
                  <c:v>156.80000000000001</c:v>
                </c:pt>
                <c:pt idx="298">
                  <c:v>158.6</c:v>
                </c:pt>
                <c:pt idx="299">
                  <c:v>210.8</c:v>
                </c:pt>
                <c:pt idx="300">
                  <c:v>203.6</c:v>
                </c:pt>
                <c:pt idx="301">
                  <c:v>175.2</c:v>
                </c:pt>
                <c:pt idx="302">
                  <c:v>168.7</c:v>
                </c:pt>
                <c:pt idx="303">
                  <c:v>155.9</c:v>
                </c:pt>
                <c:pt idx="304">
                  <c:v>147.30000000000001</c:v>
                </c:pt>
                <c:pt idx="305">
                  <c:v>137</c:v>
                </c:pt>
                <c:pt idx="306">
                  <c:v>141.1</c:v>
                </c:pt>
                <c:pt idx="307">
                  <c:v>167.4</c:v>
                </c:pt>
                <c:pt idx="308">
                  <c:v>160.19999999999999</c:v>
                </c:pt>
                <c:pt idx="309">
                  <c:v>191.9</c:v>
                </c:pt>
                <c:pt idx="310">
                  <c:v>174.4</c:v>
                </c:pt>
                <c:pt idx="311">
                  <c:v>208.2</c:v>
                </c:pt>
                <c:pt idx="312">
                  <c:v>159.4</c:v>
                </c:pt>
                <c:pt idx="313">
                  <c:v>161.1</c:v>
                </c:pt>
                <c:pt idx="314">
                  <c:v>172.1</c:v>
                </c:pt>
                <c:pt idx="315">
                  <c:v>158.4</c:v>
                </c:pt>
                <c:pt idx="316">
                  <c:v>114.6</c:v>
                </c:pt>
                <c:pt idx="317">
                  <c:v>159.6</c:v>
                </c:pt>
                <c:pt idx="318">
                  <c:v>159.69999999999999</c:v>
                </c:pt>
                <c:pt idx="319">
                  <c:v>159.4</c:v>
                </c:pt>
                <c:pt idx="320">
                  <c:v>160.69999999999999</c:v>
                </c:pt>
                <c:pt idx="321">
                  <c:v>165.5</c:v>
                </c:pt>
                <c:pt idx="322">
                  <c:v>205</c:v>
                </c:pt>
                <c:pt idx="323">
                  <c:v>205.2</c:v>
                </c:pt>
                <c:pt idx="324">
                  <c:v>141.6</c:v>
                </c:pt>
                <c:pt idx="325">
                  <c:v>148.1</c:v>
                </c:pt>
                <c:pt idx="326">
                  <c:v>184.9</c:v>
                </c:pt>
                <c:pt idx="327">
                  <c:v>132.5</c:v>
                </c:pt>
                <c:pt idx="328">
                  <c:v>137.30000000000001</c:v>
                </c:pt>
                <c:pt idx="329">
                  <c:v>135.5</c:v>
                </c:pt>
                <c:pt idx="330">
                  <c:v>121.7</c:v>
                </c:pt>
                <c:pt idx="331">
                  <c:v>166.1</c:v>
                </c:pt>
                <c:pt idx="332">
                  <c:v>146.80000000000001</c:v>
                </c:pt>
                <c:pt idx="333">
                  <c:v>162.80000000000001</c:v>
                </c:pt>
                <c:pt idx="334">
                  <c:v>186.8</c:v>
                </c:pt>
                <c:pt idx="335">
                  <c:v>185.5</c:v>
                </c:pt>
                <c:pt idx="336">
                  <c:v>151.5</c:v>
                </c:pt>
                <c:pt idx="337">
                  <c:v>158.1</c:v>
                </c:pt>
                <c:pt idx="338">
                  <c:v>143</c:v>
                </c:pt>
                <c:pt idx="339">
                  <c:v>151.19999999999999</c:v>
                </c:pt>
                <c:pt idx="340">
                  <c:v>147.6</c:v>
                </c:pt>
                <c:pt idx="341">
                  <c:v>130.69999999999999</c:v>
                </c:pt>
                <c:pt idx="342">
                  <c:v>137.5</c:v>
                </c:pt>
                <c:pt idx="343">
                  <c:v>146.1</c:v>
                </c:pt>
                <c:pt idx="344">
                  <c:v>133.6</c:v>
                </c:pt>
                <c:pt idx="345">
                  <c:v>167.9</c:v>
                </c:pt>
                <c:pt idx="346">
                  <c:v>181.9</c:v>
                </c:pt>
                <c:pt idx="347">
                  <c:v>202</c:v>
                </c:pt>
                <c:pt idx="348">
                  <c:v>166.5</c:v>
                </c:pt>
                <c:pt idx="349">
                  <c:v>151.30000000000001</c:v>
                </c:pt>
                <c:pt idx="350">
                  <c:v>146.19999999999999</c:v>
                </c:pt>
                <c:pt idx="351">
                  <c:v>148.30000000000001</c:v>
                </c:pt>
                <c:pt idx="352">
                  <c:v>144.69999999999999</c:v>
                </c:pt>
                <c:pt idx="353">
                  <c:v>123.6</c:v>
                </c:pt>
                <c:pt idx="354">
                  <c:v>151.6</c:v>
                </c:pt>
                <c:pt idx="355">
                  <c:v>133.9</c:v>
                </c:pt>
                <c:pt idx="356">
                  <c:v>137.4</c:v>
                </c:pt>
                <c:pt idx="357">
                  <c:v>181.6</c:v>
                </c:pt>
                <c:pt idx="358">
                  <c:v>182</c:v>
                </c:pt>
                <c:pt idx="359">
                  <c:v>190</c:v>
                </c:pt>
                <c:pt idx="360">
                  <c:v>161.19999999999999</c:v>
                </c:pt>
                <c:pt idx="361">
                  <c:v>155.5</c:v>
                </c:pt>
                <c:pt idx="362">
                  <c:v>141.9</c:v>
                </c:pt>
                <c:pt idx="363">
                  <c:v>164.6</c:v>
                </c:pt>
                <c:pt idx="364">
                  <c:v>136.19999999999999</c:v>
                </c:pt>
                <c:pt idx="365">
                  <c:v>126.8</c:v>
                </c:pt>
                <c:pt idx="366">
                  <c:v>152.5</c:v>
                </c:pt>
                <c:pt idx="367">
                  <c:v>126.6</c:v>
                </c:pt>
                <c:pt idx="368">
                  <c:v>150.1</c:v>
                </c:pt>
                <c:pt idx="369">
                  <c:v>186.3</c:v>
                </c:pt>
                <c:pt idx="370">
                  <c:v>147.5</c:v>
                </c:pt>
                <c:pt idx="371">
                  <c:v>200.4</c:v>
                </c:pt>
                <c:pt idx="372">
                  <c:v>177.2</c:v>
                </c:pt>
                <c:pt idx="373">
                  <c:v>127.4</c:v>
                </c:pt>
                <c:pt idx="374">
                  <c:v>177.1</c:v>
                </c:pt>
                <c:pt idx="375">
                  <c:v>154.4</c:v>
                </c:pt>
                <c:pt idx="376">
                  <c:v>135.19999999999999</c:v>
                </c:pt>
                <c:pt idx="377">
                  <c:v>126.4</c:v>
                </c:pt>
                <c:pt idx="378">
                  <c:v>147.30000000000001</c:v>
                </c:pt>
                <c:pt idx="379">
                  <c:v>140.6</c:v>
                </c:pt>
                <c:pt idx="380">
                  <c:v>152.30000000000001</c:v>
                </c:pt>
                <c:pt idx="381">
                  <c:v>151.19999999999999</c:v>
                </c:pt>
                <c:pt idx="382">
                  <c:v>172.2</c:v>
                </c:pt>
                <c:pt idx="383">
                  <c:v>215.3</c:v>
                </c:pt>
                <c:pt idx="384">
                  <c:v>154.1</c:v>
                </c:pt>
                <c:pt idx="385">
                  <c:v>159.30000000000001</c:v>
                </c:pt>
                <c:pt idx="386">
                  <c:v>160.4</c:v>
                </c:pt>
                <c:pt idx="387">
                  <c:v>151.9</c:v>
                </c:pt>
                <c:pt idx="388">
                  <c:v>148.4</c:v>
                </c:pt>
                <c:pt idx="389">
                  <c:v>139.6</c:v>
                </c:pt>
                <c:pt idx="390">
                  <c:v>148.19999999999999</c:v>
                </c:pt>
                <c:pt idx="391">
                  <c:v>153.5</c:v>
                </c:pt>
                <c:pt idx="392">
                  <c:v>145.1</c:v>
                </c:pt>
                <c:pt idx="393">
                  <c:v>183.7</c:v>
                </c:pt>
                <c:pt idx="394">
                  <c:v>210.5</c:v>
                </c:pt>
                <c:pt idx="395">
                  <c:v>203.3</c:v>
                </c:pt>
                <c:pt idx="396">
                  <c:v>153.30000000000001</c:v>
                </c:pt>
                <c:pt idx="397">
                  <c:v>144.30000000000001</c:v>
                </c:pt>
                <c:pt idx="398">
                  <c:v>169.6</c:v>
                </c:pt>
                <c:pt idx="399">
                  <c:v>143.69999999999999</c:v>
                </c:pt>
                <c:pt idx="400">
                  <c:v>160.1</c:v>
                </c:pt>
                <c:pt idx="401">
                  <c:v>135.6</c:v>
                </c:pt>
                <c:pt idx="402">
                  <c:v>141.80000000000001</c:v>
                </c:pt>
                <c:pt idx="403">
                  <c:v>159.9</c:v>
                </c:pt>
                <c:pt idx="404">
                  <c:v>145.69999999999999</c:v>
                </c:pt>
                <c:pt idx="405">
                  <c:v>183.5</c:v>
                </c:pt>
                <c:pt idx="406">
                  <c:v>198.2</c:v>
                </c:pt>
                <c:pt idx="407">
                  <c:v>186.8</c:v>
                </c:pt>
                <c:pt idx="408">
                  <c:v>172</c:v>
                </c:pt>
                <c:pt idx="409">
                  <c:v>150.6</c:v>
                </c:pt>
                <c:pt idx="410">
                  <c:v>163.30000000000001</c:v>
                </c:pt>
                <c:pt idx="411">
                  <c:v>153.69999999999999</c:v>
                </c:pt>
                <c:pt idx="412">
                  <c:v>152.9</c:v>
                </c:pt>
                <c:pt idx="413">
                  <c:v>135.5</c:v>
                </c:pt>
                <c:pt idx="414">
                  <c:v>148.5</c:v>
                </c:pt>
                <c:pt idx="415">
                  <c:v>148.4</c:v>
                </c:pt>
                <c:pt idx="416">
                  <c:v>133.6</c:v>
                </c:pt>
                <c:pt idx="417">
                  <c:v>194.1</c:v>
                </c:pt>
                <c:pt idx="418">
                  <c:v>208.6</c:v>
                </c:pt>
                <c:pt idx="419">
                  <c:v>197.3</c:v>
                </c:pt>
                <c:pt idx="420">
                  <c:v>164.4</c:v>
                </c:pt>
                <c:pt idx="421">
                  <c:v>148.1</c:v>
                </c:pt>
                <c:pt idx="422">
                  <c:v>152</c:v>
                </c:pt>
                <c:pt idx="423">
                  <c:v>144.1</c:v>
                </c:pt>
                <c:pt idx="424">
                  <c:v>155</c:v>
                </c:pt>
                <c:pt idx="425">
                  <c:v>124.5</c:v>
                </c:pt>
                <c:pt idx="426">
                  <c:v>153</c:v>
                </c:pt>
                <c:pt idx="427">
                  <c:v>146</c:v>
                </c:pt>
                <c:pt idx="428">
                  <c:v>138</c:v>
                </c:pt>
                <c:pt idx="429">
                  <c:v>190</c:v>
                </c:pt>
                <c:pt idx="430">
                  <c:v>192</c:v>
                </c:pt>
                <c:pt idx="431">
                  <c:v>192</c:v>
                </c:pt>
                <c:pt idx="432">
                  <c:v>147</c:v>
                </c:pt>
                <c:pt idx="433">
                  <c:v>133</c:v>
                </c:pt>
                <c:pt idx="434">
                  <c:v>163</c:v>
                </c:pt>
                <c:pt idx="435">
                  <c:v>150</c:v>
                </c:pt>
                <c:pt idx="436">
                  <c:v>129</c:v>
                </c:pt>
                <c:pt idx="437">
                  <c:v>131</c:v>
                </c:pt>
                <c:pt idx="438">
                  <c:v>145</c:v>
                </c:pt>
                <c:pt idx="439">
                  <c:v>137</c:v>
                </c:pt>
                <c:pt idx="440">
                  <c:v>138</c:v>
                </c:pt>
                <c:pt idx="441">
                  <c:v>168</c:v>
                </c:pt>
                <c:pt idx="442">
                  <c:v>176</c:v>
                </c:pt>
                <c:pt idx="443">
                  <c:v>188</c:v>
                </c:pt>
                <c:pt idx="444">
                  <c:v>139</c:v>
                </c:pt>
                <c:pt idx="445">
                  <c:v>143</c:v>
                </c:pt>
                <c:pt idx="446">
                  <c:v>150</c:v>
                </c:pt>
                <c:pt idx="447">
                  <c:v>154</c:v>
                </c:pt>
                <c:pt idx="448">
                  <c:v>137</c:v>
                </c:pt>
                <c:pt idx="449">
                  <c:v>129</c:v>
                </c:pt>
                <c:pt idx="450">
                  <c:v>128</c:v>
                </c:pt>
                <c:pt idx="451">
                  <c:v>140</c:v>
                </c:pt>
                <c:pt idx="452">
                  <c:v>143</c:v>
                </c:pt>
                <c:pt idx="453">
                  <c:v>151</c:v>
                </c:pt>
                <c:pt idx="454">
                  <c:v>177</c:v>
                </c:pt>
                <c:pt idx="455">
                  <c:v>184</c:v>
                </c:pt>
                <c:pt idx="456">
                  <c:v>151</c:v>
                </c:pt>
                <c:pt idx="457">
                  <c:v>134</c:v>
                </c:pt>
                <c:pt idx="458">
                  <c:v>164</c:v>
                </c:pt>
                <c:pt idx="459">
                  <c:v>126</c:v>
                </c:pt>
                <c:pt idx="460">
                  <c:v>131</c:v>
                </c:pt>
                <c:pt idx="461">
                  <c:v>125</c:v>
                </c:pt>
                <c:pt idx="462">
                  <c:v>127</c:v>
                </c:pt>
                <c:pt idx="463">
                  <c:v>143</c:v>
                </c:pt>
                <c:pt idx="464">
                  <c:v>143</c:v>
                </c:pt>
                <c:pt idx="465">
                  <c:v>160</c:v>
                </c:pt>
                <c:pt idx="466">
                  <c:v>190</c:v>
                </c:pt>
                <c:pt idx="467">
                  <c:v>182</c:v>
                </c:pt>
                <c:pt idx="468">
                  <c:v>138</c:v>
                </c:pt>
                <c:pt idx="469">
                  <c:v>136</c:v>
                </c:pt>
                <c:pt idx="470">
                  <c:v>152</c:v>
                </c:pt>
                <c:pt idx="471">
                  <c:v>127</c:v>
                </c:pt>
                <c:pt idx="472">
                  <c:v>151</c:v>
                </c:pt>
                <c:pt idx="473">
                  <c:v>130</c:v>
                </c:pt>
                <c:pt idx="474">
                  <c:v>119</c:v>
                </c:pt>
                <c:pt idx="475">
                  <c:v>153</c:v>
                </c:pt>
              </c:numCache>
            </c:numRef>
          </c:val>
          <c:smooth val="0"/>
          <c:extLst>
            <c:ext xmlns:c16="http://schemas.microsoft.com/office/drawing/2014/chart" uri="{C3380CC4-5D6E-409C-BE32-E72D297353CC}">
              <c16:uniqueId val="{00000000-1F17-48BF-9849-1B36D9A6882C}"/>
            </c:ext>
          </c:extLst>
        </c:ser>
        <c:ser>
          <c:idx val="1"/>
          <c:order val="1"/>
          <c:tx>
            <c:v>Pegels B3 Forecast</c:v>
          </c:tx>
          <c:spPr>
            <a:ln w="38100" cap="rnd">
              <a:solidFill>
                <a:schemeClr val="accent2">
                  <a:lumMod val="75000"/>
                </a:schemeClr>
              </a:solidFill>
              <a:prstDash val="solid"/>
              <a:round/>
            </a:ln>
            <a:effectLst/>
          </c:spPr>
          <c:marker>
            <c:symbol val="none"/>
          </c:marker>
          <c:cat>
            <c:strRef>
              <c:f>'Pegels B3 Seasonal Data'!$A$5:$A$488</c:f>
              <c:strCache>
                <c:ptCount val="484"/>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1965-01</c:v>
                </c:pt>
                <c:pt idx="109">
                  <c:v>1965-02</c:v>
                </c:pt>
                <c:pt idx="110">
                  <c:v>1965-03</c:v>
                </c:pt>
                <c:pt idx="111">
                  <c:v>1965-04</c:v>
                </c:pt>
                <c:pt idx="112">
                  <c:v>1965-05</c:v>
                </c:pt>
                <c:pt idx="113">
                  <c:v>1965-06</c:v>
                </c:pt>
                <c:pt idx="114">
                  <c:v>1965-07</c:v>
                </c:pt>
                <c:pt idx="115">
                  <c:v>1965-08</c:v>
                </c:pt>
                <c:pt idx="116">
                  <c:v>1965-09</c:v>
                </c:pt>
                <c:pt idx="117">
                  <c:v>1965-10</c:v>
                </c:pt>
                <c:pt idx="118">
                  <c:v>1965-11</c:v>
                </c:pt>
                <c:pt idx="119">
                  <c:v>1965-12</c:v>
                </c:pt>
                <c:pt idx="120">
                  <c:v>1966-01</c:v>
                </c:pt>
                <c:pt idx="121">
                  <c:v>1966-02</c:v>
                </c:pt>
                <c:pt idx="122">
                  <c:v>1966-03</c:v>
                </c:pt>
                <c:pt idx="123">
                  <c:v>1966-04</c:v>
                </c:pt>
                <c:pt idx="124">
                  <c:v>1966-05</c:v>
                </c:pt>
                <c:pt idx="125">
                  <c:v>1966-06</c:v>
                </c:pt>
                <c:pt idx="126">
                  <c:v>1966-07</c:v>
                </c:pt>
                <c:pt idx="127">
                  <c:v>1966-08</c:v>
                </c:pt>
                <c:pt idx="128">
                  <c:v>1966-09</c:v>
                </c:pt>
                <c:pt idx="129">
                  <c:v>1966-10</c:v>
                </c:pt>
                <c:pt idx="130">
                  <c:v>1966-11</c:v>
                </c:pt>
                <c:pt idx="131">
                  <c:v>1966-12</c:v>
                </c:pt>
                <c:pt idx="132">
                  <c:v>1967-01</c:v>
                </c:pt>
                <c:pt idx="133">
                  <c:v>1967-02</c:v>
                </c:pt>
                <c:pt idx="134">
                  <c:v>1967-03</c:v>
                </c:pt>
                <c:pt idx="135">
                  <c:v>1967-04</c:v>
                </c:pt>
                <c:pt idx="136">
                  <c:v>1967-05</c:v>
                </c:pt>
                <c:pt idx="137">
                  <c:v>1967-06</c:v>
                </c:pt>
                <c:pt idx="138">
                  <c:v>1967-07</c:v>
                </c:pt>
                <c:pt idx="139">
                  <c:v>1967-08</c:v>
                </c:pt>
                <c:pt idx="140">
                  <c:v>1967-09</c:v>
                </c:pt>
                <c:pt idx="141">
                  <c:v>1967-10</c:v>
                </c:pt>
                <c:pt idx="142">
                  <c:v>1967-11</c:v>
                </c:pt>
                <c:pt idx="143">
                  <c:v>1967-12</c:v>
                </c:pt>
                <c:pt idx="144">
                  <c:v>1968-01</c:v>
                </c:pt>
                <c:pt idx="145">
                  <c:v>1968-02</c:v>
                </c:pt>
                <c:pt idx="146">
                  <c:v>1968-03</c:v>
                </c:pt>
                <c:pt idx="147">
                  <c:v>1968-04</c:v>
                </c:pt>
                <c:pt idx="148">
                  <c:v>1968-05</c:v>
                </c:pt>
                <c:pt idx="149">
                  <c:v>1968-06</c:v>
                </c:pt>
                <c:pt idx="150">
                  <c:v>1968-07</c:v>
                </c:pt>
                <c:pt idx="151">
                  <c:v>1968-08</c:v>
                </c:pt>
                <c:pt idx="152">
                  <c:v>1968-09</c:v>
                </c:pt>
                <c:pt idx="153">
                  <c:v>1968-10</c:v>
                </c:pt>
                <c:pt idx="154">
                  <c:v>1968-11</c:v>
                </c:pt>
                <c:pt idx="155">
                  <c:v>1968-12</c:v>
                </c:pt>
                <c:pt idx="156">
                  <c:v>1969-01</c:v>
                </c:pt>
                <c:pt idx="157">
                  <c:v>1969-02</c:v>
                </c:pt>
                <c:pt idx="158">
                  <c:v>1969-03</c:v>
                </c:pt>
                <c:pt idx="159">
                  <c:v>1969-04</c:v>
                </c:pt>
                <c:pt idx="160">
                  <c:v>1969-05</c:v>
                </c:pt>
                <c:pt idx="161">
                  <c:v>1969-06</c:v>
                </c:pt>
                <c:pt idx="162">
                  <c:v>1969-07</c:v>
                </c:pt>
                <c:pt idx="163">
                  <c:v>1969-08</c:v>
                </c:pt>
                <c:pt idx="164">
                  <c:v>1969-09</c:v>
                </c:pt>
                <c:pt idx="165">
                  <c:v>1969-10</c:v>
                </c:pt>
                <c:pt idx="166">
                  <c:v>1969-11</c:v>
                </c:pt>
                <c:pt idx="167">
                  <c:v>1969-12</c:v>
                </c:pt>
                <c:pt idx="168">
                  <c:v>1970-01</c:v>
                </c:pt>
                <c:pt idx="169">
                  <c:v>1970-02</c:v>
                </c:pt>
                <c:pt idx="170">
                  <c:v>1970-03</c:v>
                </c:pt>
                <c:pt idx="171">
                  <c:v>1970-04</c:v>
                </c:pt>
                <c:pt idx="172">
                  <c:v>1970-05</c:v>
                </c:pt>
                <c:pt idx="173">
                  <c:v>1970-06</c:v>
                </c:pt>
                <c:pt idx="174">
                  <c:v>1970-07</c:v>
                </c:pt>
                <c:pt idx="175">
                  <c:v>1970-08</c:v>
                </c:pt>
                <c:pt idx="176">
                  <c:v>1970-09</c:v>
                </c:pt>
                <c:pt idx="177">
                  <c:v>1970-10</c:v>
                </c:pt>
                <c:pt idx="178">
                  <c:v>1970-11</c:v>
                </c:pt>
                <c:pt idx="179">
                  <c:v>1970-12</c:v>
                </c:pt>
                <c:pt idx="180">
                  <c:v>1971-01</c:v>
                </c:pt>
                <c:pt idx="181">
                  <c:v>1971-02</c:v>
                </c:pt>
                <c:pt idx="182">
                  <c:v>1971-03</c:v>
                </c:pt>
                <c:pt idx="183">
                  <c:v>1971-04</c:v>
                </c:pt>
                <c:pt idx="184">
                  <c:v>1971-05</c:v>
                </c:pt>
                <c:pt idx="185">
                  <c:v>1971-06</c:v>
                </c:pt>
                <c:pt idx="186">
                  <c:v>1971-07</c:v>
                </c:pt>
                <c:pt idx="187">
                  <c:v>1971-08</c:v>
                </c:pt>
                <c:pt idx="188">
                  <c:v>1971-09</c:v>
                </c:pt>
                <c:pt idx="189">
                  <c:v>1971-10</c:v>
                </c:pt>
                <c:pt idx="190">
                  <c:v>1971-11</c:v>
                </c:pt>
                <c:pt idx="191">
                  <c:v>1971-12</c:v>
                </c:pt>
                <c:pt idx="192">
                  <c:v>1972-01</c:v>
                </c:pt>
                <c:pt idx="193">
                  <c:v>1972-02</c:v>
                </c:pt>
                <c:pt idx="194">
                  <c:v>1972-03</c:v>
                </c:pt>
                <c:pt idx="195">
                  <c:v>1972-04</c:v>
                </c:pt>
                <c:pt idx="196">
                  <c:v>1972-05</c:v>
                </c:pt>
                <c:pt idx="197">
                  <c:v>1972-06</c:v>
                </c:pt>
                <c:pt idx="198">
                  <c:v>1972-07</c:v>
                </c:pt>
                <c:pt idx="199">
                  <c:v>1972-08</c:v>
                </c:pt>
                <c:pt idx="200">
                  <c:v>1972-09</c:v>
                </c:pt>
                <c:pt idx="201">
                  <c:v>1972-10</c:v>
                </c:pt>
                <c:pt idx="202">
                  <c:v>1972-11</c:v>
                </c:pt>
                <c:pt idx="203">
                  <c:v>1972-12</c:v>
                </c:pt>
                <c:pt idx="204">
                  <c:v>1973-01</c:v>
                </c:pt>
                <c:pt idx="205">
                  <c:v>1973-02</c:v>
                </c:pt>
                <c:pt idx="206">
                  <c:v>1973-03</c:v>
                </c:pt>
                <c:pt idx="207">
                  <c:v>1973-04</c:v>
                </c:pt>
                <c:pt idx="208">
                  <c:v>1973-05</c:v>
                </c:pt>
                <c:pt idx="209">
                  <c:v>1973-06</c:v>
                </c:pt>
                <c:pt idx="210">
                  <c:v>1973-07</c:v>
                </c:pt>
                <c:pt idx="211">
                  <c:v>1973-08</c:v>
                </c:pt>
                <c:pt idx="212">
                  <c:v>1973-09</c:v>
                </c:pt>
                <c:pt idx="213">
                  <c:v>1973-10</c:v>
                </c:pt>
                <c:pt idx="214">
                  <c:v>1973-11</c:v>
                </c:pt>
                <c:pt idx="215">
                  <c:v>1973-12</c:v>
                </c:pt>
                <c:pt idx="216">
                  <c:v>1974-01</c:v>
                </c:pt>
                <c:pt idx="217">
                  <c:v>1974-02</c:v>
                </c:pt>
                <c:pt idx="218">
                  <c:v>1974-03</c:v>
                </c:pt>
                <c:pt idx="219">
                  <c:v>1974-04</c:v>
                </c:pt>
                <c:pt idx="220">
                  <c:v>1974-05</c:v>
                </c:pt>
                <c:pt idx="221">
                  <c:v>1974-06</c:v>
                </c:pt>
                <c:pt idx="222">
                  <c:v>1974-07</c:v>
                </c:pt>
                <c:pt idx="223">
                  <c:v>1974-08</c:v>
                </c:pt>
                <c:pt idx="224">
                  <c:v>1974-09</c:v>
                </c:pt>
                <c:pt idx="225">
                  <c:v>1974-10</c:v>
                </c:pt>
                <c:pt idx="226">
                  <c:v>1974-11</c:v>
                </c:pt>
                <c:pt idx="227">
                  <c:v>1974-12</c:v>
                </c:pt>
                <c:pt idx="228">
                  <c:v>1975-01</c:v>
                </c:pt>
                <c:pt idx="229">
                  <c:v>1975-02</c:v>
                </c:pt>
                <c:pt idx="230">
                  <c:v>1975-03</c:v>
                </c:pt>
                <c:pt idx="231">
                  <c:v>1975-04</c:v>
                </c:pt>
                <c:pt idx="232">
                  <c:v>1975-05</c:v>
                </c:pt>
                <c:pt idx="233">
                  <c:v>1975-06</c:v>
                </c:pt>
                <c:pt idx="234">
                  <c:v>1975-07</c:v>
                </c:pt>
                <c:pt idx="235">
                  <c:v>1975-08</c:v>
                </c:pt>
                <c:pt idx="236">
                  <c:v>1975-09</c:v>
                </c:pt>
                <c:pt idx="237">
                  <c:v>1975-10</c:v>
                </c:pt>
                <c:pt idx="238">
                  <c:v>1975-11</c:v>
                </c:pt>
                <c:pt idx="239">
                  <c:v>1975-12</c:v>
                </c:pt>
                <c:pt idx="240">
                  <c:v>1976-01</c:v>
                </c:pt>
                <c:pt idx="241">
                  <c:v>1976-02</c:v>
                </c:pt>
                <c:pt idx="242">
                  <c:v>1976-03</c:v>
                </c:pt>
                <c:pt idx="243">
                  <c:v>1976-04</c:v>
                </c:pt>
                <c:pt idx="244">
                  <c:v>1976-05</c:v>
                </c:pt>
                <c:pt idx="245">
                  <c:v>1976-06</c:v>
                </c:pt>
                <c:pt idx="246">
                  <c:v>1976-07</c:v>
                </c:pt>
                <c:pt idx="247">
                  <c:v>1976-08</c:v>
                </c:pt>
                <c:pt idx="248">
                  <c:v>1976-09</c:v>
                </c:pt>
                <c:pt idx="249">
                  <c:v>1976-10</c:v>
                </c:pt>
                <c:pt idx="250">
                  <c:v>1976-11</c:v>
                </c:pt>
                <c:pt idx="251">
                  <c:v>1976-12</c:v>
                </c:pt>
                <c:pt idx="252">
                  <c:v>1977-01</c:v>
                </c:pt>
                <c:pt idx="253">
                  <c:v>1977-02</c:v>
                </c:pt>
                <c:pt idx="254">
                  <c:v>1977-03</c:v>
                </c:pt>
                <c:pt idx="255">
                  <c:v>1977-04</c:v>
                </c:pt>
                <c:pt idx="256">
                  <c:v>1977-05</c:v>
                </c:pt>
                <c:pt idx="257">
                  <c:v>1977-06</c:v>
                </c:pt>
                <c:pt idx="258">
                  <c:v>1977-07</c:v>
                </c:pt>
                <c:pt idx="259">
                  <c:v>1977-08</c:v>
                </c:pt>
                <c:pt idx="260">
                  <c:v>1977-09</c:v>
                </c:pt>
                <c:pt idx="261">
                  <c:v>1977-10</c:v>
                </c:pt>
                <c:pt idx="262">
                  <c:v>1977-11</c:v>
                </c:pt>
                <c:pt idx="263">
                  <c:v>1977-12</c:v>
                </c:pt>
                <c:pt idx="264">
                  <c:v>1978-01</c:v>
                </c:pt>
                <c:pt idx="265">
                  <c:v>1978-02</c:v>
                </c:pt>
                <c:pt idx="266">
                  <c:v>1978-03</c:v>
                </c:pt>
                <c:pt idx="267">
                  <c:v>1978-04</c:v>
                </c:pt>
                <c:pt idx="268">
                  <c:v>1978-05</c:v>
                </c:pt>
                <c:pt idx="269">
                  <c:v>1978-06</c:v>
                </c:pt>
                <c:pt idx="270">
                  <c:v>1978-07</c:v>
                </c:pt>
                <c:pt idx="271">
                  <c:v>1978-08</c:v>
                </c:pt>
                <c:pt idx="272">
                  <c:v>1978-09</c:v>
                </c:pt>
                <c:pt idx="273">
                  <c:v>1978-10</c:v>
                </c:pt>
                <c:pt idx="274">
                  <c:v>1978-11</c:v>
                </c:pt>
                <c:pt idx="275">
                  <c:v>1978-12</c:v>
                </c:pt>
                <c:pt idx="276">
                  <c:v>1979-01</c:v>
                </c:pt>
                <c:pt idx="277">
                  <c:v>1979-02</c:v>
                </c:pt>
                <c:pt idx="278">
                  <c:v>1979-03</c:v>
                </c:pt>
                <c:pt idx="279">
                  <c:v>1979-04</c:v>
                </c:pt>
                <c:pt idx="280">
                  <c:v>1979-05</c:v>
                </c:pt>
                <c:pt idx="281">
                  <c:v>1979-06</c:v>
                </c:pt>
                <c:pt idx="282">
                  <c:v>1979-07</c:v>
                </c:pt>
                <c:pt idx="283">
                  <c:v>1979-08</c:v>
                </c:pt>
                <c:pt idx="284">
                  <c:v>1979-09</c:v>
                </c:pt>
                <c:pt idx="285">
                  <c:v>1979-10</c:v>
                </c:pt>
                <c:pt idx="286">
                  <c:v>1979-11</c:v>
                </c:pt>
                <c:pt idx="287">
                  <c:v>1979-12</c:v>
                </c:pt>
                <c:pt idx="288">
                  <c:v>1980-01</c:v>
                </c:pt>
                <c:pt idx="289">
                  <c:v>1980-02</c:v>
                </c:pt>
                <c:pt idx="290">
                  <c:v>1980-03</c:v>
                </c:pt>
                <c:pt idx="291">
                  <c:v>1980-04</c:v>
                </c:pt>
                <c:pt idx="292">
                  <c:v>1980-05</c:v>
                </c:pt>
                <c:pt idx="293">
                  <c:v>1980-06</c:v>
                </c:pt>
                <c:pt idx="294">
                  <c:v>1980-07</c:v>
                </c:pt>
                <c:pt idx="295">
                  <c:v>1980-08</c:v>
                </c:pt>
                <c:pt idx="296">
                  <c:v>1980-09</c:v>
                </c:pt>
                <c:pt idx="297">
                  <c:v>1980-10</c:v>
                </c:pt>
                <c:pt idx="298">
                  <c:v>1980-11</c:v>
                </c:pt>
                <c:pt idx="299">
                  <c:v>1980-12</c:v>
                </c:pt>
                <c:pt idx="300">
                  <c:v>1981-01</c:v>
                </c:pt>
                <c:pt idx="301">
                  <c:v>1981-02</c:v>
                </c:pt>
                <c:pt idx="302">
                  <c:v>1981-03</c:v>
                </c:pt>
                <c:pt idx="303">
                  <c:v>1981-04</c:v>
                </c:pt>
                <c:pt idx="304">
                  <c:v>1981-05</c:v>
                </c:pt>
                <c:pt idx="305">
                  <c:v>1981-06</c:v>
                </c:pt>
                <c:pt idx="306">
                  <c:v>1981-07</c:v>
                </c:pt>
                <c:pt idx="307">
                  <c:v>1981-08</c:v>
                </c:pt>
                <c:pt idx="308">
                  <c:v>1981-09</c:v>
                </c:pt>
                <c:pt idx="309">
                  <c:v>1981-10</c:v>
                </c:pt>
                <c:pt idx="310">
                  <c:v>1981-11</c:v>
                </c:pt>
                <c:pt idx="311">
                  <c:v>1981-12</c:v>
                </c:pt>
                <c:pt idx="312">
                  <c:v>1982-01</c:v>
                </c:pt>
                <c:pt idx="313">
                  <c:v>1982-02</c:v>
                </c:pt>
                <c:pt idx="314">
                  <c:v>1982-03</c:v>
                </c:pt>
                <c:pt idx="315">
                  <c:v>1982-04</c:v>
                </c:pt>
                <c:pt idx="316">
                  <c:v>1982-05</c:v>
                </c:pt>
                <c:pt idx="317">
                  <c:v>1982-06</c:v>
                </c:pt>
                <c:pt idx="318">
                  <c:v>1982-07</c:v>
                </c:pt>
                <c:pt idx="319">
                  <c:v>1982-08</c:v>
                </c:pt>
                <c:pt idx="320">
                  <c:v>1982-09</c:v>
                </c:pt>
                <c:pt idx="321">
                  <c:v>1982-10</c:v>
                </c:pt>
                <c:pt idx="322">
                  <c:v>1982-11</c:v>
                </c:pt>
                <c:pt idx="323">
                  <c:v>1982-12</c:v>
                </c:pt>
                <c:pt idx="324">
                  <c:v>1983-01</c:v>
                </c:pt>
                <c:pt idx="325">
                  <c:v>1983-02</c:v>
                </c:pt>
                <c:pt idx="326">
                  <c:v>1983-03</c:v>
                </c:pt>
                <c:pt idx="327">
                  <c:v>1983-04</c:v>
                </c:pt>
                <c:pt idx="328">
                  <c:v>1983-05</c:v>
                </c:pt>
                <c:pt idx="329">
                  <c:v>1983-06</c:v>
                </c:pt>
                <c:pt idx="330">
                  <c:v>1983-07</c:v>
                </c:pt>
                <c:pt idx="331">
                  <c:v>1983-08</c:v>
                </c:pt>
                <c:pt idx="332">
                  <c:v>1983-09</c:v>
                </c:pt>
                <c:pt idx="333">
                  <c:v>1983-10</c:v>
                </c:pt>
                <c:pt idx="334">
                  <c:v>1983-11</c:v>
                </c:pt>
                <c:pt idx="335">
                  <c:v>1983-12</c:v>
                </c:pt>
                <c:pt idx="336">
                  <c:v>1984-01</c:v>
                </c:pt>
                <c:pt idx="337">
                  <c:v>1984-02</c:v>
                </c:pt>
                <c:pt idx="338">
                  <c:v>1984-03</c:v>
                </c:pt>
                <c:pt idx="339">
                  <c:v>1984-04</c:v>
                </c:pt>
                <c:pt idx="340">
                  <c:v>1984-05</c:v>
                </c:pt>
                <c:pt idx="341">
                  <c:v>1984-06</c:v>
                </c:pt>
                <c:pt idx="342">
                  <c:v>1984-07</c:v>
                </c:pt>
                <c:pt idx="343">
                  <c:v>1984-08</c:v>
                </c:pt>
                <c:pt idx="344">
                  <c:v>1984-09</c:v>
                </c:pt>
                <c:pt idx="345">
                  <c:v>1984-10</c:v>
                </c:pt>
                <c:pt idx="346">
                  <c:v>1984-11</c:v>
                </c:pt>
                <c:pt idx="347">
                  <c:v>1984-12</c:v>
                </c:pt>
                <c:pt idx="348">
                  <c:v>1985-01</c:v>
                </c:pt>
                <c:pt idx="349">
                  <c:v>1985-02</c:v>
                </c:pt>
                <c:pt idx="350">
                  <c:v>1985-03</c:v>
                </c:pt>
                <c:pt idx="351">
                  <c:v>1985-04</c:v>
                </c:pt>
                <c:pt idx="352">
                  <c:v>1985-05</c:v>
                </c:pt>
                <c:pt idx="353">
                  <c:v>1985-06</c:v>
                </c:pt>
                <c:pt idx="354">
                  <c:v>1985-07</c:v>
                </c:pt>
                <c:pt idx="355">
                  <c:v>1985-08</c:v>
                </c:pt>
                <c:pt idx="356">
                  <c:v>1985-09</c:v>
                </c:pt>
                <c:pt idx="357">
                  <c:v>1985-10</c:v>
                </c:pt>
                <c:pt idx="358">
                  <c:v>1985-11</c:v>
                </c:pt>
                <c:pt idx="359">
                  <c:v>1985-12</c:v>
                </c:pt>
                <c:pt idx="360">
                  <c:v>1986-01</c:v>
                </c:pt>
                <c:pt idx="361">
                  <c:v>1986-02</c:v>
                </c:pt>
                <c:pt idx="362">
                  <c:v>1986-03</c:v>
                </c:pt>
                <c:pt idx="363">
                  <c:v>1986-04</c:v>
                </c:pt>
                <c:pt idx="364">
                  <c:v>1986-05</c:v>
                </c:pt>
                <c:pt idx="365">
                  <c:v>1986-06</c:v>
                </c:pt>
                <c:pt idx="366">
                  <c:v>1986-07</c:v>
                </c:pt>
                <c:pt idx="367">
                  <c:v>1986-08</c:v>
                </c:pt>
                <c:pt idx="368">
                  <c:v>1986-09</c:v>
                </c:pt>
                <c:pt idx="369">
                  <c:v>1986-10</c:v>
                </c:pt>
                <c:pt idx="370">
                  <c:v>1986-11</c:v>
                </c:pt>
                <c:pt idx="371">
                  <c:v>1986-12</c:v>
                </c:pt>
                <c:pt idx="372">
                  <c:v>1987-01</c:v>
                </c:pt>
                <c:pt idx="373">
                  <c:v>1987-02</c:v>
                </c:pt>
                <c:pt idx="374">
                  <c:v>1987-03</c:v>
                </c:pt>
                <c:pt idx="375">
                  <c:v>1987-04</c:v>
                </c:pt>
                <c:pt idx="376">
                  <c:v>1987-05</c:v>
                </c:pt>
                <c:pt idx="377">
                  <c:v>1987-06</c:v>
                </c:pt>
                <c:pt idx="378">
                  <c:v>1987-07</c:v>
                </c:pt>
                <c:pt idx="379">
                  <c:v>1987-08</c:v>
                </c:pt>
                <c:pt idx="380">
                  <c:v>1987-09</c:v>
                </c:pt>
                <c:pt idx="381">
                  <c:v>1987-10</c:v>
                </c:pt>
                <c:pt idx="382">
                  <c:v>1987-11</c:v>
                </c:pt>
                <c:pt idx="383">
                  <c:v>1987-12</c:v>
                </c:pt>
                <c:pt idx="384">
                  <c:v>1988-01</c:v>
                </c:pt>
                <c:pt idx="385">
                  <c:v>1988-02</c:v>
                </c:pt>
                <c:pt idx="386">
                  <c:v>1988-03</c:v>
                </c:pt>
                <c:pt idx="387">
                  <c:v>1988-04</c:v>
                </c:pt>
                <c:pt idx="388">
                  <c:v>1988-05</c:v>
                </c:pt>
                <c:pt idx="389">
                  <c:v>1988-06</c:v>
                </c:pt>
                <c:pt idx="390">
                  <c:v>1988-07</c:v>
                </c:pt>
                <c:pt idx="391">
                  <c:v>1988-08</c:v>
                </c:pt>
                <c:pt idx="392">
                  <c:v>1988-09</c:v>
                </c:pt>
                <c:pt idx="393">
                  <c:v>1988-10</c:v>
                </c:pt>
                <c:pt idx="394">
                  <c:v>1988-11</c:v>
                </c:pt>
                <c:pt idx="395">
                  <c:v>1988-12</c:v>
                </c:pt>
                <c:pt idx="396">
                  <c:v>1989-01</c:v>
                </c:pt>
                <c:pt idx="397">
                  <c:v>1989-02</c:v>
                </c:pt>
                <c:pt idx="398">
                  <c:v>1989-03</c:v>
                </c:pt>
                <c:pt idx="399">
                  <c:v>1989-04</c:v>
                </c:pt>
                <c:pt idx="400">
                  <c:v>1989-05</c:v>
                </c:pt>
                <c:pt idx="401">
                  <c:v>1989-06</c:v>
                </c:pt>
                <c:pt idx="402">
                  <c:v>1989-07</c:v>
                </c:pt>
                <c:pt idx="403">
                  <c:v>1989-08</c:v>
                </c:pt>
                <c:pt idx="404">
                  <c:v>1989-09</c:v>
                </c:pt>
                <c:pt idx="405">
                  <c:v>1989-10</c:v>
                </c:pt>
                <c:pt idx="406">
                  <c:v>1989-11</c:v>
                </c:pt>
                <c:pt idx="407">
                  <c:v>1989-12</c:v>
                </c:pt>
                <c:pt idx="408">
                  <c:v>1990-01</c:v>
                </c:pt>
                <c:pt idx="409">
                  <c:v>1990-02</c:v>
                </c:pt>
                <c:pt idx="410">
                  <c:v>1990-03</c:v>
                </c:pt>
                <c:pt idx="411">
                  <c:v>1990-04</c:v>
                </c:pt>
                <c:pt idx="412">
                  <c:v>1990-05</c:v>
                </c:pt>
                <c:pt idx="413">
                  <c:v>1990-06</c:v>
                </c:pt>
                <c:pt idx="414">
                  <c:v>1990-07</c:v>
                </c:pt>
                <c:pt idx="415">
                  <c:v>1990-08</c:v>
                </c:pt>
                <c:pt idx="416">
                  <c:v>1990-09</c:v>
                </c:pt>
                <c:pt idx="417">
                  <c:v>1990-10</c:v>
                </c:pt>
                <c:pt idx="418">
                  <c:v>1990-11</c:v>
                </c:pt>
                <c:pt idx="419">
                  <c:v>1990-12</c:v>
                </c:pt>
                <c:pt idx="420">
                  <c:v>1991-01</c:v>
                </c:pt>
                <c:pt idx="421">
                  <c:v>1991-02</c:v>
                </c:pt>
                <c:pt idx="422">
                  <c:v>1991-03</c:v>
                </c:pt>
                <c:pt idx="423">
                  <c:v>1991-04</c:v>
                </c:pt>
                <c:pt idx="424">
                  <c:v>1991-05</c:v>
                </c:pt>
                <c:pt idx="425">
                  <c:v>1991-06</c:v>
                </c:pt>
                <c:pt idx="426">
                  <c:v>1991-07</c:v>
                </c:pt>
                <c:pt idx="427">
                  <c:v>1991-08</c:v>
                </c:pt>
                <c:pt idx="428">
                  <c:v>1991-09</c:v>
                </c:pt>
                <c:pt idx="429">
                  <c:v>1991-10</c:v>
                </c:pt>
                <c:pt idx="430">
                  <c:v>1991-11</c:v>
                </c:pt>
                <c:pt idx="431">
                  <c:v>1991-12</c:v>
                </c:pt>
                <c:pt idx="432">
                  <c:v>1992-01</c:v>
                </c:pt>
                <c:pt idx="433">
                  <c:v>1992-02</c:v>
                </c:pt>
                <c:pt idx="434">
                  <c:v>1992-03</c:v>
                </c:pt>
                <c:pt idx="435">
                  <c:v>1992-04</c:v>
                </c:pt>
                <c:pt idx="436">
                  <c:v>1992-05</c:v>
                </c:pt>
                <c:pt idx="437">
                  <c:v>1992-06</c:v>
                </c:pt>
                <c:pt idx="438">
                  <c:v>1992-07</c:v>
                </c:pt>
                <c:pt idx="439">
                  <c:v>1992-08</c:v>
                </c:pt>
                <c:pt idx="440">
                  <c:v>1992-09</c:v>
                </c:pt>
                <c:pt idx="441">
                  <c:v>1992-10</c:v>
                </c:pt>
                <c:pt idx="442">
                  <c:v>1992-11</c:v>
                </c:pt>
                <c:pt idx="443">
                  <c:v>1992-12</c:v>
                </c:pt>
                <c:pt idx="444">
                  <c:v>1993-01</c:v>
                </c:pt>
                <c:pt idx="445">
                  <c:v>1993-02</c:v>
                </c:pt>
                <c:pt idx="446">
                  <c:v>1993-03</c:v>
                </c:pt>
                <c:pt idx="447">
                  <c:v>1993-04</c:v>
                </c:pt>
                <c:pt idx="448">
                  <c:v>1993-05</c:v>
                </c:pt>
                <c:pt idx="449">
                  <c:v>1993-06</c:v>
                </c:pt>
                <c:pt idx="450">
                  <c:v>1993-07</c:v>
                </c:pt>
                <c:pt idx="451">
                  <c:v>1993-08</c:v>
                </c:pt>
                <c:pt idx="452">
                  <c:v>1993-09</c:v>
                </c:pt>
                <c:pt idx="453">
                  <c:v>1993-10</c:v>
                </c:pt>
                <c:pt idx="454">
                  <c:v>1993-11</c:v>
                </c:pt>
                <c:pt idx="455">
                  <c:v>1993-12</c:v>
                </c:pt>
                <c:pt idx="456">
                  <c:v>1994-01</c:v>
                </c:pt>
                <c:pt idx="457">
                  <c:v>1994-02</c:v>
                </c:pt>
                <c:pt idx="458">
                  <c:v>1994-03</c:v>
                </c:pt>
                <c:pt idx="459">
                  <c:v>1994-04</c:v>
                </c:pt>
                <c:pt idx="460">
                  <c:v>1994-05</c:v>
                </c:pt>
                <c:pt idx="461">
                  <c:v>1994-06</c:v>
                </c:pt>
                <c:pt idx="462">
                  <c:v>1994-07</c:v>
                </c:pt>
                <c:pt idx="463">
                  <c:v>1994-08</c:v>
                </c:pt>
                <c:pt idx="464">
                  <c:v>1994-09</c:v>
                </c:pt>
                <c:pt idx="465">
                  <c:v>1994-10</c:v>
                </c:pt>
                <c:pt idx="466">
                  <c:v>1994-11</c:v>
                </c:pt>
                <c:pt idx="467">
                  <c:v>1994-12</c:v>
                </c:pt>
                <c:pt idx="468">
                  <c:v>1995-01</c:v>
                </c:pt>
                <c:pt idx="469">
                  <c:v>1995-02</c:v>
                </c:pt>
                <c:pt idx="470">
                  <c:v>1995-03</c:v>
                </c:pt>
                <c:pt idx="471">
                  <c:v>1995-04</c:v>
                </c:pt>
                <c:pt idx="472">
                  <c:v>1995-05</c:v>
                </c:pt>
                <c:pt idx="473">
                  <c:v>1995-06</c:v>
                </c:pt>
                <c:pt idx="474">
                  <c:v>1995-07</c:v>
                </c:pt>
                <c:pt idx="475">
                  <c:v>1995-08</c:v>
                </c:pt>
                <c:pt idx="476">
                  <c:v>1995-09</c:v>
                </c:pt>
                <c:pt idx="477">
                  <c:v>1995-10</c:v>
                </c:pt>
                <c:pt idx="478">
                  <c:v>1995-11</c:v>
                </c:pt>
                <c:pt idx="479">
                  <c:v>1995-12</c:v>
                </c:pt>
                <c:pt idx="480">
                  <c:v>1996-01</c:v>
                </c:pt>
                <c:pt idx="481">
                  <c:v>1996-02</c:v>
                </c:pt>
                <c:pt idx="482">
                  <c:v>1996-03</c:v>
                </c:pt>
                <c:pt idx="483">
                  <c:v>1996-04</c:v>
                </c:pt>
              </c:strCache>
            </c:strRef>
          </c:cat>
          <c:val>
            <c:numRef>
              <c:f>'Pegels B3 Seasonal Data'!$J$8:$J$488</c:f>
              <c:numCache>
                <c:formatCode>0</c:formatCode>
                <c:ptCount val="481"/>
                <c:pt idx="0">
                  <c:v>85.378715424285048</c:v>
                </c:pt>
                <c:pt idx="1">
                  <c:v>76.571455334919676</c:v>
                </c:pt>
                <c:pt idx="2">
                  <c:v>65.501240808145411</c:v>
                </c:pt>
                <c:pt idx="3">
                  <c:v>55.419738039474197</c:v>
                </c:pt>
                <c:pt idx="4">
                  <c:v>54.535745886177793</c:v>
                </c:pt>
                <c:pt idx="5">
                  <c:v>55.0292026977502</c:v>
                </c:pt>
                <c:pt idx="6">
                  <c:v>56.35286399476032</c:v>
                </c:pt>
                <c:pt idx="7">
                  <c:v>69.483586774313693</c:v>
                </c:pt>
                <c:pt idx="8">
                  <c:v>75.927629487797404</c:v>
                </c:pt>
                <c:pt idx="9">
                  <c:v>83.077964798262954</c:v>
                </c:pt>
                <c:pt idx="10">
                  <c:v>87.013565781460827</c:v>
                </c:pt>
                <c:pt idx="11">
                  <c:v>81.809198871926498</c:v>
                </c:pt>
                <c:pt idx="12">
                  <c:v>78.033749130767802</c:v>
                </c:pt>
                <c:pt idx="13">
                  <c:v>77.254524278811019</c:v>
                </c:pt>
                <c:pt idx="14">
                  <c:v>75.120611166006142</c:v>
                </c:pt>
                <c:pt idx="15">
                  <c:v>68.169301686520456</c:v>
                </c:pt>
                <c:pt idx="16">
                  <c:v>69.358647073375508</c:v>
                </c:pt>
                <c:pt idx="17">
                  <c:v>66.455887629428759</c:v>
                </c:pt>
                <c:pt idx="18">
                  <c:v>71.909282052340785</c:v>
                </c:pt>
                <c:pt idx="19">
                  <c:v>82.50646120630536</c:v>
                </c:pt>
                <c:pt idx="20">
                  <c:v>90.087011222833894</c:v>
                </c:pt>
                <c:pt idx="21">
                  <c:v>98.221504422043211</c:v>
                </c:pt>
                <c:pt idx="22">
                  <c:v>98.919079283666605</c:v>
                </c:pt>
                <c:pt idx="23">
                  <c:v>93.363231177077537</c:v>
                </c:pt>
                <c:pt idx="24">
                  <c:v>90.731178067154204</c:v>
                </c:pt>
                <c:pt idx="25">
                  <c:v>87.61055191678615</c:v>
                </c:pt>
                <c:pt idx="26">
                  <c:v>84.55644309894376</c:v>
                </c:pt>
                <c:pt idx="27">
                  <c:v>76.70509960634881</c:v>
                </c:pt>
                <c:pt idx="28">
                  <c:v>75.31660043317342</c:v>
                </c:pt>
                <c:pt idx="29">
                  <c:v>74.252527237573759</c:v>
                </c:pt>
                <c:pt idx="30">
                  <c:v>76.56070759972269</c:v>
                </c:pt>
                <c:pt idx="31">
                  <c:v>85.034738986476228</c:v>
                </c:pt>
                <c:pt idx="32">
                  <c:v>91.478593389898151</c:v>
                </c:pt>
                <c:pt idx="33">
                  <c:v>99.409120066472397</c:v>
                </c:pt>
                <c:pt idx="34">
                  <c:v>97.184940743920976</c:v>
                </c:pt>
                <c:pt idx="35">
                  <c:v>93.528237556826298</c:v>
                </c:pt>
                <c:pt idx="36">
                  <c:v>89.349604945562447</c:v>
                </c:pt>
                <c:pt idx="37">
                  <c:v>88.354258726551777</c:v>
                </c:pt>
                <c:pt idx="38">
                  <c:v>82.725427767253606</c:v>
                </c:pt>
                <c:pt idx="39">
                  <c:v>75.300016680566472</c:v>
                </c:pt>
                <c:pt idx="40">
                  <c:v>75.110731354404848</c:v>
                </c:pt>
                <c:pt idx="41">
                  <c:v>76.17123117906938</c:v>
                </c:pt>
                <c:pt idx="42">
                  <c:v>81.29584602938175</c:v>
                </c:pt>
                <c:pt idx="43">
                  <c:v>87.368861518586328</c:v>
                </c:pt>
                <c:pt idx="44">
                  <c:v>94.200083307779394</c:v>
                </c:pt>
                <c:pt idx="45">
                  <c:v>101.99328102855702</c:v>
                </c:pt>
                <c:pt idx="46">
                  <c:v>101.17474709141244</c:v>
                </c:pt>
                <c:pt idx="47">
                  <c:v>101.14579644962976</c:v>
                </c:pt>
                <c:pt idx="48">
                  <c:v>97.694171642457306</c:v>
                </c:pt>
                <c:pt idx="49">
                  <c:v>91.436621889707084</c:v>
                </c:pt>
                <c:pt idx="50">
                  <c:v>87.508731760870148</c:v>
                </c:pt>
                <c:pt idx="51">
                  <c:v>78.102235850940872</c:v>
                </c:pt>
                <c:pt idx="52">
                  <c:v>75.335097718266866</c:v>
                </c:pt>
                <c:pt idx="53">
                  <c:v>82.751064423813901</c:v>
                </c:pt>
                <c:pt idx="54">
                  <c:v>84.82050345488625</c:v>
                </c:pt>
                <c:pt idx="55">
                  <c:v>88.739804767713011</c:v>
                </c:pt>
                <c:pt idx="56">
                  <c:v>98.303272941239427</c:v>
                </c:pt>
                <c:pt idx="57">
                  <c:v>100.98360507957533</c:v>
                </c:pt>
                <c:pt idx="58">
                  <c:v>104.84193014747078</c:v>
                </c:pt>
                <c:pt idx="59">
                  <c:v>102.71218516050668</c:v>
                </c:pt>
                <c:pt idx="60">
                  <c:v>98.787795169471963</c:v>
                </c:pt>
                <c:pt idx="61">
                  <c:v>93.197066873373657</c:v>
                </c:pt>
                <c:pt idx="62">
                  <c:v>89.326327010795737</c:v>
                </c:pt>
                <c:pt idx="63">
                  <c:v>79.838049338155088</c:v>
                </c:pt>
                <c:pt idx="64">
                  <c:v>79.106200727356395</c:v>
                </c:pt>
                <c:pt idx="65">
                  <c:v>82.603553448052921</c:v>
                </c:pt>
                <c:pt idx="66">
                  <c:v>83.414629251700973</c:v>
                </c:pt>
                <c:pt idx="67">
                  <c:v>94.372211282156741</c:v>
                </c:pt>
                <c:pt idx="68">
                  <c:v>104.9653809704096</c:v>
                </c:pt>
                <c:pt idx="69">
                  <c:v>107.39151615628869</c:v>
                </c:pt>
                <c:pt idx="70">
                  <c:v>106.75529281517039</c:v>
                </c:pt>
                <c:pt idx="71">
                  <c:v>100.40633063967314</c:v>
                </c:pt>
                <c:pt idx="72">
                  <c:v>96.356044384881315</c:v>
                </c:pt>
                <c:pt idx="73">
                  <c:v>93.310093232370406</c:v>
                </c:pt>
                <c:pt idx="74">
                  <c:v>93.656834128188464</c:v>
                </c:pt>
                <c:pt idx="75">
                  <c:v>83.325151390767516</c:v>
                </c:pt>
                <c:pt idx="76">
                  <c:v>83.661555896019991</c:v>
                </c:pt>
                <c:pt idx="77">
                  <c:v>87.248940717051568</c:v>
                </c:pt>
                <c:pt idx="78">
                  <c:v>87.549087217072824</c:v>
                </c:pt>
                <c:pt idx="79">
                  <c:v>98.757673240249972</c:v>
                </c:pt>
                <c:pt idx="80">
                  <c:v>105.40881185070562</c:v>
                </c:pt>
                <c:pt idx="81">
                  <c:v>110.78304344910384</c:v>
                </c:pt>
                <c:pt idx="82">
                  <c:v>110.65518307537424</c:v>
                </c:pt>
                <c:pt idx="83">
                  <c:v>105.00150350039148</c:v>
                </c:pt>
                <c:pt idx="84">
                  <c:v>101.21928227658601</c:v>
                </c:pt>
                <c:pt idx="85">
                  <c:v>99.503946604572661</c:v>
                </c:pt>
                <c:pt idx="86">
                  <c:v>96.332589382453051</c:v>
                </c:pt>
                <c:pt idx="87">
                  <c:v>85.189337461051934</c:v>
                </c:pt>
                <c:pt idx="88">
                  <c:v>84.440934694631352</c:v>
                </c:pt>
                <c:pt idx="89">
                  <c:v>85.376319760850564</c:v>
                </c:pt>
                <c:pt idx="90">
                  <c:v>91.522738786668214</c:v>
                </c:pt>
                <c:pt idx="91">
                  <c:v>101.69871031437155</c:v>
                </c:pt>
                <c:pt idx="92">
                  <c:v>110.111921800025</c:v>
                </c:pt>
                <c:pt idx="93">
                  <c:v>117.58148665160311</c:v>
                </c:pt>
                <c:pt idx="94">
                  <c:v>113.91410031364282</c:v>
                </c:pt>
                <c:pt idx="95">
                  <c:v>111.45601375294771</c:v>
                </c:pt>
                <c:pt idx="96">
                  <c:v>109.48010719708324</c:v>
                </c:pt>
                <c:pt idx="97">
                  <c:v>106.11195461518062</c:v>
                </c:pt>
                <c:pt idx="98">
                  <c:v>99.044208599012038</c:v>
                </c:pt>
                <c:pt idx="99">
                  <c:v>93.887228860883084</c:v>
                </c:pt>
                <c:pt idx="100">
                  <c:v>91.719938819275797</c:v>
                </c:pt>
                <c:pt idx="101">
                  <c:v>93.418519743741669</c:v>
                </c:pt>
                <c:pt idx="102">
                  <c:v>100.42535525155232</c:v>
                </c:pt>
                <c:pt idx="103">
                  <c:v>104.59248405952941</c:v>
                </c:pt>
                <c:pt idx="104">
                  <c:v>114.37916821774968</c:v>
                </c:pt>
                <c:pt idx="105">
                  <c:v>122.14952394682447</c:v>
                </c:pt>
                <c:pt idx="106">
                  <c:v>116.69125856804702</c:v>
                </c:pt>
                <c:pt idx="107">
                  <c:v>112.10142236166882</c:v>
                </c:pt>
                <c:pt idx="108">
                  <c:v>116.96294272247424</c:v>
                </c:pt>
                <c:pt idx="109">
                  <c:v>109.37594935309897</c:v>
                </c:pt>
                <c:pt idx="110">
                  <c:v>109.45445353112042</c:v>
                </c:pt>
                <c:pt idx="111">
                  <c:v>99.361814514027131</c:v>
                </c:pt>
                <c:pt idx="112">
                  <c:v>96.494434189736651</c:v>
                </c:pt>
                <c:pt idx="113">
                  <c:v>101.52754730577873</c:v>
                </c:pt>
                <c:pt idx="114">
                  <c:v>101.1686724706875</c:v>
                </c:pt>
                <c:pt idx="115">
                  <c:v>106.35357469950686</c:v>
                </c:pt>
                <c:pt idx="116">
                  <c:v>121.08165316912124</c:v>
                </c:pt>
                <c:pt idx="117">
                  <c:v>125.34923300591346</c:v>
                </c:pt>
                <c:pt idx="118">
                  <c:v>118.78138352176599</c:v>
                </c:pt>
                <c:pt idx="119">
                  <c:v>117.43750373545328</c:v>
                </c:pt>
                <c:pt idx="120">
                  <c:v>117.36267055380694</c:v>
                </c:pt>
                <c:pt idx="121">
                  <c:v>111.13791920289708</c:v>
                </c:pt>
                <c:pt idx="122">
                  <c:v>109.14477122691139</c:v>
                </c:pt>
                <c:pt idx="123">
                  <c:v>98.413065988289873</c:v>
                </c:pt>
                <c:pt idx="124">
                  <c:v>94.435904900279311</c:v>
                </c:pt>
                <c:pt idx="125">
                  <c:v>99.845484896199238</c:v>
                </c:pt>
                <c:pt idx="126">
                  <c:v>101.52451365813785</c:v>
                </c:pt>
                <c:pt idx="127">
                  <c:v>110.50895560475753</c:v>
                </c:pt>
                <c:pt idx="128">
                  <c:v>124.45937098714911</c:v>
                </c:pt>
                <c:pt idx="129">
                  <c:v>128.872538364272</c:v>
                </c:pt>
                <c:pt idx="130">
                  <c:v>127.34862183679152</c:v>
                </c:pt>
                <c:pt idx="131">
                  <c:v>125.48037699469884</c:v>
                </c:pt>
                <c:pt idx="132">
                  <c:v>121.20486205780004</c:v>
                </c:pt>
                <c:pt idx="133">
                  <c:v>116.59257004191394</c:v>
                </c:pt>
                <c:pt idx="134">
                  <c:v>118.68373347675504</c:v>
                </c:pt>
                <c:pt idx="135">
                  <c:v>106.55674090980487</c:v>
                </c:pt>
                <c:pt idx="136">
                  <c:v>103.41606228032879</c:v>
                </c:pt>
                <c:pt idx="137">
                  <c:v>109.59597266143885</c:v>
                </c:pt>
                <c:pt idx="138">
                  <c:v>106.63825174928478</c:v>
                </c:pt>
                <c:pt idx="139">
                  <c:v>117.43263616576597</c:v>
                </c:pt>
                <c:pt idx="140">
                  <c:v>125.25109973982526</c:v>
                </c:pt>
                <c:pt idx="141">
                  <c:v>129.63442226479825</c:v>
                </c:pt>
                <c:pt idx="142">
                  <c:v>134.80106619917711</c:v>
                </c:pt>
                <c:pt idx="143">
                  <c:v>137.19835940512468</c:v>
                </c:pt>
                <c:pt idx="144">
                  <c:v>130.79743724295159</c:v>
                </c:pt>
                <c:pt idx="145">
                  <c:v>130.06133054658429</c:v>
                </c:pt>
                <c:pt idx="146">
                  <c:v>126.85275768613241</c:v>
                </c:pt>
                <c:pt idx="147">
                  <c:v>106.77478780196871</c:v>
                </c:pt>
                <c:pt idx="148">
                  <c:v>107.19727151392125</c:v>
                </c:pt>
                <c:pt idx="149">
                  <c:v>106.28891209087158</c:v>
                </c:pt>
                <c:pt idx="150">
                  <c:v>106.51809937719285</c:v>
                </c:pt>
                <c:pt idx="151">
                  <c:v>122.27429898258561</c:v>
                </c:pt>
                <c:pt idx="152">
                  <c:v>131.20169614439709</c:v>
                </c:pt>
                <c:pt idx="153">
                  <c:v>140.32566387184971</c:v>
                </c:pt>
                <c:pt idx="154">
                  <c:v>140.57098960205394</c:v>
                </c:pt>
                <c:pt idx="155">
                  <c:v>138.22327850617285</c:v>
                </c:pt>
                <c:pt idx="156">
                  <c:v>130.71522644452207</c:v>
                </c:pt>
                <c:pt idx="157">
                  <c:v>128.65915629000676</c:v>
                </c:pt>
                <c:pt idx="158">
                  <c:v>125.07960052673997</c:v>
                </c:pt>
                <c:pt idx="159">
                  <c:v>111.29647128263534</c:v>
                </c:pt>
                <c:pt idx="160">
                  <c:v>112.98841525651792</c:v>
                </c:pt>
                <c:pt idx="161">
                  <c:v>113.8808514052556</c:v>
                </c:pt>
                <c:pt idx="162">
                  <c:v>118.06715882481532</c:v>
                </c:pt>
                <c:pt idx="163">
                  <c:v>129.13639771469542</c:v>
                </c:pt>
                <c:pt idx="164">
                  <c:v>135.22854502542103</c:v>
                </c:pt>
                <c:pt idx="165">
                  <c:v>144.84161449747188</c:v>
                </c:pt>
                <c:pt idx="166">
                  <c:v>140.42452402650071</c:v>
                </c:pt>
                <c:pt idx="167">
                  <c:v>138.29680491620201</c:v>
                </c:pt>
                <c:pt idx="168">
                  <c:v>133.68421572836382</c:v>
                </c:pt>
                <c:pt idx="169">
                  <c:v>133.69333733166067</c:v>
                </c:pt>
                <c:pt idx="170">
                  <c:v>128.05667630256553</c:v>
                </c:pt>
                <c:pt idx="171">
                  <c:v>119.92717233532551</c:v>
                </c:pt>
                <c:pt idx="172">
                  <c:v>119.5758923881473</c:v>
                </c:pt>
                <c:pt idx="173">
                  <c:v>123.27805870944245</c:v>
                </c:pt>
                <c:pt idx="174">
                  <c:v>122.68925691763053</c:v>
                </c:pt>
                <c:pt idx="175">
                  <c:v>130.41058741795186</c:v>
                </c:pt>
                <c:pt idx="176">
                  <c:v>141.92401975862214</c:v>
                </c:pt>
                <c:pt idx="177">
                  <c:v>152.06604885685073</c:v>
                </c:pt>
                <c:pt idx="178">
                  <c:v>146.33115397395514</c:v>
                </c:pt>
                <c:pt idx="179">
                  <c:v>143.90529459627828</c:v>
                </c:pt>
                <c:pt idx="180">
                  <c:v>142.59973655918895</c:v>
                </c:pt>
                <c:pt idx="181">
                  <c:v>139.94280035509044</c:v>
                </c:pt>
                <c:pt idx="182">
                  <c:v>138.63558459450294</c:v>
                </c:pt>
                <c:pt idx="183">
                  <c:v>124.4655260594251</c:v>
                </c:pt>
                <c:pt idx="184">
                  <c:v>120.98294213409402</c:v>
                </c:pt>
                <c:pt idx="185">
                  <c:v>129.45301295585739</c:v>
                </c:pt>
                <c:pt idx="186">
                  <c:v>123.9913433297108</c:v>
                </c:pt>
                <c:pt idx="187">
                  <c:v>131.37868052828895</c:v>
                </c:pt>
                <c:pt idx="188">
                  <c:v>149.79437215847281</c:v>
                </c:pt>
                <c:pt idx="189">
                  <c:v>157.13271215318773</c:v>
                </c:pt>
                <c:pt idx="190">
                  <c:v>148.08936694121948</c:v>
                </c:pt>
                <c:pt idx="191">
                  <c:v>151.17936218877631</c:v>
                </c:pt>
                <c:pt idx="192">
                  <c:v>145.60444499566429</c:v>
                </c:pt>
                <c:pt idx="193">
                  <c:v>137.38798611789142</c:v>
                </c:pt>
                <c:pt idx="194">
                  <c:v>144.5578303221844</c:v>
                </c:pt>
                <c:pt idx="195">
                  <c:v>126.66618341205709</c:v>
                </c:pt>
                <c:pt idx="196">
                  <c:v>125.7291096728194</c:v>
                </c:pt>
                <c:pt idx="197">
                  <c:v>129.96172922762716</c:v>
                </c:pt>
                <c:pt idx="198">
                  <c:v>128.17970178747674</c:v>
                </c:pt>
                <c:pt idx="199">
                  <c:v>141.53724802611495</c:v>
                </c:pt>
                <c:pt idx="200">
                  <c:v>157.26653323754061</c:v>
                </c:pt>
                <c:pt idx="201">
                  <c:v>161.07795342427471</c:v>
                </c:pt>
                <c:pt idx="202">
                  <c:v>162.30711370306128</c:v>
                </c:pt>
                <c:pt idx="203">
                  <c:v>164.13847853023427</c:v>
                </c:pt>
                <c:pt idx="204">
                  <c:v>154.87982003999332</c:v>
                </c:pt>
                <c:pt idx="205">
                  <c:v>151.07880110390587</c:v>
                </c:pt>
                <c:pt idx="206">
                  <c:v>157.68265134158096</c:v>
                </c:pt>
                <c:pt idx="207">
                  <c:v>128.26738615866236</c:v>
                </c:pt>
                <c:pt idx="208">
                  <c:v>136.34487948156811</c:v>
                </c:pt>
                <c:pt idx="209">
                  <c:v>144.91343252708199</c:v>
                </c:pt>
                <c:pt idx="210">
                  <c:v>134.1684102204029</c:v>
                </c:pt>
                <c:pt idx="211">
                  <c:v>151.63038773649973</c:v>
                </c:pt>
                <c:pt idx="212">
                  <c:v>172.36196332082895</c:v>
                </c:pt>
                <c:pt idx="213">
                  <c:v>179.13338068226363</c:v>
                </c:pt>
                <c:pt idx="214">
                  <c:v>178.88636827929892</c:v>
                </c:pt>
                <c:pt idx="215">
                  <c:v>168.57785541761365</c:v>
                </c:pt>
                <c:pt idx="216">
                  <c:v>161.07543922519525</c:v>
                </c:pt>
                <c:pt idx="217">
                  <c:v>163.08463850360187</c:v>
                </c:pt>
                <c:pt idx="218">
                  <c:v>165.86549924467127</c:v>
                </c:pt>
                <c:pt idx="219">
                  <c:v>146.18222137988246</c:v>
                </c:pt>
                <c:pt idx="220">
                  <c:v>141.06122482426025</c:v>
                </c:pt>
                <c:pt idx="221">
                  <c:v>144.16783657648165</c:v>
                </c:pt>
                <c:pt idx="222">
                  <c:v>150.24289789761738</c:v>
                </c:pt>
                <c:pt idx="223">
                  <c:v>164.71308962384794</c:v>
                </c:pt>
                <c:pt idx="224">
                  <c:v>173.75462728200301</c:v>
                </c:pt>
                <c:pt idx="225">
                  <c:v>179.74309472388003</c:v>
                </c:pt>
                <c:pt idx="226">
                  <c:v>177.37513431192659</c:v>
                </c:pt>
                <c:pt idx="227">
                  <c:v>177.24154109090989</c:v>
                </c:pt>
                <c:pt idx="228">
                  <c:v>170.58449765215312</c:v>
                </c:pt>
                <c:pt idx="229">
                  <c:v>169.69277939278115</c:v>
                </c:pt>
                <c:pt idx="230">
                  <c:v>167.33102123721264</c:v>
                </c:pt>
                <c:pt idx="231">
                  <c:v>150.90683146020993</c:v>
                </c:pt>
                <c:pt idx="232">
                  <c:v>152.33171287603815</c:v>
                </c:pt>
                <c:pt idx="233">
                  <c:v>148.61897016080607</c:v>
                </c:pt>
                <c:pt idx="234">
                  <c:v>142.13840824144717</c:v>
                </c:pt>
                <c:pt idx="235">
                  <c:v>161.55532717368607</c:v>
                </c:pt>
                <c:pt idx="236">
                  <c:v>164.22372946876271</c:v>
                </c:pt>
                <c:pt idx="237">
                  <c:v>176.6246390626244</c:v>
                </c:pt>
                <c:pt idx="238">
                  <c:v>181.64288392619096</c:v>
                </c:pt>
                <c:pt idx="239">
                  <c:v>170.76344645170411</c:v>
                </c:pt>
                <c:pt idx="240">
                  <c:v>173.12256179528794</c:v>
                </c:pt>
                <c:pt idx="241">
                  <c:v>168.00128047052749</c:v>
                </c:pt>
                <c:pt idx="242">
                  <c:v>161.33445700041344</c:v>
                </c:pt>
                <c:pt idx="243">
                  <c:v>146.78841996467835</c:v>
                </c:pt>
                <c:pt idx="244">
                  <c:v>142.04065964809803</c:v>
                </c:pt>
                <c:pt idx="245">
                  <c:v>145.27291855942033</c:v>
                </c:pt>
                <c:pt idx="246">
                  <c:v>149.97023250747844</c:v>
                </c:pt>
                <c:pt idx="247">
                  <c:v>151.73098410653049</c:v>
                </c:pt>
                <c:pt idx="248">
                  <c:v>166.17795974672157</c:v>
                </c:pt>
                <c:pt idx="249">
                  <c:v>180.36727067316465</c:v>
                </c:pt>
                <c:pt idx="250">
                  <c:v>174.54941780967775</c:v>
                </c:pt>
                <c:pt idx="251">
                  <c:v>173.44538756599246</c:v>
                </c:pt>
                <c:pt idx="252">
                  <c:v>166.71886681105738</c:v>
                </c:pt>
                <c:pt idx="253">
                  <c:v>164.47028821902595</c:v>
                </c:pt>
                <c:pt idx="254">
                  <c:v>164.28401937543128</c:v>
                </c:pt>
                <c:pt idx="255">
                  <c:v>150.60623120772604</c:v>
                </c:pt>
                <c:pt idx="256">
                  <c:v>144.9035325413918</c:v>
                </c:pt>
                <c:pt idx="257">
                  <c:v>150.4198679728465</c:v>
                </c:pt>
                <c:pt idx="258">
                  <c:v>151.1166177362673</c:v>
                </c:pt>
                <c:pt idx="259">
                  <c:v>157.4047326491756</c:v>
                </c:pt>
                <c:pt idx="260">
                  <c:v>178.11709728783796</c:v>
                </c:pt>
                <c:pt idx="261">
                  <c:v>182.70581262406083</c:v>
                </c:pt>
                <c:pt idx="262">
                  <c:v>182.17974057656761</c:v>
                </c:pt>
                <c:pt idx="263">
                  <c:v>180.90224973434488</c:v>
                </c:pt>
                <c:pt idx="264">
                  <c:v>174.72493805104051</c:v>
                </c:pt>
                <c:pt idx="265">
                  <c:v>170.69529581954868</c:v>
                </c:pt>
                <c:pt idx="266">
                  <c:v>174.59821046947482</c:v>
                </c:pt>
                <c:pt idx="267">
                  <c:v>154.6877683130293</c:v>
                </c:pt>
                <c:pt idx="268">
                  <c:v>149.8926864086298</c:v>
                </c:pt>
                <c:pt idx="269">
                  <c:v>152.94367402288012</c:v>
                </c:pt>
                <c:pt idx="270">
                  <c:v>140.99871899665104</c:v>
                </c:pt>
                <c:pt idx="271">
                  <c:v>154.54805186848793</c:v>
                </c:pt>
                <c:pt idx="272">
                  <c:v>173.6019836181666</c:v>
                </c:pt>
                <c:pt idx="273">
                  <c:v>186.53119426584794</c:v>
                </c:pt>
                <c:pt idx="274">
                  <c:v>187.52101054616796</c:v>
                </c:pt>
                <c:pt idx="275">
                  <c:v>178.59943300110208</c:v>
                </c:pt>
                <c:pt idx="276">
                  <c:v>171.57706464346859</c:v>
                </c:pt>
                <c:pt idx="277">
                  <c:v>165.38983729571459</c:v>
                </c:pt>
                <c:pt idx="278">
                  <c:v>166.59971831003287</c:v>
                </c:pt>
                <c:pt idx="279">
                  <c:v>147.69361016094425</c:v>
                </c:pt>
                <c:pt idx="280">
                  <c:v>150.0293538920539</c:v>
                </c:pt>
                <c:pt idx="281">
                  <c:v>151.3258034647653</c:v>
                </c:pt>
                <c:pt idx="282">
                  <c:v>143.83010302899163</c:v>
                </c:pt>
                <c:pt idx="283">
                  <c:v>160.8456670238445</c:v>
                </c:pt>
                <c:pt idx="284">
                  <c:v>174.06305928178392</c:v>
                </c:pt>
                <c:pt idx="285">
                  <c:v>173.89803061211208</c:v>
                </c:pt>
                <c:pt idx="286">
                  <c:v>176.60047244150888</c:v>
                </c:pt>
                <c:pt idx="287">
                  <c:v>172.00523446735158</c:v>
                </c:pt>
                <c:pt idx="288">
                  <c:v>169.18073048301224</c:v>
                </c:pt>
                <c:pt idx="289">
                  <c:v>167.14439684378863</c:v>
                </c:pt>
                <c:pt idx="290">
                  <c:v>164.06342239226629</c:v>
                </c:pt>
                <c:pt idx="291">
                  <c:v>141.24648519452253</c:v>
                </c:pt>
                <c:pt idx="292">
                  <c:v>145.05429990488901</c:v>
                </c:pt>
                <c:pt idx="293">
                  <c:v>148.94058550763972</c:v>
                </c:pt>
                <c:pt idx="294">
                  <c:v>151.95898154364014</c:v>
                </c:pt>
                <c:pt idx="295">
                  <c:v>155.70846949347805</c:v>
                </c:pt>
                <c:pt idx="296">
                  <c:v>157.51438597779614</c:v>
                </c:pt>
                <c:pt idx="297">
                  <c:v>174.18499229493921</c:v>
                </c:pt>
                <c:pt idx="298">
                  <c:v>189.73910687967125</c:v>
                </c:pt>
                <c:pt idx="299">
                  <c:v>189.46595103220076</c:v>
                </c:pt>
                <c:pt idx="300">
                  <c:v>178.42383206811957</c:v>
                </c:pt>
                <c:pt idx="301">
                  <c:v>171.921966834796</c:v>
                </c:pt>
                <c:pt idx="302">
                  <c:v>165.36986856929138</c:v>
                </c:pt>
                <c:pt idx="303">
                  <c:v>149.94264883931447</c:v>
                </c:pt>
                <c:pt idx="304">
                  <c:v>146.2384211686678</c:v>
                </c:pt>
                <c:pt idx="305">
                  <c:v>155.30470676699031</c:v>
                </c:pt>
                <c:pt idx="306">
                  <c:v>152.94732805501849</c:v>
                </c:pt>
                <c:pt idx="307">
                  <c:v>169.67058561695492</c:v>
                </c:pt>
                <c:pt idx="308">
                  <c:v>173.94116440899157</c:v>
                </c:pt>
                <c:pt idx="309">
                  <c:v>185.12625275578162</c:v>
                </c:pt>
                <c:pt idx="310">
                  <c:v>177.85906945441724</c:v>
                </c:pt>
                <c:pt idx="311">
                  <c:v>175.13725794372442</c:v>
                </c:pt>
                <c:pt idx="312">
                  <c:v>169.74634531245266</c:v>
                </c:pt>
                <c:pt idx="313">
                  <c:v>166.92529969760847</c:v>
                </c:pt>
                <c:pt idx="314">
                  <c:v>149.43433624832559</c:v>
                </c:pt>
                <c:pt idx="315">
                  <c:v>147.45500663263212</c:v>
                </c:pt>
                <c:pt idx="316">
                  <c:v>150.5325719130544</c:v>
                </c:pt>
                <c:pt idx="317">
                  <c:v>158.44049223020221</c:v>
                </c:pt>
                <c:pt idx="318">
                  <c:v>154.2327147465615</c:v>
                </c:pt>
                <c:pt idx="319">
                  <c:v>157.48499195223886</c:v>
                </c:pt>
                <c:pt idx="320">
                  <c:v>181.60166777539783</c:v>
                </c:pt>
                <c:pt idx="321">
                  <c:v>187.0403008343163</c:v>
                </c:pt>
                <c:pt idx="322">
                  <c:v>171.90024724556844</c:v>
                </c:pt>
                <c:pt idx="323">
                  <c:v>167.75055043129996</c:v>
                </c:pt>
                <c:pt idx="324">
                  <c:v>167.3501575993208</c:v>
                </c:pt>
                <c:pt idx="325">
                  <c:v>155.34890574082945</c:v>
                </c:pt>
                <c:pt idx="326">
                  <c:v>153.05523739277331</c:v>
                </c:pt>
                <c:pt idx="327">
                  <c:v>137.56786667922302</c:v>
                </c:pt>
                <c:pt idx="328">
                  <c:v>131.15499075217986</c:v>
                </c:pt>
                <c:pt idx="329">
                  <c:v>147.75178481796723</c:v>
                </c:pt>
                <c:pt idx="330">
                  <c:v>138.7248664992257</c:v>
                </c:pt>
                <c:pt idx="331">
                  <c:v>150.52887959486898</c:v>
                </c:pt>
                <c:pt idx="332">
                  <c:v>168.69895780346158</c:v>
                </c:pt>
                <c:pt idx="333">
                  <c:v>167.9490842918446</c:v>
                </c:pt>
                <c:pt idx="334">
                  <c:v>167.02096640381222</c:v>
                </c:pt>
                <c:pt idx="335">
                  <c:v>167.95507732555433</c:v>
                </c:pt>
                <c:pt idx="336">
                  <c:v>150.38984108154122</c:v>
                </c:pt>
                <c:pt idx="337">
                  <c:v>154.62385104789348</c:v>
                </c:pt>
                <c:pt idx="338">
                  <c:v>154.45118228130525</c:v>
                </c:pt>
                <c:pt idx="339">
                  <c:v>137.93438240302928</c:v>
                </c:pt>
                <c:pt idx="340">
                  <c:v>140.16148302300044</c:v>
                </c:pt>
                <c:pt idx="341">
                  <c:v>143.29830365006049</c:v>
                </c:pt>
                <c:pt idx="342">
                  <c:v>132.7498940745227</c:v>
                </c:pt>
                <c:pt idx="343">
                  <c:v>149.16286439186945</c:v>
                </c:pt>
                <c:pt idx="344">
                  <c:v>163.36072857374236</c:v>
                </c:pt>
                <c:pt idx="345">
                  <c:v>173.68942348782394</c:v>
                </c:pt>
                <c:pt idx="346">
                  <c:v>177.34946226493005</c:v>
                </c:pt>
                <c:pt idx="347">
                  <c:v>170.79343413064174</c:v>
                </c:pt>
                <c:pt idx="348">
                  <c:v>155.7512269087639</c:v>
                </c:pt>
                <c:pt idx="349">
                  <c:v>156.43757769757264</c:v>
                </c:pt>
                <c:pt idx="350">
                  <c:v>153.5106737174566</c:v>
                </c:pt>
                <c:pt idx="351">
                  <c:v>136.37332600121101</c:v>
                </c:pt>
                <c:pt idx="352">
                  <c:v>144.01162082472163</c:v>
                </c:pt>
                <c:pt idx="353">
                  <c:v>140.12535710768245</c:v>
                </c:pt>
                <c:pt idx="354">
                  <c:v>134.47516246555602</c:v>
                </c:pt>
                <c:pt idx="355">
                  <c:v>153.83464319802249</c:v>
                </c:pt>
                <c:pt idx="356">
                  <c:v>166.38750796822882</c:v>
                </c:pt>
                <c:pt idx="357">
                  <c:v>174.31631482013577</c:v>
                </c:pt>
                <c:pt idx="358">
                  <c:v>172.67221064548156</c:v>
                </c:pt>
                <c:pt idx="359">
                  <c:v>168.56535055867997</c:v>
                </c:pt>
                <c:pt idx="360">
                  <c:v>155.77576317450809</c:v>
                </c:pt>
                <c:pt idx="361">
                  <c:v>160.68996947585063</c:v>
                </c:pt>
                <c:pt idx="362">
                  <c:v>152.21325764389084</c:v>
                </c:pt>
                <c:pt idx="363">
                  <c:v>140.09396916261792</c:v>
                </c:pt>
                <c:pt idx="364">
                  <c:v>143.90541622522974</c:v>
                </c:pt>
                <c:pt idx="365">
                  <c:v>136.94050906668468</c:v>
                </c:pt>
                <c:pt idx="366">
                  <c:v>140.24404694224009</c:v>
                </c:pt>
                <c:pt idx="367">
                  <c:v>156.21891760362925</c:v>
                </c:pt>
                <c:pt idx="368">
                  <c:v>155.14262037409287</c:v>
                </c:pt>
                <c:pt idx="369">
                  <c:v>173.59646637492509</c:v>
                </c:pt>
                <c:pt idx="370">
                  <c:v>173.27214487229966</c:v>
                </c:pt>
                <c:pt idx="371">
                  <c:v>160.81912411444634</c:v>
                </c:pt>
                <c:pt idx="372">
                  <c:v>166.60330011755821</c:v>
                </c:pt>
                <c:pt idx="373">
                  <c:v>157.78710188596085</c:v>
                </c:pt>
                <c:pt idx="374">
                  <c:v>155.08839639601115</c:v>
                </c:pt>
                <c:pt idx="375">
                  <c:v>142.02532596076577</c:v>
                </c:pt>
                <c:pt idx="376">
                  <c:v>138.27645030862831</c:v>
                </c:pt>
                <c:pt idx="377">
                  <c:v>143.23077618418483</c:v>
                </c:pt>
                <c:pt idx="378">
                  <c:v>145.42083871378978</c:v>
                </c:pt>
                <c:pt idx="379">
                  <c:v>142.14046017118545</c:v>
                </c:pt>
                <c:pt idx="380">
                  <c:v>159.19906079607534</c:v>
                </c:pt>
                <c:pt idx="381">
                  <c:v>180.8422265748477</c:v>
                </c:pt>
                <c:pt idx="382">
                  <c:v>167.82636867948841</c:v>
                </c:pt>
                <c:pt idx="383">
                  <c:v>172.8425615501495</c:v>
                </c:pt>
                <c:pt idx="384">
                  <c:v>165.70423116695622</c:v>
                </c:pt>
                <c:pt idx="385">
                  <c:v>157.17338045489967</c:v>
                </c:pt>
                <c:pt idx="386">
                  <c:v>160.43388569197384</c:v>
                </c:pt>
                <c:pt idx="387">
                  <c:v>149.21777034013238</c:v>
                </c:pt>
                <c:pt idx="388">
                  <c:v>144.80435998287518</c:v>
                </c:pt>
                <c:pt idx="389">
                  <c:v>153.25008469777757</c:v>
                </c:pt>
                <c:pt idx="390">
                  <c:v>147.31642411897587</c:v>
                </c:pt>
                <c:pt idx="391">
                  <c:v>157.52662716462774</c:v>
                </c:pt>
                <c:pt idx="392">
                  <c:v>184.75543987943487</c:v>
                </c:pt>
                <c:pt idx="393">
                  <c:v>192.96841293586442</c:v>
                </c:pt>
                <c:pt idx="394">
                  <c:v>176.98255648295142</c:v>
                </c:pt>
                <c:pt idx="395">
                  <c:v>170.21546614766368</c:v>
                </c:pt>
                <c:pt idx="396">
                  <c:v>167.52620411295968</c:v>
                </c:pt>
                <c:pt idx="397">
                  <c:v>155.98899995935386</c:v>
                </c:pt>
                <c:pt idx="398">
                  <c:v>162.71139880059005</c:v>
                </c:pt>
                <c:pt idx="399">
                  <c:v>148.62501459922063</c:v>
                </c:pt>
                <c:pt idx="400">
                  <c:v>143.43660908114722</c:v>
                </c:pt>
                <c:pt idx="401">
                  <c:v>152.67251430618634</c:v>
                </c:pt>
                <c:pt idx="402">
                  <c:v>146.6513900426923</c:v>
                </c:pt>
                <c:pt idx="403">
                  <c:v>159.26712674151113</c:v>
                </c:pt>
                <c:pt idx="404">
                  <c:v>178.33948745267855</c:v>
                </c:pt>
                <c:pt idx="405">
                  <c:v>181.64221088832568</c:v>
                </c:pt>
                <c:pt idx="406">
                  <c:v>178.60887810984036</c:v>
                </c:pt>
                <c:pt idx="407">
                  <c:v>171.59207327495588</c:v>
                </c:pt>
                <c:pt idx="408">
                  <c:v>166.99006758145251</c:v>
                </c:pt>
                <c:pt idx="409">
                  <c:v>160.58964315695036</c:v>
                </c:pt>
                <c:pt idx="410">
                  <c:v>160.48008136015628</c:v>
                </c:pt>
                <c:pt idx="411">
                  <c:v>148.52801982616234</c:v>
                </c:pt>
                <c:pt idx="412">
                  <c:v>146.21257171001625</c:v>
                </c:pt>
                <c:pt idx="413">
                  <c:v>148.13110731045427</c:v>
                </c:pt>
                <c:pt idx="414">
                  <c:v>140.49886410362757</c:v>
                </c:pt>
                <c:pt idx="415">
                  <c:v>158.65146367877301</c:v>
                </c:pt>
                <c:pt idx="416">
                  <c:v>180.10985045444033</c:v>
                </c:pt>
                <c:pt idx="417">
                  <c:v>190.16429267572838</c:v>
                </c:pt>
                <c:pt idx="418">
                  <c:v>180.6371987823097</c:v>
                </c:pt>
                <c:pt idx="419">
                  <c:v>170.04588014439753</c:v>
                </c:pt>
                <c:pt idx="420">
                  <c:v>163.55564605584661</c:v>
                </c:pt>
                <c:pt idx="421">
                  <c:v>154.13011795342638</c:v>
                </c:pt>
                <c:pt idx="422">
                  <c:v>154.81743566029365</c:v>
                </c:pt>
                <c:pt idx="423">
                  <c:v>142.36650454559239</c:v>
                </c:pt>
                <c:pt idx="424">
                  <c:v>143.95679028199964</c:v>
                </c:pt>
                <c:pt idx="425">
                  <c:v>143.3471361301485</c:v>
                </c:pt>
                <c:pt idx="426">
                  <c:v>141.51312846994173</c:v>
                </c:pt>
                <c:pt idx="427">
                  <c:v>157.61731269367104</c:v>
                </c:pt>
                <c:pt idx="428">
                  <c:v>170.59181509603422</c:v>
                </c:pt>
                <c:pt idx="429">
                  <c:v>184.13719108922837</c:v>
                </c:pt>
                <c:pt idx="430">
                  <c:v>169.40989867196541</c:v>
                </c:pt>
                <c:pt idx="431">
                  <c:v>155.03792335034009</c:v>
                </c:pt>
                <c:pt idx="432">
                  <c:v>159.36385544222128</c:v>
                </c:pt>
                <c:pt idx="433">
                  <c:v>153.55417239373554</c:v>
                </c:pt>
                <c:pt idx="434">
                  <c:v>144.18546264825335</c:v>
                </c:pt>
                <c:pt idx="435">
                  <c:v>138.74483327292481</c:v>
                </c:pt>
                <c:pt idx="436">
                  <c:v>137.23704949965395</c:v>
                </c:pt>
                <c:pt idx="437">
                  <c:v>136.71419794402487</c:v>
                </c:pt>
                <c:pt idx="438">
                  <c:v>137.35615563707628</c:v>
                </c:pt>
                <c:pt idx="439">
                  <c:v>145.17291698747462</c:v>
                </c:pt>
                <c:pt idx="440">
                  <c:v>157.88330249084478</c:v>
                </c:pt>
                <c:pt idx="441">
                  <c:v>173.23806335434151</c:v>
                </c:pt>
                <c:pt idx="442">
                  <c:v>158.33554565425473</c:v>
                </c:pt>
                <c:pt idx="443">
                  <c:v>153.79307395053661</c:v>
                </c:pt>
                <c:pt idx="444">
                  <c:v>152.90177347790819</c:v>
                </c:pt>
                <c:pt idx="445">
                  <c:v>150.87882297005262</c:v>
                </c:pt>
                <c:pt idx="446">
                  <c:v>146.70392088274428</c:v>
                </c:pt>
                <c:pt idx="447">
                  <c:v>140.00085387624785</c:v>
                </c:pt>
                <c:pt idx="448">
                  <c:v>131.74600294951094</c:v>
                </c:pt>
                <c:pt idx="449">
                  <c:v>134.6111179145515</c:v>
                </c:pt>
                <c:pt idx="450">
                  <c:v>137.58813001151688</c:v>
                </c:pt>
                <c:pt idx="451">
                  <c:v>139.97527977785612</c:v>
                </c:pt>
                <c:pt idx="452">
                  <c:v>155.09795485067329</c:v>
                </c:pt>
                <c:pt idx="453">
                  <c:v>168.24627131019599</c:v>
                </c:pt>
                <c:pt idx="454">
                  <c:v>161.70700218709695</c:v>
                </c:pt>
                <c:pt idx="455">
                  <c:v>152.76005052392327</c:v>
                </c:pt>
                <c:pt idx="456">
                  <c:v>156.89619253504617</c:v>
                </c:pt>
                <c:pt idx="457">
                  <c:v>143.76498901292143</c:v>
                </c:pt>
                <c:pt idx="458">
                  <c:v>140.39266118462282</c:v>
                </c:pt>
                <c:pt idx="459">
                  <c:v>131.87993906360569</c:v>
                </c:pt>
                <c:pt idx="460">
                  <c:v>127.81392270493313</c:v>
                </c:pt>
                <c:pt idx="461">
                  <c:v>134.12275077199902</c:v>
                </c:pt>
                <c:pt idx="462">
                  <c:v>135.23977470029604</c:v>
                </c:pt>
                <c:pt idx="463">
                  <c:v>143.96277880459624</c:v>
                </c:pt>
                <c:pt idx="464">
                  <c:v>163.87717461137595</c:v>
                </c:pt>
                <c:pt idx="465">
                  <c:v>171.34399223207569</c:v>
                </c:pt>
                <c:pt idx="466">
                  <c:v>160.8118094844352</c:v>
                </c:pt>
                <c:pt idx="467">
                  <c:v>153.00938299073124</c:v>
                </c:pt>
                <c:pt idx="468">
                  <c:v>150.21706710647416</c:v>
                </c:pt>
                <c:pt idx="469">
                  <c:v>142.00705656514097</c:v>
                </c:pt>
                <c:pt idx="470">
                  <c:v>146.64059819472922</c:v>
                </c:pt>
                <c:pt idx="471">
                  <c:v>136.74355606094036</c:v>
                </c:pt>
                <c:pt idx="472">
                  <c:v>130.73245336122602</c:v>
                </c:pt>
                <c:pt idx="473">
                  <c:v>138.77625525124128</c:v>
                </c:pt>
                <c:pt idx="474">
                  <c:v>134.93348151383378</c:v>
                </c:pt>
                <c:pt idx="475">
                  <c:v>137.47296229433206</c:v>
                </c:pt>
                <c:pt idx="476">
                  <c:v>136.79243180837685</c:v>
                </c:pt>
                <c:pt idx="477">
                  <c:v>136.11190132242163</c:v>
                </c:pt>
                <c:pt idx="478">
                  <c:v>135.43137083646641</c:v>
                </c:pt>
                <c:pt idx="479">
                  <c:v>134.7508403505112</c:v>
                </c:pt>
                <c:pt idx="480">
                  <c:v>134.07030986455601</c:v>
                </c:pt>
              </c:numCache>
            </c:numRef>
          </c:val>
          <c:smooth val="0"/>
          <c:extLst>
            <c:ext xmlns:c16="http://schemas.microsoft.com/office/drawing/2014/chart" uri="{C3380CC4-5D6E-409C-BE32-E72D297353CC}">
              <c16:uniqueId val="{00000001-1F17-48BF-9849-1B36D9A6882C}"/>
            </c:ext>
          </c:extLst>
        </c:ser>
        <c:ser>
          <c:idx val="2"/>
          <c:order val="2"/>
          <c:tx>
            <c:strRef>
              <c:f>'Holt''s Winter'!$D$1:$M$1</c:f>
              <c:strCache>
                <c:ptCount val="1"/>
                <c:pt idx="0">
                  <c:v>Holt-Winters' (Lt 3)</c:v>
                </c:pt>
              </c:strCache>
            </c:strRef>
          </c:tx>
          <c:spPr>
            <a:ln w="28575" cap="rnd">
              <a:solidFill>
                <a:srgbClr val="00B0F0"/>
              </a:solidFill>
              <a:prstDash val="sysDot"/>
              <a:round/>
            </a:ln>
            <a:effectLst/>
          </c:spPr>
          <c:marker>
            <c:symbol val="none"/>
          </c:marker>
          <c:val>
            <c:numRef>
              <c:f>'Holt''s Winter'!$H$8:$H$484</c:f>
              <c:numCache>
                <c:formatCode>0</c:formatCode>
                <c:ptCount val="477"/>
                <c:pt idx="0">
                  <c:v>85.378715424285048</c:v>
                </c:pt>
                <c:pt idx="1">
                  <c:v>76.571455334919676</c:v>
                </c:pt>
                <c:pt idx="2">
                  <c:v>65.501240808145397</c:v>
                </c:pt>
                <c:pt idx="3">
                  <c:v>55.419738039474183</c:v>
                </c:pt>
                <c:pt idx="4">
                  <c:v>54.535745886177786</c:v>
                </c:pt>
                <c:pt idx="5">
                  <c:v>55.029202697750186</c:v>
                </c:pt>
                <c:pt idx="6">
                  <c:v>56.352863994760305</c:v>
                </c:pt>
                <c:pt idx="7">
                  <c:v>69.483586774313693</c:v>
                </c:pt>
                <c:pt idx="8">
                  <c:v>75.927629487797404</c:v>
                </c:pt>
                <c:pt idx="9">
                  <c:v>83.077964798262983</c:v>
                </c:pt>
                <c:pt idx="10">
                  <c:v>87.013565781460841</c:v>
                </c:pt>
                <c:pt idx="11">
                  <c:v>81.809198871926512</c:v>
                </c:pt>
                <c:pt idx="12">
                  <c:v>78.033749130767802</c:v>
                </c:pt>
                <c:pt idx="13">
                  <c:v>77.254524278811019</c:v>
                </c:pt>
                <c:pt idx="14">
                  <c:v>75.120611166006142</c:v>
                </c:pt>
                <c:pt idx="15">
                  <c:v>68.169301686520456</c:v>
                </c:pt>
                <c:pt idx="16">
                  <c:v>69.358647073375508</c:v>
                </c:pt>
                <c:pt idx="17">
                  <c:v>66.455887629428744</c:v>
                </c:pt>
                <c:pt idx="18">
                  <c:v>71.909282052340785</c:v>
                </c:pt>
                <c:pt idx="19">
                  <c:v>82.506461206305389</c:v>
                </c:pt>
                <c:pt idx="20">
                  <c:v>90.08701122283388</c:v>
                </c:pt>
                <c:pt idx="21">
                  <c:v>98.221504422043196</c:v>
                </c:pt>
                <c:pt idx="22">
                  <c:v>98.919079283666605</c:v>
                </c:pt>
                <c:pt idx="23">
                  <c:v>93.363231177077523</c:v>
                </c:pt>
                <c:pt idx="24">
                  <c:v>90.73117806715419</c:v>
                </c:pt>
                <c:pt idx="25">
                  <c:v>87.610551916786164</c:v>
                </c:pt>
                <c:pt idx="26">
                  <c:v>84.556443098943731</c:v>
                </c:pt>
                <c:pt idx="27">
                  <c:v>76.705099606348753</c:v>
                </c:pt>
                <c:pt idx="28">
                  <c:v>75.31660043317342</c:v>
                </c:pt>
                <c:pt idx="29">
                  <c:v>74.252527237573759</c:v>
                </c:pt>
                <c:pt idx="30">
                  <c:v>76.56070759972269</c:v>
                </c:pt>
                <c:pt idx="31">
                  <c:v>85.034738986476242</c:v>
                </c:pt>
                <c:pt idx="32">
                  <c:v>91.478593389898151</c:v>
                </c:pt>
                <c:pt idx="33">
                  <c:v>99.409120066472397</c:v>
                </c:pt>
                <c:pt idx="34">
                  <c:v>97.18494074392099</c:v>
                </c:pt>
                <c:pt idx="35">
                  <c:v>93.528237556826284</c:v>
                </c:pt>
                <c:pt idx="36">
                  <c:v>89.349604945562433</c:v>
                </c:pt>
                <c:pt idx="37">
                  <c:v>88.354258726551777</c:v>
                </c:pt>
                <c:pt idx="38">
                  <c:v>82.725427767253578</c:v>
                </c:pt>
                <c:pt idx="39">
                  <c:v>75.300016680566443</c:v>
                </c:pt>
                <c:pt idx="40">
                  <c:v>75.110731354404862</c:v>
                </c:pt>
                <c:pt idx="41">
                  <c:v>76.171231179069352</c:v>
                </c:pt>
                <c:pt idx="42">
                  <c:v>81.295846029381735</c:v>
                </c:pt>
                <c:pt idx="43">
                  <c:v>87.368861518586328</c:v>
                </c:pt>
                <c:pt idx="44">
                  <c:v>94.20008330777938</c:v>
                </c:pt>
                <c:pt idx="45">
                  <c:v>101.99328102855701</c:v>
                </c:pt>
                <c:pt idx="46">
                  <c:v>101.17474709141244</c:v>
                </c:pt>
                <c:pt idx="47">
                  <c:v>101.14579644962974</c:v>
                </c:pt>
                <c:pt idx="48">
                  <c:v>97.694171642457306</c:v>
                </c:pt>
                <c:pt idx="49">
                  <c:v>91.436621889707069</c:v>
                </c:pt>
                <c:pt idx="50">
                  <c:v>87.508731760870134</c:v>
                </c:pt>
                <c:pt idx="51">
                  <c:v>78.102235850940872</c:v>
                </c:pt>
                <c:pt idx="52">
                  <c:v>75.335097718266866</c:v>
                </c:pt>
                <c:pt idx="53">
                  <c:v>82.751064423813901</c:v>
                </c:pt>
                <c:pt idx="54">
                  <c:v>84.820503454886264</c:v>
                </c:pt>
                <c:pt idx="55">
                  <c:v>88.739804767713025</c:v>
                </c:pt>
                <c:pt idx="56">
                  <c:v>98.303272941239427</c:v>
                </c:pt>
                <c:pt idx="57">
                  <c:v>100.98360507957531</c:v>
                </c:pt>
                <c:pt idx="58">
                  <c:v>104.84193014747076</c:v>
                </c:pt>
                <c:pt idx="59">
                  <c:v>102.71218516050669</c:v>
                </c:pt>
                <c:pt idx="60">
                  <c:v>98.787795169471934</c:v>
                </c:pt>
                <c:pt idx="61">
                  <c:v>93.197066873373657</c:v>
                </c:pt>
                <c:pt idx="62">
                  <c:v>89.326327010795751</c:v>
                </c:pt>
                <c:pt idx="63">
                  <c:v>79.838049338155074</c:v>
                </c:pt>
                <c:pt idx="64">
                  <c:v>79.106200727356395</c:v>
                </c:pt>
                <c:pt idx="65">
                  <c:v>82.603553448052921</c:v>
                </c:pt>
                <c:pt idx="66">
                  <c:v>83.414629251700973</c:v>
                </c:pt>
                <c:pt idx="67">
                  <c:v>94.372211282156783</c:v>
                </c:pt>
                <c:pt idx="68">
                  <c:v>104.96538097040961</c:v>
                </c:pt>
                <c:pt idx="69">
                  <c:v>107.39151615628869</c:v>
                </c:pt>
                <c:pt idx="70">
                  <c:v>106.75529281517042</c:v>
                </c:pt>
                <c:pt idx="71">
                  <c:v>100.40633063967314</c:v>
                </c:pt>
                <c:pt idx="72">
                  <c:v>96.356044384881287</c:v>
                </c:pt>
                <c:pt idx="73">
                  <c:v>93.310093232370406</c:v>
                </c:pt>
                <c:pt idx="74">
                  <c:v>93.656834128188464</c:v>
                </c:pt>
                <c:pt idx="75">
                  <c:v>83.325151390767502</c:v>
                </c:pt>
                <c:pt idx="76">
                  <c:v>83.661555896019991</c:v>
                </c:pt>
                <c:pt idx="77">
                  <c:v>87.248940717051553</c:v>
                </c:pt>
                <c:pt idx="78">
                  <c:v>87.549087217072781</c:v>
                </c:pt>
                <c:pt idx="79">
                  <c:v>98.757673240249972</c:v>
                </c:pt>
                <c:pt idx="80">
                  <c:v>105.40881185070562</c:v>
                </c:pt>
                <c:pt idx="81">
                  <c:v>110.78304344910381</c:v>
                </c:pt>
                <c:pt idx="82">
                  <c:v>110.65518307537421</c:v>
                </c:pt>
                <c:pt idx="83">
                  <c:v>105.00150350039146</c:v>
                </c:pt>
                <c:pt idx="84">
                  <c:v>101.219282276586</c:v>
                </c:pt>
                <c:pt idx="85">
                  <c:v>99.503946604572619</c:v>
                </c:pt>
                <c:pt idx="86">
                  <c:v>96.332589382453023</c:v>
                </c:pt>
                <c:pt idx="87">
                  <c:v>85.18933746105192</c:v>
                </c:pt>
                <c:pt idx="88">
                  <c:v>84.440934694631352</c:v>
                </c:pt>
                <c:pt idx="89">
                  <c:v>85.376319760850578</c:v>
                </c:pt>
                <c:pt idx="90">
                  <c:v>91.522738786668214</c:v>
                </c:pt>
                <c:pt idx="91">
                  <c:v>101.69871031437154</c:v>
                </c:pt>
                <c:pt idx="92">
                  <c:v>110.111921800025</c:v>
                </c:pt>
                <c:pt idx="93">
                  <c:v>117.5814866516031</c:v>
                </c:pt>
                <c:pt idx="94">
                  <c:v>113.91410031364279</c:v>
                </c:pt>
                <c:pt idx="95">
                  <c:v>111.45601375294771</c:v>
                </c:pt>
                <c:pt idx="96">
                  <c:v>109.48010719708323</c:v>
                </c:pt>
                <c:pt idx="97">
                  <c:v>106.11195461518059</c:v>
                </c:pt>
                <c:pt idx="98">
                  <c:v>99.044208599012038</c:v>
                </c:pt>
                <c:pt idx="99">
                  <c:v>93.887228860883098</c:v>
                </c:pt>
                <c:pt idx="100">
                  <c:v>91.719938819275797</c:v>
                </c:pt>
                <c:pt idx="101">
                  <c:v>93.418519743741697</c:v>
                </c:pt>
                <c:pt idx="102">
                  <c:v>100.42535525155233</c:v>
                </c:pt>
                <c:pt idx="103">
                  <c:v>104.59248405952941</c:v>
                </c:pt>
                <c:pt idx="104">
                  <c:v>114.37916821774969</c:v>
                </c:pt>
                <c:pt idx="105">
                  <c:v>122.14952394682444</c:v>
                </c:pt>
                <c:pt idx="106">
                  <c:v>116.69125856804698</c:v>
                </c:pt>
                <c:pt idx="107">
                  <c:v>112.10142236166878</c:v>
                </c:pt>
                <c:pt idx="108">
                  <c:v>116.96294272247427</c:v>
                </c:pt>
                <c:pt idx="109">
                  <c:v>109.37594935309895</c:v>
                </c:pt>
                <c:pt idx="110">
                  <c:v>109.45445353112041</c:v>
                </c:pt>
                <c:pt idx="111">
                  <c:v>99.361814514027174</c:v>
                </c:pt>
                <c:pt idx="112">
                  <c:v>96.494434189736623</c:v>
                </c:pt>
                <c:pt idx="113">
                  <c:v>101.52754730577873</c:v>
                </c:pt>
                <c:pt idx="114">
                  <c:v>101.16867247068753</c:v>
                </c:pt>
                <c:pt idx="115">
                  <c:v>106.35357469950685</c:v>
                </c:pt>
                <c:pt idx="116">
                  <c:v>121.08165316912122</c:v>
                </c:pt>
                <c:pt idx="117">
                  <c:v>125.34923300591349</c:v>
                </c:pt>
                <c:pt idx="118">
                  <c:v>118.78138352176596</c:v>
                </c:pt>
                <c:pt idx="119">
                  <c:v>117.43750373545326</c:v>
                </c:pt>
                <c:pt idx="120">
                  <c:v>117.36267055380695</c:v>
                </c:pt>
                <c:pt idx="121">
                  <c:v>111.13791920289705</c:v>
                </c:pt>
                <c:pt idx="122">
                  <c:v>109.14477122691135</c:v>
                </c:pt>
                <c:pt idx="123">
                  <c:v>98.413065988289929</c:v>
                </c:pt>
                <c:pt idx="124">
                  <c:v>94.435904900279311</c:v>
                </c:pt>
                <c:pt idx="125">
                  <c:v>99.84548489619921</c:v>
                </c:pt>
                <c:pt idx="126">
                  <c:v>101.52451365813791</c:v>
                </c:pt>
                <c:pt idx="127">
                  <c:v>110.50895560475749</c:v>
                </c:pt>
                <c:pt idx="128">
                  <c:v>124.4593709871491</c:v>
                </c:pt>
                <c:pt idx="129">
                  <c:v>128.87253836427206</c:v>
                </c:pt>
                <c:pt idx="130">
                  <c:v>127.34862183679149</c:v>
                </c:pt>
                <c:pt idx="131">
                  <c:v>125.48037699469884</c:v>
                </c:pt>
                <c:pt idx="132">
                  <c:v>121.2048620578001</c:v>
                </c:pt>
                <c:pt idx="133">
                  <c:v>116.59257004191392</c:v>
                </c:pt>
                <c:pt idx="134">
                  <c:v>118.68373347675502</c:v>
                </c:pt>
                <c:pt idx="135">
                  <c:v>106.55674090980492</c:v>
                </c:pt>
                <c:pt idx="136">
                  <c:v>103.41606228032876</c:v>
                </c:pt>
                <c:pt idx="137">
                  <c:v>109.59597266143885</c:v>
                </c:pt>
                <c:pt idx="138">
                  <c:v>106.63825174928486</c:v>
                </c:pt>
                <c:pt idx="139">
                  <c:v>117.43263616576597</c:v>
                </c:pt>
                <c:pt idx="140">
                  <c:v>125.25109973982526</c:v>
                </c:pt>
                <c:pt idx="141">
                  <c:v>129.63442226479833</c:v>
                </c:pt>
                <c:pt idx="142">
                  <c:v>134.80106619917709</c:v>
                </c:pt>
                <c:pt idx="143">
                  <c:v>137.19835940512468</c:v>
                </c:pt>
                <c:pt idx="144">
                  <c:v>130.79743724295167</c:v>
                </c:pt>
                <c:pt idx="145">
                  <c:v>130.06133054658426</c:v>
                </c:pt>
                <c:pt idx="146">
                  <c:v>126.85275768613241</c:v>
                </c:pt>
                <c:pt idx="147">
                  <c:v>106.77478780196876</c:v>
                </c:pt>
                <c:pt idx="148">
                  <c:v>107.19727151392122</c:v>
                </c:pt>
                <c:pt idx="149">
                  <c:v>106.28891209087155</c:v>
                </c:pt>
                <c:pt idx="150">
                  <c:v>106.5180993771929</c:v>
                </c:pt>
                <c:pt idx="151">
                  <c:v>122.27429898258559</c:v>
                </c:pt>
                <c:pt idx="152">
                  <c:v>131.20169614439706</c:v>
                </c:pt>
                <c:pt idx="153">
                  <c:v>140.3256638718498</c:v>
                </c:pt>
                <c:pt idx="154">
                  <c:v>140.57098960205397</c:v>
                </c:pt>
                <c:pt idx="155">
                  <c:v>138.22327850617287</c:v>
                </c:pt>
                <c:pt idx="156">
                  <c:v>130.71522644452219</c:v>
                </c:pt>
                <c:pt idx="157">
                  <c:v>128.65915629000679</c:v>
                </c:pt>
                <c:pt idx="158">
                  <c:v>125.07960052673999</c:v>
                </c:pt>
                <c:pt idx="159">
                  <c:v>111.29647128263539</c:v>
                </c:pt>
                <c:pt idx="160">
                  <c:v>112.9884152565179</c:v>
                </c:pt>
                <c:pt idx="161">
                  <c:v>113.8808514052556</c:v>
                </c:pt>
                <c:pt idx="162">
                  <c:v>118.06715882481538</c:v>
                </c:pt>
                <c:pt idx="163">
                  <c:v>129.13639771469539</c:v>
                </c:pt>
                <c:pt idx="164">
                  <c:v>135.228545025421</c:v>
                </c:pt>
                <c:pt idx="165">
                  <c:v>144.84161449747188</c:v>
                </c:pt>
                <c:pt idx="166">
                  <c:v>140.42452402650068</c:v>
                </c:pt>
                <c:pt idx="167">
                  <c:v>138.29680491620201</c:v>
                </c:pt>
                <c:pt idx="168">
                  <c:v>133.68421572836385</c:v>
                </c:pt>
                <c:pt idx="169">
                  <c:v>133.69333733166067</c:v>
                </c:pt>
                <c:pt idx="170">
                  <c:v>128.05667630256553</c:v>
                </c:pt>
                <c:pt idx="171">
                  <c:v>119.92717233532555</c:v>
                </c:pt>
                <c:pt idx="172">
                  <c:v>119.5758923881473</c:v>
                </c:pt>
                <c:pt idx="173">
                  <c:v>123.27805870944246</c:v>
                </c:pt>
                <c:pt idx="174">
                  <c:v>122.68925691763056</c:v>
                </c:pt>
                <c:pt idx="175">
                  <c:v>130.4105874179518</c:v>
                </c:pt>
                <c:pt idx="176">
                  <c:v>141.92401975862211</c:v>
                </c:pt>
                <c:pt idx="177">
                  <c:v>152.06604885685078</c:v>
                </c:pt>
                <c:pt idx="178">
                  <c:v>146.33115397395511</c:v>
                </c:pt>
                <c:pt idx="179">
                  <c:v>143.90529459627828</c:v>
                </c:pt>
                <c:pt idx="180">
                  <c:v>142.59973655918898</c:v>
                </c:pt>
                <c:pt idx="181">
                  <c:v>139.94280035509041</c:v>
                </c:pt>
                <c:pt idx="182">
                  <c:v>138.63558459450294</c:v>
                </c:pt>
                <c:pt idx="183">
                  <c:v>124.46552605942512</c:v>
                </c:pt>
                <c:pt idx="184">
                  <c:v>120.982942134094</c:v>
                </c:pt>
                <c:pt idx="185">
                  <c:v>129.45301295585739</c:v>
                </c:pt>
                <c:pt idx="186">
                  <c:v>123.99134332971083</c:v>
                </c:pt>
                <c:pt idx="187">
                  <c:v>131.37868052828892</c:v>
                </c:pt>
                <c:pt idx="188">
                  <c:v>149.79437215847278</c:v>
                </c:pt>
                <c:pt idx="189">
                  <c:v>157.1327121531877</c:v>
                </c:pt>
                <c:pt idx="190">
                  <c:v>148.08936694121937</c:v>
                </c:pt>
                <c:pt idx="191">
                  <c:v>151.17936218877625</c:v>
                </c:pt>
                <c:pt idx="192">
                  <c:v>145.60444499566429</c:v>
                </c:pt>
                <c:pt idx="193">
                  <c:v>137.38798611789139</c:v>
                </c:pt>
                <c:pt idx="194">
                  <c:v>144.55783032218437</c:v>
                </c:pt>
                <c:pt idx="195">
                  <c:v>126.66618341205711</c:v>
                </c:pt>
                <c:pt idx="196">
                  <c:v>125.7291096728194</c:v>
                </c:pt>
                <c:pt idx="197">
                  <c:v>129.96172922762716</c:v>
                </c:pt>
                <c:pt idx="198">
                  <c:v>128.17970178747677</c:v>
                </c:pt>
                <c:pt idx="199">
                  <c:v>141.53724802611495</c:v>
                </c:pt>
                <c:pt idx="200">
                  <c:v>157.26653323754061</c:v>
                </c:pt>
                <c:pt idx="201">
                  <c:v>161.07795342427474</c:v>
                </c:pt>
                <c:pt idx="202">
                  <c:v>162.30711370306128</c:v>
                </c:pt>
                <c:pt idx="203">
                  <c:v>164.13847853023427</c:v>
                </c:pt>
                <c:pt idx="204">
                  <c:v>154.87982003999338</c:v>
                </c:pt>
                <c:pt idx="205">
                  <c:v>151.0788011039059</c:v>
                </c:pt>
                <c:pt idx="206">
                  <c:v>157.68265134158099</c:v>
                </c:pt>
                <c:pt idx="207">
                  <c:v>128.26738615866245</c:v>
                </c:pt>
                <c:pt idx="208">
                  <c:v>136.34487948156811</c:v>
                </c:pt>
                <c:pt idx="209">
                  <c:v>144.91343252708199</c:v>
                </c:pt>
                <c:pt idx="210">
                  <c:v>134.16841022040293</c:v>
                </c:pt>
                <c:pt idx="211">
                  <c:v>151.63038773649964</c:v>
                </c:pt>
                <c:pt idx="212">
                  <c:v>172.36196332082892</c:v>
                </c:pt>
                <c:pt idx="213">
                  <c:v>179.13338068226366</c:v>
                </c:pt>
                <c:pt idx="214">
                  <c:v>178.88636827929892</c:v>
                </c:pt>
                <c:pt idx="215">
                  <c:v>168.57785541761368</c:v>
                </c:pt>
                <c:pt idx="216">
                  <c:v>161.07543922519531</c:v>
                </c:pt>
                <c:pt idx="217">
                  <c:v>163.08463850360187</c:v>
                </c:pt>
                <c:pt idx="218">
                  <c:v>165.86549924467127</c:v>
                </c:pt>
                <c:pt idx="219">
                  <c:v>146.18222137988249</c:v>
                </c:pt>
                <c:pt idx="220">
                  <c:v>141.06122482426025</c:v>
                </c:pt>
                <c:pt idx="221">
                  <c:v>144.16783657648165</c:v>
                </c:pt>
                <c:pt idx="222">
                  <c:v>150.24289789761741</c:v>
                </c:pt>
                <c:pt idx="223">
                  <c:v>164.71308962384791</c:v>
                </c:pt>
                <c:pt idx="224">
                  <c:v>173.75462728200299</c:v>
                </c:pt>
                <c:pt idx="225">
                  <c:v>179.74309472388006</c:v>
                </c:pt>
                <c:pt idx="226">
                  <c:v>177.3751343119265</c:v>
                </c:pt>
                <c:pt idx="227">
                  <c:v>177.24154109090981</c:v>
                </c:pt>
                <c:pt idx="228">
                  <c:v>170.58449765215309</c:v>
                </c:pt>
                <c:pt idx="229">
                  <c:v>169.69277939278109</c:v>
                </c:pt>
                <c:pt idx="230">
                  <c:v>167.33102123721258</c:v>
                </c:pt>
                <c:pt idx="231">
                  <c:v>150.90683146020993</c:v>
                </c:pt>
                <c:pt idx="232">
                  <c:v>152.33171287603815</c:v>
                </c:pt>
                <c:pt idx="233">
                  <c:v>148.61897016080607</c:v>
                </c:pt>
                <c:pt idx="234">
                  <c:v>142.13840824144722</c:v>
                </c:pt>
                <c:pt idx="235">
                  <c:v>161.55532717368601</c:v>
                </c:pt>
                <c:pt idx="236">
                  <c:v>164.22372946876268</c:v>
                </c:pt>
                <c:pt idx="237">
                  <c:v>176.62463906262445</c:v>
                </c:pt>
                <c:pt idx="238">
                  <c:v>181.64288392619096</c:v>
                </c:pt>
                <c:pt idx="239">
                  <c:v>170.76344645170408</c:v>
                </c:pt>
                <c:pt idx="240">
                  <c:v>173.12256179528794</c:v>
                </c:pt>
                <c:pt idx="241">
                  <c:v>168.00128047052743</c:v>
                </c:pt>
                <c:pt idx="242">
                  <c:v>161.33445700041344</c:v>
                </c:pt>
                <c:pt idx="243">
                  <c:v>146.78841996467841</c:v>
                </c:pt>
                <c:pt idx="244">
                  <c:v>142.040659648098</c:v>
                </c:pt>
                <c:pt idx="245">
                  <c:v>145.2729185594203</c:v>
                </c:pt>
                <c:pt idx="246">
                  <c:v>149.9702325074785</c:v>
                </c:pt>
                <c:pt idx="247">
                  <c:v>151.73098410653046</c:v>
                </c:pt>
                <c:pt idx="248">
                  <c:v>166.1779597467216</c:v>
                </c:pt>
                <c:pt idx="249">
                  <c:v>180.36727067316474</c:v>
                </c:pt>
                <c:pt idx="250">
                  <c:v>174.54941780967772</c:v>
                </c:pt>
                <c:pt idx="251">
                  <c:v>173.44538756599246</c:v>
                </c:pt>
                <c:pt idx="252">
                  <c:v>166.71886681105747</c:v>
                </c:pt>
                <c:pt idx="253">
                  <c:v>164.47028821902595</c:v>
                </c:pt>
                <c:pt idx="254">
                  <c:v>164.28401937543128</c:v>
                </c:pt>
                <c:pt idx="255">
                  <c:v>150.60623120772607</c:v>
                </c:pt>
                <c:pt idx="256">
                  <c:v>144.90353254139174</c:v>
                </c:pt>
                <c:pt idx="257">
                  <c:v>150.41986797284648</c:v>
                </c:pt>
                <c:pt idx="258">
                  <c:v>151.1166177362673</c:v>
                </c:pt>
                <c:pt idx="259">
                  <c:v>157.40473264917557</c:v>
                </c:pt>
                <c:pt idx="260">
                  <c:v>178.11709728783794</c:v>
                </c:pt>
                <c:pt idx="261">
                  <c:v>182.70581262406085</c:v>
                </c:pt>
                <c:pt idx="262">
                  <c:v>182.17974057656755</c:v>
                </c:pt>
                <c:pt idx="263">
                  <c:v>180.90224973434488</c:v>
                </c:pt>
                <c:pt idx="264">
                  <c:v>174.72493805104054</c:v>
                </c:pt>
                <c:pt idx="265">
                  <c:v>170.69529581954868</c:v>
                </c:pt>
                <c:pt idx="266">
                  <c:v>174.59821046947482</c:v>
                </c:pt>
                <c:pt idx="267">
                  <c:v>154.68776831302932</c:v>
                </c:pt>
                <c:pt idx="268">
                  <c:v>149.89268640862977</c:v>
                </c:pt>
                <c:pt idx="269">
                  <c:v>152.94367402288012</c:v>
                </c:pt>
                <c:pt idx="270">
                  <c:v>140.99871899665106</c:v>
                </c:pt>
                <c:pt idx="271">
                  <c:v>154.54805186848793</c:v>
                </c:pt>
                <c:pt idx="272">
                  <c:v>173.6019836181666</c:v>
                </c:pt>
                <c:pt idx="273">
                  <c:v>186.53119426584794</c:v>
                </c:pt>
                <c:pt idx="274">
                  <c:v>187.52101054616793</c:v>
                </c:pt>
                <c:pt idx="275">
                  <c:v>178.59943300110208</c:v>
                </c:pt>
                <c:pt idx="276">
                  <c:v>171.57706464346865</c:v>
                </c:pt>
                <c:pt idx="277">
                  <c:v>165.38983729571459</c:v>
                </c:pt>
                <c:pt idx="278">
                  <c:v>166.59971831003287</c:v>
                </c:pt>
                <c:pt idx="279">
                  <c:v>147.69361016094427</c:v>
                </c:pt>
                <c:pt idx="280">
                  <c:v>150.02935389205388</c:v>
                </c:pt>
                <c:pt idx="281">
                  <c:v>151.32580346476527</c:v>
                </c:pt>
                <c:pt idx="282">
                  <c:v>143.83010302899163</c:v>
                </c:pt>
                <c:pt idx="283">
                  <c:v>160.84566702384447</c:v>
                </c:pt>
                <c:pt idx="284">
                  <c:v>174.06305928178386</c:v>
                </c:pt>
                <c:pt idx="285">
                  <c:v>173.89803061211205</c:v>
                </c:pt>
                <c:pt idx="286">
                  <c:v>176.60047244150883</c:v>
                </c:pt>
                <c:pt idx="287">
                  <c:v>172.00523446735156</c:v>
                </c:pt>
                <c:pt idx="288">
                  <c:v>169.18073048301227</c:v>
                </c:pt>
                <c:pt idx="289">
                  <c:v>167.1443968437886</c:v>
                </c:pt>
                <c:pt idx="290">
                  <c:v>164.06342239226626</c:v>
                </c:pt>
                <c:pt idx="291">
                  <c:v>141.24648519452253</c:v>
                </c:pt>
                <c:pt idx="292">
                  <c:v>145.05429990488901</c:v>
                </c:pt>
                <c:pt idx="293">
                  <c:v>148.94058550763967</c:v>
                </c:pt>
                <c:pt idx="294">
                  <c:v>151.95898154364014</c:v>
                </c:pt>
                <c:pt idx="295">
                  <c:v>155.70846949347805</c:v>
                </c:pt>
                <c:pt idx="296">
                  <c:v>157.51438597779611</c:v>
                </c:pt>
                <c:pt idx="297">
                  <c:v>174.18499229493924</c:v>
                </c:pt>
                <c:pt idx="298">
                  <c:v>189.73910687967125</c:v>
                </c:pt>
                <c:pt idx="299">
                  <c:v>189.46595103220079</c:v>
                </c:pt>
                <c:pt idx="300">
                  <c:v>178.42383206811962</c:v>
                </c:pt>
                <c:pt idx="301">
                  <c:v>171.921966834796</c:v>
                </c:pt>
                <c:pt idx="302">
                  <c:v>165.36986856929138</c:v>
                </c:pt>
                <c:pt idx="303">
                  <c:v>149.94264883931456</c:v>
                </c:pt>
                <c:pt idx="304">
                  <c:v>146.2384211686678</c:v>
                </c:pt>
                <c:pt idx="305">
                  <c:v>155.30470676699031</c:v>
                </c:pt>
                <c:pt idx="306">
                  <c:v>152.94732805501855</c:v>
                </c:pt>
                <c:pt idx="307">
                  <c:v>169.6705856169549</c:v>
                </c:pt>
                <c:pt idx="308">
                  <c:v>173.94116440899154</c:v>
                </c:pt>
                <c:pt idx="309">
                  <c:v>185.12625275578168</c:v>
                </c:pt>
                <c:pt idx="310">
                  <c:v>177.85906945441724</c:v>
                </c:pt>
                <c:pt idx="311">
                  <c:v>175.13725794372439</c:v>
                </c:pt>
                <c:pt idx="312">
                  <c:v>169.74634531245272</c:v>
                </c:pt>
                <c:pt idx="313">
                  <c:v>166.92529969760847</c:v>
                </c:pt>
                <c:pt idx="314">
                  <c:v>149.43433624832556</c:v>
                </c:pt>
                <c:pt idx="315">
                  <c:v>147.45500663263218</c:v>
                </c:pt>
                <c:pt idx="316">
                  <c:v>150.5325719130544</c:v>
                </c:pt>
                <c:pt idx="317">
                  <c:v>158.44049223020218</c:v>
                </c:pt>
                <c:pt idx="318">
                  <c:v>154.23271474656156</c:v>
                </c:pt>
                <c:pt idx="319">
                  <c:v>157.48499195223889</c:v>
                </c:pt>
                <c:pt idx="320">
                  <c:v>181.60166777539777</c:v>
                </c:pt>
                <c:pt idx="321">
                  <c:v>187.04030083431638</c:v>
                </c:pt>
                <c:pt idx="322">
                  <c:v>171.90024724556844</c:v>
                </c:pt>
                <c:pt idx="323">
                  <c:v>167.75055043129993</c:v>
                </c:pt>
                <c:pt idx="324">
                  <c:v>167.35015759932082</c:v>
                </c:pt>
                <c:pt idx="325">
                  <c:v>155.34890574082942</c:v>
                </c:pt>
                <c:pt idx="326">
                  <c:v>153.05523739277325</c:v>
                </c:pt>
                <c:pt idx="327">
                  <c:v>137.56786667922304</c:v>
                </c:pt>
                <c:pt idx="328">
                  <c:v>131.15499075217986</c:v>
                </c:pt>
                <c:pt idx="329">
                  <c:v>147.75178481796721</c:v>
                </c:pt>
                <c:pt idx="330">
                  <c:v>138.72486649922573</c:v>
                </c:pt>
                <c:pt idx="331">
                  <c:v>150.52887959486904</c:v>
                </c:pt>
                <c:pt idx="332">
                  <c:v>168.69895780346152</c:v>
                </c:pt>
                <c:pt idx="333">
                  <c:v>167.94908429184466</c:v>
                </c:pt>
                <c:pt idx="334">
                  <c:v>167.02096640381234</c:v>
                </c:pt>
                <c:pt idx="335">
                  <c:v>167.9550773255543</c:v>
                </c:pt>
                <c:pt idx="336">
                  <c:v>150.38984108154125</c:v>
                </c:pt>
                <c:pt idx="337">
                  <c:v>154.62385104789362</c:v>
                </c:pt>
                <c:pt idx="338">
                  <c:v>154.45118228130519</c:v>
                </c:pt>
                <c:pt idx="339">
                  <c:v>137.9343824030293</c:v>
                </c:pt>
                <c:pt idx="340">
                  <c:v>140.1614830230005</c:v>
                </c:pt>
                <c:pt idx="341">
                  <c:v>143.29830365006043</c:v>
                </c:pt>
                <c:pt idx="342">
                  <c:v>132.74989407452273</c:v>
                </c:pt>
                <c:pt idx="343">
                  <c:v>149.16286439186953</c:v>
                </c:pt>
                <c:pt idx="344">
                  <c:v>163.36072857374231</c:v>
                </c:pt>
                <c:pt idx="345">
                  <c:v>173.68942348782394</c:v>
                </c:pt>
                <c:pt idx="346">
                  <c:v>177.34946226493014</c:v>
                </c:pt>
                <c:pt idx="347">
                  <c:v>170.79343413064169</c:v>
                </c:pt>
                <c:pt idx="348">
                  <c:v>155.7512269087639</c:v>
                </c:pt>
                <c:pt idx="349">
                  <c:v>156.43757769757272</c:v>
                </c:pt>
                <c:pt idx="350">
                  <c:v>153.5106737174566</c:v>
                </c:pt>
                <c:pt idx="351">
                  <c:v>136.37332600121101</c:v>
                </c:pt>
                <c:pt idx="352">
                  <c:v>144.01162082472166</c:v>
                </c:pt>
                <c:pt idx="353">
                  <c:v>140.12535710768245</c:v>
                </c:pt>
                <c:pt idx="354">
                  <c:v>134.47516246555605</c:v>
                </c:pt>
                <c:pt idx="355">
                  <c:v>153.83464319802255</c:v>
                </c:pt>
                <c:pt idx="356">
                  <c:v>166.38750796822882</c:v>
                </c:pt>
                <c:pt idx="357">
                  <c:v>174.31631482013577</c:v>
                </c:pt>
                <c:pt idx="358">
                  <c:v>172.67221064548156</c:v>
                </c:pt>
                <c:pt idx="359">
                  <c:v>168.56535055867994</c:v>
                </c:pt>
                <c:pt idx="360">
                  <c:v>155.77576317450806</c:v>
                </c:pt>
                <c:pt idx="361">
                  <c:v>160.6899694758506</c:v>
                </c:pt>
                <c:pt idx="362">
                  <c:v>152.21325764389084</c:v>
                </c:pt>
                <c:pt idx="363">
                  <c:v>140.09396916261792</c:v>
                </c:pt>
                <c:pt idx="364">
                  <c:v>143.90541622522974</c:v>
                </c:pt>
                <c:pt idx="365">
                  <c:v>136.94050906668468</c:v>
                </c:pt>
                <c:pt idx="366">
                  <c:v>140.24404694224009</c:v>
                </c:pt>
                <c:pt idx="367">
                  <c:v>156.21891760362931</c:v>
                </c:pt>
                <c:pt idx="368">
                  <c:v>155.14262037409287</c:v>
                </c:pt>
                <c:pt idx="369">
                  <c:v>173.59646637492506</c:v>
                </c:pt>
                <c:pt idx="370">
                  <c:v>173.27214487229963</c:v>
                </c:pt>
                <c:pt idx="371">
                  <c:v>160.81912411444631</c:v>
                </c:pt>
                <c:pt idx="372">
                  <c:v>166.60330011755818</c:v>
                </c:pt>
                <c:pt idx="373">
                  <c:v>157.78710188596088</c:v>
                </c:pt>
                <c:pt idx="374">
                  <c:v>155.08839639601115</c:v>
                </c:pt>
                <c:pt idx="375">
                  <c:v>142.0253259607658</c:v>
                </c:pt>
                <c:pt idx="376">
                  <c:v>138.27645030862837</c:v>
                </c:pt>
                <c:pt idx="377">
                  <c:v>143.2307761841848</c:v>
                </c:pt>
                <c:pt idx="378">
                  <c:v>145.42083871378978</c:v>
                </c:pt>
                <c:pt idx="379">
                  <c:v>142.14046017118545</c:v>
                </c:pt>
                <c:pt idx="380">
                  <c:v>159.19906079607532</c:v>
                </c:pt>
                <c:pt idx="381">
                  <c:v>180.8422265748477</c:v>
                </c:pt>
                <c:pt idx="382">
                  <c:v>167.82636867948841</c:v>
                </c:pt>
                <c:pt idx="383">
                  <c:v>172.84256155014947</c:v>
                </c:pt>
                <c:pt idx="384">
                  <c:v>165.70423116695622</c:v>
                </c:pt>
                <c:pt idx="385">
                  <c:v>157.1733804548997</c:v>
                </c:pt>
                <c:pt idx="386">
                  <c:v>160.43388569197384</c:v>
                </c:pt>
                <c:pt idx="387">
                  <c:v>149.21777034013243</c:v>
                </c:pt>
                <c:pt idx="388">
                  <c:v>144.80435998287527</c:v>
                </c:pt>
                <c:pt idx="389">
                  <c:v>153.25008469777757</c:v>
                </c:pt>
                <c:pt idx="390">
                  <c:v>147.3164241189759</c:v>
                </c:pt>
                <c:pt idx="391">
                  <c:v>157.52662716462777</c:v>
                </c:pt>
                <c:pt idx="392">
                  <c:v>184.75543987943482</c:v>
                </c:pt>
                <c:pt idx="393">
                  <c:v>192.96841293586445</c:v>
                </c:pt>
                <c:pt idx="394">
                  <c:v>176.98255648295145</c:v>
                </c:pt>
                <c:pt idx="395">
                  <c:v>170.21546614766359</c:v>
                </c:pt>
                <c:pt idx="396">
                  <c:v>167.5262041129597</c:v>
                </c:pt>
                <c:pt idx="397">
                  <c:v>155.98899995935386</c:v>
                </c:pt>
                <c:pt idx="398">
                  <c:v>162.71139880058993</c:v>
                </c:pt>
                <c:pt idx="399">
                  <c:v>148.62501459922061</c:v>
                </c:pt>
                <c:pt idx="400">
                  <c:v>143.43660908114725</c:v>
                </c:pt>
                <c:pt idx="401">
                  <c:v>152.67251430618629</c:v>
                </c:pt>
                <c:pt idx="402">
                  <c:v>146.65139004269233</c:v>
                </c:pt>
                <c:pt idx="403">
                  <c:v>159.26712674151113</c:v>
                </c:pt>
                <c:pt idx="404">
                  <c:v>178.3394874526785</c:v>
                </c:pt>
                <c:pt idx="405">
                  <c:v>181.64221088832576</c:v>
                </c:pt>
                <c:pt idx="406">
                  <c:v>178.60887810984039</c:v>
                </c:pt>
                <c:pt idx="407">
                  <c:v>171.59207327495579</c:v>
                </c:pt>
                <c:pt idx="408">
                  <c:v>166.99006758145254</c:v>
                </c:pt>
                <c:pt idx="409">
                  <c:v>160.58964315695039</c:v>
                </c:pt>
                <c:pt idx="410">
                  <c:v>160.48008136015622</c:v>
                </c:pt>
                <c:pt idx="411">
                  <c:v>148.52801982616236</c:v>
                </c:pt>
                <c:pt idx="412">
                  <c:v>146.21257171001628</c:v>
                </c:pt>
                <c:pt idx="413">
                  <c:v>148.13110731045418</c:v>
                </c:pt>
                <c:pt idx="414">
                  <c:v>140.49886410362757</c:v>
                </c:pt>
                <c:pt idx="415">
                  <c:v>158.65146367877298</c:v>
                </c:pt>
                <c:pt idx="416">
                  <c:v>180.10985045444022</c:v>
                </c:pt>
                <c:pt idx="417">
                  <c:v>190.16429267572838</c:v>
                </c:pt>
                <c:pt idx="418">
                  <c:v>180.63719878230967</c:v>
                </c:pt>
                <c:pt idx="419">
                  <c:v>170.04588014439742</c:v>
                </c:pt>
                <c:pt idx="420">
                  <c:v>163.55564605584661</c:v>
                </c:pt>
                <c:pt idx="421">
                  <c:v>154.13011795342632</c:v>
                </c:pt>
                <c:pt idx="422">
                  <c:v>154.81743566029354</c:v>
                </c:pt>
                <c:pt idx="423">
                  <c:v>142.36650454559242</c:v>
                </c:pt>
                <c:pt idx="424">
                  <c:v>143.95679028199962</c:v>
                </c:pt>
                <c:pt idx="425">
                  <c:v>143.34713613014841</c:v>
                </c:pt>
                <c:pt idx="426">
                  <c:v>141.51312846994176</c:v>
                </c:pt>
                <c:pt idx="427">
                  <c:v>157.61731269367098</c:v>
                </c:pt>
                <c:pt idx="428">
                  <c:v>170.59181509603414</c:v>
                </c:pt>
                <c:pt idx="429">
                  <c:v>184.13719108922837</c:v>
                </c:pt>
                <c:pt idx="430">
                  <c:v>169.40989867196538</c:v>
                </c:pt>
                <c:pt idx="431">
                  <c:v>155.03792335034007</c:v>
                </c:pt>
                <c:pt idx="432">
                  <c:v>159.36385544222131</c:v>
                </c:pt>
                <c:pt idx="433">
                  <c:v>153.55417239373557</c:v>
                </c:pt>
                <c:pt idx="434">
                  <c:v>144.18546264825335</c:v>
                </c:pt>
                <c:pt idx="435">
                  <c:v>138.74483327292484</c:v>
                </c:pt>
                <c:pt idx="436">
                  <c:v>137.23704949965398</c:v>
                </c:pt>
                <c:pt idx="437">
                  <c:v>136.71419794402487</c:v>
                </c:pt>
                <c:pt idx="438">
                  <c:v>137.35615563707631</c:v>
                </c:pt>
                <c:pt idx="439">
                  <c:v>145.17291698747462</c:v>
                </c:pt>
                <c:pt idx="440">
                  <c:v>157.88330249084476</c:v>
                </c:pt>
                <c:pt idx="441">
                  <c:v>173.23806335434153</c:v>
                </c:pt>
                <c:pt idx="442">
                  <c:v>158.33554565425476</c:v>
                </c:pt>
                <c:pt idx="443">
                  <c:v>153.79307395053661</c:v>
                </c:pt>
                <c:pt idx="444">
                  <c:v>152.90177347790825</c:v>
                </c:pt>
                <c:pt idx="445">
                  <c:v>150.87882297005262</c:v>
                </c:pt>
                <c:pt idx="446">
                  <c:v>146.70392088274431</c:v>
                </c:pt>
                <c:pt idx="447">
                  <c:v>140.0008538762479</c:v>
                </c:pt>
                <c:pt idx="448">
                  <c:v>131.74600294951099</c:v>
                </c:pt>
                <c:pt idx="449">
                  <c:v>134.6111179145515</c:v>
                </c:pt>
                <c:pt idx="450">
                  <c:v>137.58813001151694</c:v>
                </c:pt>
                <c:pt idx="451">
                  <c:v>139.97527977785617</c:v>
                </c:pt>
                <c:pt idx="452">
                  <c:v>155.09795485067332</c:v>
                </c:pt>
                <c:pt idx="453">
                  <c:v>168.24627131019605</c:v>
                </c:pt>
                <c:pt idx="454">
                  <c:v>161.70700218709698</c:v>
                </c:pt>
                <c:pt idx="455">
                  <c:v>152.76005052392327</c:v>
                </c:pt>
                <c:pt idx="456">
                  <c:v>156.89619253504625</c:v>
                </c:pt>
                <c:pt idx="457">
                  <c:v>143.76498901292146</c:v>
                </c:pt>
                <c:pt idx="458">
                  <c:v>140.39266118462282</c:v>
                </c:pt>
                <c:pt idx="459">
                  <c:v>131.87993906360569</c:v>
                </c:pt>
                <c:pt idx="460">
                  <c:v>127.81392270493313</c:v>
                </c:pt>
                <c:pt idx="461">
                  <c:v>134.12275077199899</c:v>
                </c:pt>
                <c:pt idx="462">
                  <c:v>135.23977470029604</c:v>
                </c:pt>
                <c:pt idx="463">
                  <c:v>143.96277880459624</c:v>
                </c:pt>
                <c:pt idx="464">
                  <c:v>163.87717461137592</c:v>
                </c:pt>
                <c:pt idx="465">
                  <c:v>171.34399223207569</c:v>
                </c:pt>
                <c:pt idx="466">
                  <c:v>160.8118094844352</c:v>
                </c:pt>
                <c:pt idx="467">
                  <c:v>153.00938299073121</c:v>
                </c:pt>
                <c:pt idx="468">
                  <c:v>150.21706710647419</c:v>
                </c:pt>
                <c:pt idx="469">
                  <c:v>142.007056565141</c:v>
                </c:pt>
                <c:pt idx="470">
                  <c:v>146.64059819472917</c:v>
                </c:pt>
                <c:pt idx="471">
                  <c:v>136.74355606094028</c:v>
                </c:pt>
                <c:pt idx="472">
                  <c:v>130.73245336122594</c:v>
                </c:pt>
                <c:pt idx="473">
                  <c:v>138.77625525124122</c:v>
                </c:pt>
                <c:pt idx="474">
                  <c:v>134.93348151383375</c:v>
                </c:pt>
                <c:pt idx="475">
                  <c:v>137.47296229433198</c:v>
                </c:pt>
              </c:numCache>
            </c:numRef>
          </c:val>
          <c:smooth val="0"/>
          <c:extLst>
            <c:ext xmlns:c16="http://schemas.microsoft.com/office/drawing/2014/chart" uri="{C3380CC4-5D6E-409C-BE32-E72D297353CC}">
              <c16:uniqueId val="{00000003-1F17-48BF-9849-1B36D9A6882C}"/>
            </c:ext>
          </c:extLst>
        </c:ser>
        <c:dLbls>
          <c:showLegendKey val="0"/>
          <c:showVal val="0"/>
          <c:showCatName val="0"/>
          <c:showSerName val="0"/>
          <c:showPercent val="0"/>
          <c:showBubbleSize val="0"/>
        </c:dLbls>
        <c:smooth val="0"/>
        <c:axId val="1692051024"/>
        <c:axId val="1689299792"/>
      </c:lineChart>
      <c:catAx>
        <c:axId val="16920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89299792"/>
        <c:crosses val="autoZero"/>
        <c:auto val="1"/>
        <c:lblAlgn val="ctr"/>
        <c:lblOffset val="100"/>
        <c:noMultiLvlLbl val="0"/>
      </c:catAx>
      <c:valAx>
        <c:axId val="168929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205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Actual</c:v>
          </c:tx>
          <c:spPr>
            <a:ln w="76200" cap="rnd">
              <a:solidFill>
                <a:sysClr val="windowText" lastClr="000000"/>
              </a:solidFill>
              <a:round/>
            </a:ln>
            <a:effectLst/>
          </c:spPr>
          <c:marker>
            <c:symbol val="none"/>
          </c:marker>
          <c:cat>
            <c:strRef>
              <c:f>'Seasonal Data'!$C$5:$C$124</c:f>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f>'Seasonal Data'!$D$5:$D$112</c:f>
              <c:numCache>
                <c:formatCode>0.000</c:formatCode>
                <c:ptCount val="108"/>
                <c:pt idx="0">
                  <c:v>93.2</c:v>
                </c:pt>
                <c:pt idx="1">
                  <c:v>96</c:v>
                </c:pt>
                <c:pt idx="2">
                  <c:v>95.2</c:v>
                </c:pt>
                <c:pt idx="3">
                  <c:v>77.099999999999994</c:v>
                </c:pt>
                <c:pt idx="4">
                  <c:v>70.900000000000006</c:v>
                </c:pt>
                <c:pt idx="5">
                  <c:v>64.8</c:v>
                </c:pt>
                <c:pt idx="6">
                  <c:v>70.099999999999994</c:v>
                </c:pt>
                <c:pt idx="7">
                  <c:v>77.3</c:v>
                </c:pt>
                <c:pt idx="8">
                  <c:v>79.5</c:v>
                </c:pt>
                <c:pt idx="9">
                  <c:v>100.6</c:v>
                </c:pt>
                <c:pt idx="10">
                  <c:v>100.7</c:v>
                </c:pt>
                <c:pt idx="11">
                  <c:v>107.1</c:v>
                </c:pt>
                <c:pt idx="12">
                  <c:v>95.9</c:v>
                </c:pt>
                <c:pt idx="13">
                  <c:v>82.8</c:v>
                </c:pt>
                <c:pt idx="14">
                  <c:v>83.3</c:v>
                </c:pt>
                <c:pt idx="15">
                  <c:v>80</c:v>
                </c:pt>
                <c:pt idx="16">
                  <c:v>80.400000000000006</c:v>
                </c:pt>
                <c:pt idx="17">
                  <c:v>67.5</c:v>
                </c:pt>
                <c:pt idx="18">
                  <c:v>75.7</c:v>
                </c:pt>
                <c:pt idx="19">
                  <c:v>71.099999999999994</c:v>
                </c:pt>
                <c:pt idx="20">
                  <c:v>89.3</c:v>
                </c:pt>
                <c:pt idx="21">
                  <c:v>101.1</c:v>
                </c:pt>
                <c:pt idx="22">
                  <c:v>105.2</c:v>
                </c:pt>
                <c:pt idx="23">
                  <c:v>114.1</c:v>
                </c:pt>
                <c:pt idx="24">
                  <c:v>96.3</c:v>
                </c:pt>
                <c:pt idx="25">
                  <c:v>84.4</c:v>
                </c:pt>
                <c:pt idx="26">
                  <c:v>91.2</c:v>
                </c:pt>
                <c:pt idx="27">
                  <c:v>81.900000000000006</c:v>
                </c:pt>
                <c:pt idx="28">
                  <c:v>80.5</c:v>
                </c:pt>
                <c:pt idx="29">
                  <c:v>70.400000000000006</c:v>
                </c:pt>
                <c:pt idx="30">
                  <c:v>74.8</c:v>
                </c:pt>
                <c:pt idx="31">
                  <c:v>75.900000000000006</c:v>
                </c:pt>
                <c:pt idx="32">
                  <c:v>86.3</c:v>
                </c:pt>
                <c:pt idx="33">
                  <c:v>98.7</c:v>
                </c:pt>
                <c:pt idx="34">
                  <c:v>100.9</c:v>
                </c:pt>
                <c:pt idx="35">
                  <c:v>113.8</c:v>
                </c:pt>
                <c:pt idx="36">
                  <c:v>89.8</c:v>
                </c:pt>
                <c:pt idx="37">
                  <c:v>84.4</c:v>
                </c:pt>
                <c:pt idx="38">
                  <c:v>87.2</c:v>
                </c:pt>
                <c:pt idx="39">
                  <c:v>85.6</c:v>
                </c:pt>
                <c:pt idx="40">
                  <c:v>72</c:v>
                </c:pt>
                <c:pt idx="41">
                  <c:v>69.2</c:v>
                </c:pt>
                <c:pt idx="42">
                  <c:v>77.5</c:v>
                </c:pt>
                <c:pt idx="43">
                  <c:v>78.099999999999994</c:v>
                </c:pt>
                <c:pt idx="44">
                  <c:v>94.3</c:v>
                </c:pt>
                <c:pt idx="45">
                  <c:v>97.7</c:v>
                </c:pt>
                <c:pt idx="46">
                  <c:v>100.2</c:v>
                </c:pt>
                <c:pt idx="47">
                  <c:v>116.4</c:v>
                </c:pt>
                <c:pt idx="48">
                  <c:v>97.1</c:v>
                </c:pt>
                <c:pt idx="49">
                  <c:v>93</c:v>
                </c:pt>
                <c:pt idx="50">
                  <c:v>96</c:v>
                </c:pt>
                <c:pt idx="51">
                  <c:v>80.5</c:v>
                </c:pt>
                <c:pt idx="52">
                  <c:v>76.099999999999994</c:v>
                </c:pt>
                <c:pt idx="53">
                  <c:v>69.900000000000006</c:v>
                </c:pt>
                <c:pt idx="54">
                  <c:v>73.599999999999994</c:v>
                </c:pt>
                <c:pt idx="55">
                  <c:v>92.6</c:v>
                </c:pt>
                <c:pt idx="56">
                  <c:v>94.2</c:v>
                </c:pt>
                <c:pt idx="57">
                  <c:v>93.5</c:v>
                </c:pt>
                <c:pt idx="58">
                  <c:v>108.5</c:v>
                </c:pt>
                <c:pt idx="59">
                  <c:v>109.4</c:v>
                </c:pt>
                <c:pt idx="60">
                  <c:v>105.1</c:v>
                </c:pt>
                <c:pt idx="61">
                  <c:v>92.5</c:v>
                </c:pt>
                <c:pt idx="62">
                  <c:v>97.1</c:v>
                </c:pt>
                <c:pt idx="63">
                  <c:v>81.400000000000006</c:v>
                </c:pt>
                <c:pt idx="64">
                  <c:v>79.099999999999994</c:v>
                </c:pt>
                <c:pt idx="65">
                  <c:v>72.099999999999994</c:v>
                </c:pt>
                <c:pt idx="66">
                  <c:v>78.7</c:v>
                </c:pt>
                <c:pt idx="67">
                  <c:v>87.1</c:v>
                </c:pt>
                <c:pt idx="68">
                  <c:v>91.4</c:v>
                </c:pt>
                <c:pt idx="69">
                  <c:v>109.9</c:v>
                </c:pt>
                <c:pt idx="70">
                  <c:v>116.3</c:v>
                </c:pt>
                <c:pt idx="71">
                  <c:v>113</c:v>
                </c:pt>
                <c:pt idx="72">
                  <c:v>100</c:v>
                </c:pt>
                <c:pt idx="73">
                  <c:v>84.8</c:v>
                </c:pt>
                <c:pt idx="74">
                  <c:v>94.3</c:v>
                </c:pt>
                <c:pt idx="75">
                  <c:v>87.1</c:v>
                </c:pt>
                <c:pt idx="76">
                  <c:v>90.3</c:v>
                </c:pt>
                <c:pt idx="77">
                  <c:v>72.400000000000006</c:v>
                </c:pt>
                <c:pt idx="78" formatCode="General">
                  <c:v>84.9</c:v>
                </c:pt>
                <c:pt idx="79" formatCode="General">
                  <c:v>92.7</c:v>
                </c:pt>
                <c:pt idx="80" formatCode="General">
                  <c:v>92.2</c:v>
                </c:pt>
                <c:pt idx="81" formatCode="General">
                  <c:v>114.9</c:v>
                </c:pt>
                <c:pt idx="82" formatCode="General">
                  <c:v>112.5</c:v>
                </c:pt>
                <c:pt idx="83" formatCode="General">
                  <c:v>118.3</c:v>
                </c:pt>
                <c:pt idx="84" formatCode="General">
                  <c:v>106</c:v>
                </c:pt>
                <c:pt idx="85" formatCode="General">
                  <c:v>91.2</c:v>
                </c:pt>
                <c:pt idx="86" formatCode="General">
                  <c:v>96.6</c:v>
                </c:pt>
                <c:pt idx="87" formatCode="General">
                  <c:v>96.3</c:v>
                </c:pt>
                <c:pt idx="88" formatCode="General">
                  <c:v>88.2</c:v>
                </c:pt>
                <c:pt idx="89" formatCode="General">
                  <c:v>70.2</c:v>
                </c:pt>
                <c:pt idx="90" formatCode="General">
                  <c:v>86.5</c:v>
                </c:pt>
                <c:pt idx="91" formatCode="General">
                  <c:v>88.2</c:v>
                </c:pt>
                <c:pt idx="92" formatCode="General">
                  <c:v>102.8</c:v>
                </c:pt>
                <c:pt idx="93" formatCode="General">
                  <c:v>119.1</c:v>
                </c:pt>
                <c:pt idx="94" formatCode="General">
                  <c:v>119.2</c:v>
                </c:pt>
                <c:pt idx="95" formatCode="General">
                  <c:v>125.1</c:v>
                </c:pt>
                <c:pt idx="96" formatCode="General">
                  <c:v>106.1</c:v>
                </c:pt>
                <c:pt idx="97" formatCode="General">
                  <c:v>102.1</c:v>
                </c:pt>
                <c:pt idx="98" formatCode="General">
                  <c:v>105.2</c:v>
                </c:pt>
                <c:pt idx="99" formatCode="General">
                  <c:v>101</c:v>
                </c:pt>
                <c:pt idx="100" formatCode="General">
                  <c:v>84.3</c:v>
                </c:pt>
                <c:pt idx="101" formatCode="General">
                  <c:v>87.5</c:v>
                </c:pt>
                <c:pt idx="102" formatCode="General">
                  <c:v>92.7</c:v>
                </c:pt>
                <c:pt idx="103" formatCode="General">
                  <c:v>94.4</c:v>
                </c:pt>
                <c:pt idx="104" formatCode="General">
                  <c:v>113</c:v>
                </c:pt>
                <c:pt idx="105" formatCode="General">
                  <c:v>113.9</c:v>
                </c:pt>
                <c:pt idx="106" formatCode="General">
                  <c:v>122.9</c:v>
                </c:pt>
                <c:pt idx="107" formatCode="General">
                  <c:v>132.69999999999999</c:v>
                </c:pt>
              </c:numCache>
            </c:numRef>
          </c:val>
          <c:smooth val="0"/>
          <c:extLst>
            <c:ext xmlns:c16="http://schemas.microsoft.com/office/drawing/2014/chart" uri="{C3380CC4-5D6E-409C-BE32-E72D297353CC}">
              <c16:uniqueId val="{00000000-0B46-4026-BF14-89FECAA45B63}"/>
            </c:ext>
          </c:extLst>
        </c:ser>
        <c:ser>
          <c:idx val="3"/>
          <c:order val="3"/>
          <c:tx>
            <c:v>SES</c:v>
          </c:tx>
          <c:spPr>
            <a:ln w="57150" cap="rnd">
              <a:solidFill>
                <a:schemeClr val="accent2">
                  <a:lumMod val="75000"/>
                </a:schemeClr>
              </a:solidFill>
              <a:prstDash val="sysDash"/>
              <a:round/>
            </a:ln>
            <a:effectLst/>
          </c:spPr>
          <c:marker>
            <c:symbol val="none"/>
          </c:marker>
          <c:cat>
            <c:strRef>
              <c:f>'Seasonal Data'!$C$5:$C$124</c:f>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f>'Seasonal Data'!$S$5:$S$124</c:f>
              <c:numCache>
                <c:formatCode>General</c:formatCode>
                <c:ptCount val="120"/>
                <c:pt idx="0" formatCode="0.000">
                  <c:v>93.2</c:v>
                </c:pt>
                <c:pt idx="1">
                  <c:v>93.199999999999989</c:v>
                </c:pt>
                <c:pt idx="2">
                  <c:v>94.039999999999992</c:v>
                </c:pt>
                <c:pt idx="3">
                  <c:v>94.387999999999991</c:v>
                </c:pt>
                <c:pt idx="4">
                  <c:v>89.201599999999985</c:v>
                </c:pt>
                <c:pt idx="5">
                  <c:v>83.71111999999998</c:v>
                </c:pt>
                <c:pt idx="6">
                  <c:v>78.037783999999988</c:v>
                </c:pt>
                <c:pt idx="7">
                  <c:v>75.656448799999993</c:v>
                </c:pt>
                <c:pt idx="8">
                  <c:v>76.149514159999995</c:v>
                </c:pt>
                <c:pt idx="9">
                  <c:v>77.154659911999985</c:v>
                </c:pt>
                <c:pt idx="10">
                  <c:v>84.18826193839999</c:v>
                </c:pt>
                <c:pt idx="11">
                  <c:v>89.141783356879984</c:v>
                </c:pt>
                <c:pt idx="12">
                  <c:v>94.529248349815987</c:v>
                </c:pt>
                <c:pt idx="13">
                  <c:v>94.940473844871178</c:v>
                </c:pt>
                <c:pt idx="14">
                  <c:v>91.298331691409828</c:v>
                </c:pt>
                <c:pt idx="15">
                  <c:v>88.898832183986869</c:v>
                </c:pt>
                <c:pt idx="16">
                  <c:v>86.229182528790801</c:v>
                </c:pt>
                <c:pt idx="17">
                  <c:v>84.480427770153554</c:v>
                </c:pt>
                <c:pt idx="18">
                  <c:v>79.386299439107489</c:v>
                </c:pt>
                <c:pt idx="19">
                  <c:v>78.280409607375248</c:v>
                </c:pt>
                <c:pt idx="20">
                  <c:v>76.126286725162672</c:v>
                </c:pt>
                <c:pt idx="21">
                  <c:v>80.078400707613866</c:v>
                </c:pt>
                <c:pt idx="22">
                  <c:v>86.384880495329696</c:v>
                </c:pt>
                <c:pt idx="23">
                  <c:v>92.029416346730784</c:v>
                </c:pt>
                <c:pt idx="24">
                  <c:v>98.650591442711544</c:v>
                </c:pt>
                <c:pt idx="25">
                  <c:v>97.945414009898073</c:v>
                </c:pt>
                <c:pt idx="26">
                  <c:v>93.881789806928651</c:v>
                </c:pt>
                <c:pt idx="27">
                  <c:v>93.077252864850053</c:v>
                </c:pt>
                <c:pt idx="28">
                  <c:v>89.724077005395031</c:v>
                </c:pt>
                <c:pt idx="29">
                  <c:v>86.956853903776519</c:v>
                </c:pt>
                <c:pt idx="30">
                  <c:v>81.989797732643567</c:v>
                </c:pt>
                <c:pt idx="31">
                  <c:v>79.832858412850499</c:v>
                </c:pt>
                <c:pt idx="32">
                  <c:v>78.653000888995351</c:v>
                </c:pt>
                <c:pt idx="33">
                  <c:v>80.947100622296745</c:v>
                </c:pt>
                <c:pt idx="34">
                  <c:v>86.272970435607718</c:v>
                </c:pt>
                <c:pt idx="35">
                  <c:v>90.661079304925394</c:v>
                </c:pt>
                <c:pt idx="36">
                  <c:v>97.602755513447775</c:v>
                </c:pt>
                <c:pt idx="37">
                  <c:v>95.26192885941343</c:v>
                </c:pt>
                <c:pt idx="38">
                  <c:v>92.003350201589399</c:v>
                </c:pt>
                <c:pt idx="39">
                  <c:v>90.562345141112573</c:v>
                </c:pt>
                <c:pt idx="40">
                  <c:v>89.073641598778792</c:v>
                </c:pt>
                <c:pt idx="41">
                  <c:v>83.951549119145142</c:v>
                </c:pt>
                <c:pt idx="42">
                  <c:v>79.526084383401596</c:v>
                </c:pt>
                <c:pt idx="43">
                  <c:v>78.918259068381104</c:v>
                </c:pt>
                <c:pt idx="44">
                  <c:v>78.67278134786676</c:v>
                </c:pt>
                <c:pt idx="45">
                  <c:v>83.360946943506718</c:v>
                </c:pt>
                <c:pt idx="46">
                  <c:v>87.662662860454702</c:v>
                </c:pt>
                <c:pt idx="47">
                  <c:v>91.423864002318282</c:v>
                </c:pt>
                <c:pt idx="48">
                  <c:v>98.916704801622785</c:v>
                </c:pt>
                <c:pt idx="49">
                  <c:v>98.371693361135939</c:v>
                </c:pt>
                <c:pt idx="50">
                  <c:v>96.760185352795162</c:v>
                </c:pt>
                <c:pt idx="51">
                  <c:v>96.532129746956599</c:v>
                </c:pt>
                <c:pt idx="52">
                  <c:v>91.722490822869617</c:v>
                </c:pt>
                <c:pt idx="53">
                  <c:v>87.035743576008727</c:v>
                </c:pt>
                <c:pt idx="54">
                  <c:v>81.895020503206112</c:v>
                </c:pt>
                <c:pt idx="55">
                  <c:v>79.406514352244272</c:v>
                </c:pt>
                <c:pt idx="56">
                  <c:v>83.364560046570986</c:v>
                </c:pt>
                <c:pt idx="57">
                  <c:v>86.615192032599694</c:v>
                </c:pt>
                <c:pt idx="58">
                  <c:v>88.680634422819779</c:v>
                </c:pt>
                <c:pt idx="59">
                  <c:v>94.626444095973838</c:v>
                </c:pt>
                <c:pt idx="60">
                  <c:v>99.058510867181695</c:v>
                </c:pt>
                <c:pt idx="61">
                  <c:v>100.87095760702718</c:v>
                </c:pt>
                <c:pt idx="62">
                  <c:v>98.359670324919023</c:v>
                </c:pt>
                <c:pt idx="63">
                  <c:v>97.981769227443309</c:v>
                </c:pt>
                <c:pt idx="64">
                  <c:v>93.007238459210313</c:v>
                </c:pt>
                <c:pt idx="65">
                  <c:v>88.835066921447208</c:v>
                </c:pt>
                <c:pt idx="66">
                  <c:v>83.814546845013041</c:v>
                </c:pt>
                <c:pt idx="67">
                  <c:v>82.280182791509134</c:v>
                </c:pt>
                <c:pt idx="68">
                  <c:v>83.726127954056395</c:v>
                </c:pt>
                <c:pt idx="69">
                  <c:v>86.028289567839465</c:v>
                </c:pt>
                <c:pt idx="70">
                  <c:v>93.189802697487622</c:v>
                </c:pt>
                <c:pt idx="71">
                  <c:v>100.12286188824133</c:v>
                </c:pt>
                <c:pt idx="72">
                  <c:v>103.98600332176892</c:v>
                </c:pt>
                <c:pt idx="73">
                  <c:v>102.79020232523824</c:v>
                </c:pt>
                <c:pt idx="74">
                  <c:v>97.393141627666765</c:v>
                </c:pt>
                <c:pt idx="75">
                  <c:v>96.465199139366717</c:v>
                </c:pt>
                <c:pt idx="76">
                  <c:v>93.655639397556698</c:v>
                </c:pt>
                <c:pt idx="77">
                  <c:v>92.648947578289693</c:v>
                </c:pt>
                <c:pt idx="78">
                  <c:v>86.574263304802784</c:v>
                </c:pt>
                <c:pt idx="79">
                  <c:v>86.071984313361952</c:v>
                </c:pt>
                <c:pt idx="80">
                  <c:v>88.060389019353366</c:v>
                </c:pt>
                <c:pt idx="81">
                  <c:v>89.302272313547348</c:v>
                </c:pt>
                <c:pt idx="82">
                  <c:v>96.981590619483143</c:v>
                </c:pt>
                <c:pt idx="83">
                  <c:v>101.63711343363819</c:v>
                </c:pt>
                <c:pt idx="84">
                  <c:v>106.63597940354673</c:v>
                </c:pt>
                <c:pt idx="85">
                  <c:v>106.44518558248271</c:v>
                </c:pt>
                <c:pt idx="86">
                  <c:v>101.87162990773788</c:v>
                </c:pt>
                <c:pt idx="87">
                  <c:v>100.2901409354165</c:v>
                </c:pt>
                <c:pt idx="88">
                  <c:v>99.093098654791547</c:v>
                </c:pt>
                <c:pt idx="89">
                  <c:v>95.825169058354078</c:v>
                </c:pt>
                <c:pt idx="90">
                  <c:v>88.137618340847851</c:v>
                </c:pt>
                <c:pt idx="91">
                  <c:v>87.646332838593494</c:v>
                </c:pt>
                <c:pt idx="92">
                  <c:v>87.812432987015441</c:v>
                </c:pt>
                <c:pt idx="93">
                  <c:v>92.308703090910797</c:v>
                </c:pt>
                <c:pt idx="94">
                  <c:v>100.34609216363756</c:v>
                </c:pt>
                <c:pt idx="95">
                  <c:v>106.00226451454628</c:v>
                </c:pt>
                <c:pt idx="96">
                  <c:v>111.73158516018239</c:v>
                </c:pt>
                <c:pt idx="97">
                  <c:v>110.04210961212766</c:v>
                </c:pt>
                <c:pt idx="98">
                  <c:v>107.65947672848935</c:v>
                </c:pt>
                <c:pt idx="99">
                  <c:v>106.92163370994254</c:v>
                </c:pt>
                <c:pt idx="100">
                  <c:v>105.14514359695977</c:v>
                </c:pt>
                <c:pt idx="101">
                  <c:v>98.891600517871836</c:v>
                </c:pt>
                <c:pt idx="102">
                  <c:v>95.474120362510277</c:v>
                </c:pt>
                <c:pt idx="103">
                  <c:v>94.641884253757198</c:v>
                </c:pt>
                <c:pt idx="104">
                  <c:v>94.569318977630047</c:v>
                </c:pt>
                <c:pt idx="105">
                  <c:v>100.09852328434104</c:v>
                </c:pt>
                <c:pt idx="106">
                  <c:v>104.23896629903872</c:v>
                </c:pt>
                <c:pt idx="107">
                  <c:v>109.8372764093271</c:v>
                </c:pt>
                <c:pt idx="108">
                  <c:v>116.69609348652895</c:v>
                </c:pt>
                <c:pt idx="109">
                  <c:v>116.69609348652895</c:v>
                </c:pt>
                <c:pt idx="110">
                  <c:v>116.69609348652895</c:v>
                </c:pt>
                <c:pt idx="111">
                  <c:v>116.69609348652895</c:v>
                </c:pt>
                <c:pt idx="112">
                  <c:v>116.69609348652895</c:v>
                </c:pt>
                <c:pt idx="113">
                  <c:v>116.69609348652895</c:v>
                </c:pt>
                <c:pt idx="114">
                  <c:v>116.69609348652895</c:v>
                </c:pt>
                <c:pt idx="115">
                  <c:v>116.69609348652895</c:v>
                </c:pt>
                <c:pt idx="116">
                  <c:v>116.69609348652895</c:v>
                </c:pt>
                <c:pt idx="117">
                  <c:v>116.69609348652895</c:v>
                </c:pt>
                <c:pt idx="118">
                  <c:v>116.69609348652895</c:v>
                </c:pt>
                <c:pt idx="119">
                  <c:v>116.69609348652895</c:v>
                </c:pt>
              </c:numCache>
            </c:numRef>
          </c:val>
          <c:smooth val="0"/>
          <c:extLst>
            <c:ext xmlns:c16="http://schemas.microsoft.com/office/drawing/2014/chart" uri="{C3380CC4-5D6E-409C-BE32-E72D297353CC}">
              <c16:uniqueId val="{00000002-0B46-4026-BF14-89FECAA45B63}"/>
            </c:ext>
          </c:extLst>
        </c:ser>
        <c:ser>
          <c:idx val="4"/>
          <c:order val="4"/>
          <c:tx>
            <c:v>Holt's a = 0.3</c:v>
          </c:tx>
          <c:spPr>
            <a:ln w="57150" cap="rnd">
              <a:solidFill>
                <a:srgbClr val="92D050"/>
              </a:solidFill>
              <a:prstDash val="solid"/>
              <a:round/>
            </a:ln>
            <a:effectLst/>
          </c:spPr>
          <c:marker>
            <c:symbol val="none"/>
          </c:marker>
          <c:cat>
            <c:strRef>
              <c:f>'Seasonal Data'!$C$5:$C$124</c:f>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f>'Seasonal Data'!$AI$5:$AI$118</c:f>
              <c:numCache>
                <c:formatCode>0.00</c:formatCode>
                <c:ptCount val="114"/>
                <c:pt idx="0" formatCode="0.0">
                  <c:v>93.2</c:v>
                </c:pt>
                <c:pt idx="1">
                  <c:v>96</c:v>
                </c:pt>
                <c:pt idx="2">
                  <c:v>98.799999999999983</c:v>
                </c:pt>
                <c:pt idx="3">
                  <c:v>100.33099999999997</c:v>
                </c:pt>
                <c:pt idx="4">
                  <c:v>94.753072499999959</c:v>
                </c:pt>
                <c:pt idx="5">
                  <c:v>87.736236943749958</c:v>
                </c:pt>
                <c:pt idx="6">
                  <c:v>79.790299614828086</c:v>
                </c:pt>
                <c:pt idx="7">
                  <c:v>75.30940275480431</c:v>
                </c:pt>
                <c:pt idx="8">
                  <c:v>74.437281308160436</c:v>
                </c:pt>
                <c:pt idx="9">
                  <c:v>74.752589026831288</c:v>
                </c:pt>
                <c:pt idx="10">
                  <c:v>82.660293505992243</c:v>
                </c:pt>
                <c:pt idx="11">
                  <c:v>89.172771232340338</c:v>
                </c:pt>
                <c:pt idx="12">
                  <c:v>96.592685151086116</c:v>
                </c:pt>
                <c:pt idx="13">
                  <c:v>98.390258923776145</c:v>
                </c:pt>
                <c:pt idx="14">
                  <c:v>94.900071971160926</c:v>
                </c:pt>
                <c:pt idx="15">
                  <c:v>91.997937325844305</c:v>
                </c:pt>
                <c:pt idx="16">
                  <c:v>88.346551364515861</c:v>
                </c:pt>
                <c:pt idx="17">
                  <c:v>85.493387244948863</c:v>
                </c:pt>
                <c:pt idx="18">
                  <c:v>78.681519530892146</c:v>
                </c:pt>
                <c:pt idx="19">
                  <c:v>76.216682355680618</c:v>
                </c:pt>
                <c:pt idx="20">
                  <c:v>72.842670509359309</c:v>
                </c:pt>
                <c:pt idx="21">
                  <c:v>76.804872015193027</c:v>
                </c:pt>
                <c:pt idx="22">
                  <c:v>84.393907288478999</c:v>
                </c:pt>
                <c:pt idx="23">
                  <c:v>92.028551847134025</c:v>
                </c:pt>
                <c:pt idx="24">
                  <c:v>101.20155406621801</c:v>
                </c:pt>
                <c:pt idx="25">
                  <c:v>102.02532403110035</c:v>
                </c:pt>
                <c:pt idx="26">
                  <c:v>98.10663349488523</c:v>
                </c:pt>
                <c:pt idx="27">
                  <c:v>97.040951861053159</c:v>
                </c:pt>
                <c:pt idx="28">
                  <c:v>92.71007474466542</c:v>
                </c:pt>
                <c:pt idx="29">
                  <c:v>88.617431839099069</c:v>
                </c:pt>
                <c:pt idx="30">
                  <c:v>81.766166633649931</c:v>
                </c:pt>
                <c:pt idx="31">
                  <c:v>77.924557241568891</c:v>
                </c:pt>
                <c:pt idx="32">
                  <c:v>75.459141411929807</c:v>
                </c:pt>
                <c:pt idx="33">
                  <c:v>77.422495407056132</c:v>
                </c:pt>
                <c:pt idx="34">
                  <c:v>83.633912194774112</c:v>
                </c:pt>
                <c:pt idx="35">
                  <c:v>89.548373555951059</c:v>
                </c:pt>
                <c:pt idx="36">
                  <c:v>98.831706897087486</c:v>
                </c:pt>
                <c:pt idx="37">
                  <c:v>97.655875623785889</c:v>
                </c:pt>
                <c:pt idx="38">
                  <c:v>94.516860262226004</c:v>
                </c:pt>
                <c:pt idx="39">
                  <c:v>92.775414345367224</c:v>
                </c:pt>
                <c:pt idx="40">
                  <c:v>90.699692950434283</c:v>
                </c:pt>
                <c:pt idx="41">
                  <c:v>84.184954094083423</c:v>
                </c:pt>
                <c:pt idx="42">
                  <c:v>77.997926804698452</c:v>
                </c:pt>
                <c:pt idx="43">
                  <c:v>76.130866544882295</c:v>
                </c:pt>
                <c:pt idx="44">
                  <c:v>75.107303869404674</c:v>
                </c:pt>
                <c:pt idx="45">
                  <c:v>80.258426543426594</c:v>
                </c:pt>
                <c:pt idx="46">
                  <c:v>85.799895021712032</c:v>
                </c:pt>
                <c:pt idx="47">
                  <c:v>91.184928467871956</c:v>
                </c:pt>
                <c:pt idx="48">
                  <c:v>101.13824313562064</c:v>
                </c:pt>
                <c:pt idx="49">
                  <c:v>102.10355563842461</c:v>
                </c:pt>
                <c:pt idx="50">
                  <c:v>101.07133771937011</c:v>
                </c:pt>
                <c:pt idx="51">
                  <c:v>100.98253994576503</c:v>
                </c:pt>
                <c:pt idx="52">
                  <c:v>95.195048157088806</c:v>
                </c:pt>
                <c:pt idx="53">
                  <c:v>88.821313876768286</c:v>
                </c:pt>
                <c:pt idx="54">
                  <c:v>81.506330902013588</c:v>
                </c:pt>
                <c:pt idx="55">
                  <c:v>77.080760447329595</c:v>
                </c:pt>
                <c:pt idx="56">
                  <c:v>80.497621205565977</c:v>
                </c:pt>
                <c:pt idx="57">
                  <c:v>84.088798623039253</c:v>
                </c:pt>
                <c:pt idx="58">
                  <c:v>86.88671088756098</c:v>
                </c:pt>
                <c:pt idx="59">
                  <c:v>94.479947151129224</c:v>
                </c:pt>
                <c:pt idx="60">
                  <c:v>100.84851531019272</c:v>
                </c:pt>
                <c:pt idx="61">
                  <c:v>104.23971596775205</c:v>
                </c:pt>
                <c:pt idx="62">
                  <c:v>102.21722133973658</c:v>
                </c:pt>
                <c:pt idx="63">
                  <c:v>101.91282097978959</c:v>
                </c:pt>
                <c:pt idx="64">
                  <c:v>95.912817626387735</c:v>
                </c:pt>
                <c:pt idx="65">
                  <c:v>90.140142353621073</c:v>
                </c:pt>
                <c:pt idx="66">
                  <c:v>83.052162189119315</c:v>
                </c:pt>
                <c:pt idx="67">
                  <c:v>79.842087559039314</c:v>
                </c:pt>
                <c:pt idx="68">
                  <c:v>80.496075721133749</c:v>
                </c:pt>
                <c:pt idx="69">
                  <c:v>82.816323459240323</c:v>
                </c:pt>
                <c:pt idx="70">
                  <c:v>91.412389894304823</c:v>
                </c:pt>
                <c:pt idx="71">
                  <c:v>100.65623592939896</c:v>
                </c:pt>
                <c:pt idx="72">
                  <c:v>106.78497576767141</c:v>
                </c:pt>
                <c:pt idx="73">
                  <c:v>106.81888242665939</c:v>
                </c:pt>
                <c:pt idx="74">
                  <c:v>101.12662576055135</c:v>
                </c:pt>
                <c:pt idx="75">
                  <c:v>99.633648241846757</c:v>
                </c:pt>
                <c:pt idx="76">
                  <c:v>95.770547446056597</c:v>
                </c:pt>
                <c:pt idx="77">
                  <c:v>93.739173148085513</c:v>
                </c:pt>
                <c:pt idx="78">
                  <c:v>85.826904549231273</c:v>
                </c:pt>
                <c:pt idx="79">
                  <c:v>83.989654041198648</c:v>
                </c:pt>
                <c:pt idx="80">
                  <c:v>85.500871848412885</c:v>
                </c:pt>
                <c:pt idx="81">
                  <c:v>86.760428541421177</c:v>
                </c:pt>
                <c:pt idx="82">
                  <c:v>95.929445728102365</c:v>
                </c:pt>
                <c:pt idx="83">
                  <c:v>102.49771185805382</c:v>
                </c:pt>
                <c:pt idx="84">
                  <c:v>109.66511827647201</c:v>
                </c:pt>
                <c:pt idx="85">
                  <c:v>110.79988405984996</c:v>
                </c:pt>
                <c:pt idx="86">
                  <c:v>106.12522619507241</c:v>
                </c:pt>
                <c:pt idx="87">
                  <c:v>103.97289131448682</c:v>
                </c:pt>
                <c:pt idx="88">
                  <c:v>101.97343010406635</c:v>
                </c:pt>
                <c:pt idx="89">
                  <c:v>97.420702176308552</c:v>
                </c:pt>
                <c:pt idx="90">
                  <c:v>87.404705762621873</c:v>
                </c:pt>
                <c:pt idx="91">
                  <c:v>85.236011220503556</c:v>
                </c:pt>
                <c:pt idx="92">
                  <c:v>84.383534451944286</c:v>
                </c:pt>
                <c:pt idx="93">
                  <c:v>89.133665155225728</c:v>
                </c:pt>
                <c:pt idx="94">
                  <c:v>98.921989226873379</c:v>
                </c:pt>
                <c:pt idx="95">
                  <c:v>106.8684116426159</c:v>
                </c:pt>
                <c:pt idx="96">
                  <c:v>115.15806572239831</c:v>
                </c:pt>
                <c:pt idx="97">
                  <c:v>114.78527512782007</c:v>
                </c:pt>
                <c:pt idx="98">
                  <c:v>112.65834476740476</c:v>
                </c:pt>
                <c:pt idx="99">
                  <c:v>111.7079304148253</c:v>
                </c:pt>
                <c:pt idx="100">
                  <c:v>109.22047402124134</c:v>
                </c:pt>
                <c:pt idx="101">
                  <c:v>101.16092965961739</c:v>
                </c:pt>
                <c:pt idx="102">
                  <c:v>95.76204979935072</c:v>
                </c:pt>
                <c:pt idx="103">
                  <c:v>93.382076282698137</c:v>
                </c:pt>
                <c:pt idx="104">
                  <c:v>92.279535816199697</c:v>
                </c:pt>
                <c:pt idx="105">
                  <c:v>98.17558185930028</c:v>
                </c:pt>
                <c:pt idx="106">
                  <c:v>103.39834604185744</c:v>
                </c:pt>
                <c:pt idx="107">
                  <c:v>110.77811780244993</c:v>
                </c:pt>
                <c:pt idx="108">
                  <c:v>120.03485685023603</c:v>
                </c:pt>
                <c:pt idx="109">
                  <c:v>122.71503123875712</c:v>
                </c:pt>
                <c:pt idx="110">
                  <c:v>125.39520562727823</c:v>
                </c:pt>
                <c:pt idx="111">
                  <c:v>128.07538001579931</c:v>
                </c:pt>
                <c:pt idx="112">
                  <c:v>130.75555440432043</c:v>
                </c:pt>
                <c:pt idx="113">
                  <c:v>133.43572879284153</c:v>
                </c:pt>
              </c:numCache>
            </c:numRef>
          </c:val>
          <c:smooth val="0"/>
          <c:extLst>
            <c:ext xmlns:c16="http://schemas.microsoft.com/office/drawing/2014/chart" uri="{C3380CC4-5D6E-409C-BE32-E72D297353CC}">
              <c16:uniqueId val="{00000003-0B46-4026-BF14-89FECAA45B63}"/>
            </c:ext>
          </c:extLst>
        </c:ser>
        <c:ser>
          <c:idx val="5"/>
          <c:order val="5"/>
          <c:tx>
            <c:strRef>
              <c:f>'Pegels B3 Seasonal Data'!$D$1:$M$1</c:f>
              <c:strCache>
                <c:ptCount val="1"/>
                <c:pt idx="0">
                  <c:v>Pegels B3 (Lt 3)</c:v>
                </c:pt>
              </c:strCache>
            </c:strRef>
          </c:tx>
          <c:spPr>
            <a:ln w="76200" cap="rnd">
              <a:solidFill>
                <a:srgbClr val="84D2E4"/>
              </a:solidFill>
              <a:prstDash val="sysDash"/>
              <a:round/>
            </a:ln>
            <a:effectLst/>
          </c:spPr>
          <c:marker>
            <c:symbol val="none"/>
          </c:marker>
          <c:val>
            <c:numRef>
              <c:f>'Pegels B3 Seasonal Data'!$J$8:$J$124</c:f>
              <c:numCache>
                <c:formatCode>0</c:formatCode>
                <c:ptCount val="117"/>
                <c:pt idx="0">
                  <c:v>85.378715424285048</c:v>
                </c:pt>
                <c:pt idx="1">
                  <c:v>76.571455334919676</c:v>
                </c:pt>
                <c:pt idx="2">
                  <c:v>65.501240808145411</c:v>
                </c:pt>
                <c:pt idx="3">
                  <c:v>55.419738039474197</c:v>
                </c:pt>
                <c:pt idx="4">
                  <c:v>54.535745886177793</c:v>
                </c:pt>
                <c:pt idx="5">
                  <c:v>55.0292026977502</c:v>
                </c:pt>
                <c:pt idx="6">
                  <c:v>56.35286399476032</c:v>
                </c:pt>
                <c:pt idx="7">
                  <c:v>69.483586774313693</c:v>
                </c:pt>
                <c:pt idx="8">
                  <c:v>75.927629487797404</c:v>
                </c:pt>
                <c:pt idx="9">
                  <c:v>83.077964798262954</c:v>
                </c:pt>
                <c:pt idx="10">
                  <c:v>87.013565781460827</c:v>
                </c:pt>
                <c:pt idx="11">
                  <c:v>81.809198871926498</c:v>
                </c:pt>
                <c:pt idx="12">
                  <c:v>78.033749130767802</c:v>
                </c:pt>
                <c:pt idx="13">
                  <c:v>77.254524278811019</c:v>
                </c:pt>
                <c:pt idx="14">
                  <c:v>75.120611166006142</c:v>
                </c:pt>
                <c:pt idx="15">
                  <c:v>68.169301686520456</c:v>
                </c:pt>
                <c:pt idx="16">
                  <c:v>69.358647073375508</c:v>
                </c:pt>
                <c:pt idx="17">
                  <c:v>66.455887629428759</c:v>
                </c:pt>
                <c:pt idx="18">
                  <c:v>71.909282052340785</c:v>
                </c:pt>
                <c:pt idx="19">
                  <c:v>82.50646120630536</c:v>
                </c:pt>
                <c:pt idx="20">
                  <c:v>90.087011222833894</c:v>
                </c:pt>
                <c:pt idx="21">
                  <c:v>98.221504422043211</c:v>
                </c:pt>
                <c:pt idx="22">
                  <c:v>98.919079283666605</c:v>
                </c:pt>
                <c:pt idx="23">
                  <c:v>93.363231177077537</c:v>
                </c:pt>
                <c:pt idx="24">
                  <c:v>90.731178067154204</c:v>
                </c:pt>
                <c:pt idx="25">
                  <c:v>87.61055191678615</c:v>
                </c:pt>
                <c:pt idx="26">
                  <c:v>84.55644309894376</c:v>
                </c:pt>
                <c:pt idx="27">
                  <c:v>76.70509960634881</c:v>
                </c:pt>
                <c:pt idx="28">
                  <c:v>75.31660043317342</c:v>
                </c:pt>
                <c:pt idx="29">
                  <c:v>74.252527237573759</c:v>
                </c:pt>
                <c:pt idx="30">
                  <c:v>76.56070759972269</c:v>
                </c:pt>
                <c:pt idx="31">
                  <c:v>85.034738986476228</c:v>
                </c:pt>
                <c:pt idx="32">
                  <c:v>91.478593389898151</c:v>
                </c:pt>
                <c:pt idx="33">
                  <c:v>99.409120066472397</c:v>
                </c:pt>
                <c:pt idx="34">
                  <c:v>97.184940743920976</c:v>
                </c:pt>
                <c:pt idx="35">
                  <c:v>93.528237556826298</c:v>
                </c:pt>
                <c:pt idx="36">
                  <c:v>89.349604945562447</c:v>
                </c:pt>
                <c:pt idx="37">
                  <c:v>88.354258726551777</c:v>
                </c:pt>
                <c:pt idx="38">
                  <c:v>82.725427767253606</c:v>
                </c:pt>
                <c:pt idx="39">
                  <c:v>75.300016680566472</c:v>
                </c:pt>
                <c:pt idx="40">
                  <c:v>75.110731354404848</c:v>
                </c:pt>
                <c:pt idx="41">
                  <c:v>76.17123117906938</c:v>
                </c:pt>
                <c:pt idx="42">
                  <c:v>81.29584602938175</c:v>
                </c:pt>
                <c:pt idx="43">
                  <c:v>87.368861518586328</c:v>
                </c:pt>
                <c:pt idx="44">
                  <c:v>94.200083307779394</c:v>
                </c:pt>
                <c:pt idx="45">
                  <c:v>101.99328102855702</c:v>
                </c:pt>
                <c:pt idx="46">
                  <c:v>101.17474709141244</c:v>
                </c:pt>
                <c:pt idx="47">
                  <c:v>101.14579644962976</c:v>
                </c:pt>
                <c:pt idx="48">
                  <c:v>97.694171642457306</c:v>
                </c:pt>
                <c:pt idx="49">
                  <c:v>91.436621889707084</c:v>
                </c:pt>
                <c:pt idx="50">
                  <c:v>87.508731760870148</c:v>
                </c:pt>
                <c:pt idx="51">
                  <c:v>78.102235850940872</c:v>
                </c:pt>
                <c:pt idx="52">
                  <c:v>75.335097718266866</c:v>
                </c:pt>
                <c:pt idx="53">
                  <c:v>82.751064423813901</c:v>
                </c:pt>
                <c:pt idx="54">
                  <c:v>84.82050345488625</c:v>
                </c:pt>
                <c:pt idx="55">
                  <c:v>88.739804767713011</c:v>
                </c:pt>
                <c:pt idx="56">
                  <c:v>98.303272941239427</c:v>
                </c:pt>
                <c:pt idx="57">
                  <c:v>100.98360507957533</c:v>
                </c:pt>
                <c:pt idx="58">
                  <c:v>104.84193014747078</c:v>
                </c:pt>
                <c:pt idx="59">
                  <c:v>102.71218516050668</c:v>
                </c:pt>
                <c:pt idx="60">
                  <c:v>98.787795169471963</c:v>
                </c:pt>
                <c:pt idx="61">
                  <c:v>93.197066873373657</c:v>
                </c:pt>
                <c:pt idx="62">
                  <c:v>89.326327010795737</c:v>
                </c:pt>
                <c:pt idx="63">
                  <c:v>79.838049338155088</c:v>
                </c:pt>
                <c:pt idx="64">
                  <c:v>79.106200727356395</c:v>
                </c:pt>
                <c:pt idx="65">
                  <c:v>82.603553448052921</c:v>
                </c:pt>
                <c:pt idx="66">
                  <c:v>83.414629251700973</c:v>
                </c:pt>
                <c:pt idx="67">
                  <c:v>94.372211282156741</c:v>
                </c:pt>
                <c:pt idx="68">
                  <c:v>104.9653809704096</c:v>
                </c:pt>
                <c:pt idx="69">
                  <c:v>107.39151615628869</c:v>
                </c:pt>
                <c:pt idx="70">
                  <c:v>106.75529281517039</c:v>
                </c:pt>
                <c:pt idx="71">
                  <c:v>100.40633063967314</c:v>
                </c:pt>
                <c:pt idx="72">
                  <c:v>96.356044384881315</c:v>
                </c:pt>
                <c:pt idx="73">
                  <c:v>93.310093232370406</c:v>
                </c:pt>
                <c:pt idx="74">
                  <c:v>93.656834128188464</c:v>
                </c:pt>
                <c:pt idx="75">
                  <c:v>83.325151390767516</c:v>
                </c:pt>
                <c:pt idx="76">
                  <c:v>83.661555896019991</c:v>
                </c:pt>
                <c:pt idx="77">
                  <c:v>87.248940717051568</c:v>
                </c:pt>
                <c:pt idx="78">
                  <c:v>87.549087217072824</c:v>
                </c:pt>
                <c:pt idx="79">
                  <c:v>98.757673240249972</c:v>
                </c:pt>
                <c:pt idx="80">
                  <c:v>105.40881185070562</c:v>
                </c:pt>
                <c:pt idx="81">
                  <c:v>110.78304344910384</c:v>
                </c:pt>
                <c:pt idx="82">
                  <c:v>110.65518307537424</c:v>
                </c:pt>
                <c:pt idx="83">
                  <c:v>105.00150350039148</c:v>
                </c:pt>
                <c:pt idx="84">
                  <c:v>101.21928227658601</c:v>
                </c:pt>
                <c:pt idx="85">
                  <c:v>99.503946604572661</c:v>
                </c:pt>
                <c:pt idx="86">
                  <c:v>96.332589382453051</c:v>
                </c:pt>
                <c:pt idx="87">
                  <c:v>85.189337461051934</c:v>
                </c:pt>
                <c:pt idx="88">
                  <c:v>84.440934694631352</c:v>
                </c:pt>
                <c:pt idx="89">
                  <c:v>85.376319760850564</c:v>
                </c:pt>
                <c:pt idx="90">
                  <c:v>91.522738786668214</c:v>
                </c:pt>
                <c:pt idx="91">
                  <c:v>101.69871031437155</c:v>
                </c:pt>
                <c:pt idx="92">
                  <c:v>110.111921800025</c:v>
                </c:pt>
                <c:pt idx="93">
                  <c:v>117.58148665160311</c:v>
                </c:pt>
                <c:pt idx="94">
                  <c:v>113.91410031364282</c:v>
                </c:pt>
                <c:pt idx="95">
                  <c:v>111.45601375294771</c:v>
                </c:pt>
                <c:pt idx="96">
                  <c:v>109.48010719708324</c:v>
                </c:pt>
                <c:pt idx="97">
                  <c:v>106.11195461518062</c:v>
                </c:pt>
                <c:pt idx="98">
                  <c:v>99.044208599012038</c:v>
                </c:pt>
                <c:pt idx="99">
                  <c:v>93.887228860883084</c:v>
                </c:pt>
                <c:pt idx="100">
                  <c:v>91.719938819275797</c:v>
                </c:pt>
                <c:pt idx="101">
                  <c:v>93.418519743741669</c:v>
                </c:pt>
                <c:pt idx="102">
                  <c:v>100.42535525155232</c:v>
                </c:pt>
                <c:pt idx="103">
                  <c:v>104.59248405952941</c:v>
                </c:pt>
                <c:pt idx="104">
                  <c:v>114.37916821774968</c:v>
                </c:pt>
                <c:pt idx="105">
                  <c:v>122.14952394682447</c:v>
                </c:pt>
                <c:pt idx="106">
                  <c:v>116.69125856804702</c:v>
                </c:pt>
                <c:pt idx="107">
                  <c:v>112.10142236166882</c:v>
                </c:pt>
                <c:pt idx="108">
                  <c:v>116.96294272247424</c:v>
                </c:pt>
                <c:pt idx="109">
                  <c:v>109.37594935309897</c:v>
                </c:pt>
                <c:pt idx="110">
                  <c:v>109.45445353112042</c:v>
                </c:pt>
                <c:pt idx="111">
                  <c:v>99.361814514027131</c:v>
                </c:pt>
                <c:pt idx="112">
                  <c:v>96.494434189736651</c:v>
                </c:pt>
                <c:pt idx="113">
                  <c:v>101.52754730577873</c:v>
                </c:pt>
                <c:pt idx="114">
                  <c:v>101.1686724706875</c:v>
                </c:pt>
                <c:pt idx="115">
                  <c:v>106.35357469950686</c:v>
                </c:pt>
                <c:pt idx="116">
                  <c:v>121.08165316912124</c:v>
                </c:pt>
              </c:numCache>
            </c:numRef>
          </c:val>
          <c:smooth val="0"/>
          <c:extLst>
            <c:ext xmlns:c16="http://schemas.microsoft.com/office/drawing/2014/chart" uri="{C3380CC4-5D6E-409C-BE32-E72D297353CC}">
              <c16:uniqueId val="{00000008-0B46-4026-BF14-89FECAA45B63}"/>
            </c:ext>
          </c:extLst>
        </c:ser>
        <c:ser>
          <c:idx val="6"/>
          <c:order val="6"/>
          <c:tx>
            <c:strRef>
              <c:f>'Holt''s Winter'!$D$1:$M$1</c:f>
              <c:strCache>
                <c:ptCount val="1"/>
                <c:pt idx="0">
                  <c:v>Holt-Winters' (Lt 3)</c:v>
                </c:pt>
              </c:strCache>
            </c:strRef>
          </c:tx>
          <c:spPr>
            <a:ln w="57150" cap="rnd">
              <a:solidFill>
                <a:srgbClr val="FF0000"/>
              </a:solidFill>
              <a:prstDash val="dash"/>
              <a:round/>
            </a:ln>
            <a:effectLst/>
          </c:spPr>
          <c:marker>
            <c:symbol val="none"/>
          </c:marker>
          <c:val>
            <c:numRef>
              <c:f>'Holt''s Winter'!$H$8:$H$124</c:f>
              <c:numCache>
                <c:formatCode>0</c:formatCode>
                <c:ptCount val="117"/>
                <c:pt idx="0">
                  <c:v>85.378715424285048</c:v>
                </c:pt>
                <c:pt idx="1">
                  <c:v>76.571455334919676</c:v>
                </c:pt>
                <c:pt idx="2">
                  <c:v>65.501240808145397</c:v>
                </c:pt>
                <c:pt idx="3">
                  <c:v>55.419738039474183</c:v>
                </c:pt>
                <c:pt idx="4">
                  <c:v>54.535745886177786</c:v>
                </c:pt>
                <c:pt idx="5">
                  <c:v>55.029202697750186</c:v>
                </c:pt>
                <c:pt idx="6">
                  <c:v>56.352863994760305</c:v>
                </c:pt>
                <c:pt idx="7">
                  <c:v>69.483586774313693</c:v>
                </c:pt>
                <c:pt idx="8">
                  <c:v>75.927629487797404</c:v>
                </c:pt>
                <c:pt idx="9">
                  <c:v>83.077964798262983</c:v>
                </c:pt>
                <c:pt idx="10">
                  <c:v>87.013565781460841</c:v>
                </c:pt>
                <c:pt idx="11">
                  <c:v>81.809198871926512</c:v>
                </c:pt>
                <c:pt idx="12">
                  <c:v>78.033749130767802</c:v>
                </c:pt>
                <c:pt idx="13">
                  <c:v>77.254524278811019</c:v>
                </c:pt>
                <c:pt idx="14">
                  <c:v>75.120611166006142</c:v>
                </c:pt>
                <c:pt idx="15">
                  <c:v>68.169301686520456</c:v>
                </c:pt>
                <c:pt idx="16">
                  <c:v>69.358647073375508</c:v>
                </c:pt>
                <c:pt idx="17">
                  <c:v>66.455887629428744</c:v>
                </c:pt>
                <c:pt idx="18">
                  <c:v>71.909282052340785</c:v>
                </c:pt>
                <c:pt idx="19">
                  <c:v>82.506461206305389</c:v>
                </c:pt>
                <c:pt idx="20">
                  <c:v>90.08701122283388</c:v>
                </c:pt>
                <c:pt idx="21">
                  <c:v>98.221504422043196</c:v>
                </c:pt>
                <c:pt idx="22">
                  <c:v>98.919079283666605</c:v>
                </c:pt>
                <c:pt idx="23">
                  <c:v>93.363231177077523</c:v>
                </c:pt>
                <c:pt idx="24">
                  <c:v>90.73117806715419</c:v>
                </c:pt>
                <c:pt idx="25">
                  <c:v>87.610551916786164</c:v>
                </c:pt>
                <c:pt idx="26">
                  <c:v>84.556443098943731</c:v>
                </c:pt>
                <c:pt idx="27">
                  <c:v>76.705099606348753</c:v>
                </c:pt>
                <c:pt idx="28">
                  <c:v>75.31660043317342</c:v>
                </c:pt>
                <c:pt idx="29">
                  <c:v>74.252527237573759</c:v>
                </c:pt>
                <c:pt idx="30">
                  <c:v>76.56070759972269</c:v>
                </c:pt>
                <c:pt idx="31">
                  <c:v>85.034738986476242</c:v>
                </c:pt>
                <c:pt idx="32">
                  <c:v>91.478593389898151</c:v>
                </c:pt>
                <c:pt idx="33">
                  <c:v>99.409120066472397</c:v>
                </c:pt>
                <c:pt idx="34">
                  <c:v>97.18494074392099</c:v>
                </c:pt>
                <c:pt idx="35">
                  <c:v>93.528237556826284</c:v>
                </c:pt>
                <c:pt idx="36">
                  <c:v>89.349604945562433</c:v>
                </c:pt>
                <c:pt idx="37">
                  <c:v>88.354258726551777</c:v>
                </c:pt>
                <c:pt idx="38">
                  <c:v>82.725427767253578</c:v>
                </c:pt>
                <c:pt idx="39">
                  <c:v>75.300016680566443</c:v>
                </c:pt>
                <c:pt idx="40">
                  <c:v>75.110731354404862</c:v>
                </c:pt>
                <c:pt idx="41">
                  <c:v>76.171231179069352</c:v>
                </c:pt>
                <c:pt idx="42">
                  <c:v>81.295846029381735</c:v>
                </c:pt>
                <c:pt idx="43">
                  <c:v>87.368861518586328</c:v>
                </c:pt>
                <c:pt idx="44">
                  <c:v>94.20008330777938</c:v>
                </c:pt>
                <c:pt idx="45">
                  <c:v>101.99328102855701</c:v>
                </c:pt>
                <c:pt idx="46">
                  <c:v>101.17474709141244</c:v>
                </c:pt>
                <c:pt idx="47">
                  <c:v>101.14579644962974</c:v>
                </c:pt>
                <c:pt idx="48">
                  <c:v>97.694171642457306</c:v>
                </c:pt>
                <c:pt idx="49">
                  <c:v>91.436621889707069</c:v>
                </c:pt>
                <c:pt idx="50">
                  <c:v>87.508731760870134</c:v>
                </c:pt>
                <c:pt idx="51">
                  <c:v>78.102235850940872</c:v>
                </c:pt>
                <c:pt idx="52">
                  <c:v>75.335097718266866</c:v>
                </c:pt>
                <c:pt idx="53">
                  <c:v>82.751064423813901</c:v>
                </c:pt>
                <c:pt idx="54">
                  <c:v>84.820503454886264</c:v>
                </c:pt>
                <c:pt idx="55">
                  <c:v>88.739804767713025</c:v>
                </c:pt>
                <c:pt idx="56">
                  <c:v>98.303272941239427</c:v>
                </c:pt>
                <c:pt idx="57">
                  <c:v>100.98360507957531</c:v>
                </c:pt>
                <c:pt idx="58">
                  <c:v>104.84193014747076</c:v>
                </c:pt>
                <c:pt idx="59">
                  <c:v>102.71218516050669</c:v>
                </c:pt>
                <c:pt idx="60">
                  <c:v>98.787795169471934</c:v>
                </c:pt>
                <c:pt idx="61">
                  <c:v>93.197066873373657</c:v>
                </c:pt>
                <c:pt idx="62">
                  <c:v>89.326327010795751</c:v>
                </c:pt>
                <c:pt idx="63">
                  <c:v>79.838049338155074</c:v>
                </c:pt>
                <c:pt idx="64">
                  <c:v>79.106200727356395</c:v>
                </c:pt>
                <c:pt idx="65">
                  <c:v>82.603553448052921</c:v>
                </c:pt>
                <c:pt idx="66">
                  <c:v>83.414629251700973</c:v>
                </c:pt>
                <c:pt idx="67">
                  <c:v>94.372211282156783</c:v>
                </c:pt>
                <c:pt idx="68">
                  <c:v>104.96538097040961</c:v>
                </c:pt>
                <c:pt idx="69">
                  <c:v>107.39151615628869</c:v>
                </c:pt>
                <c:pt idx="70">
                  <c:v>106.75529281517042</c:v>
                </c:pt>
                <c:pt idx="71">
                  <c:v>100.40633063967314</c:v>
                </c:pt>
                <c:pt idx="72">
                  <c:v>96.356044384881287</c:v>
                </c:pt>
                <c:pt idx="73">
                  <c:v>93.310093232370406</c:v>
                </c:pt>
                <c:pt idx="74">
                  <c:v>93.656834128188464</c:v>
                </c:pt>
                <c:pt idx="75">
                  <c:v>83.325151390767502</c:v>
                </c:pt>
                <c:pt idx="76">
                  <c:v>83.661555896019991</c:v>
                </c:pt>
                <c:pt idx="77">
                  <c:v>87.248940717051553</c:v>
                </c:pt>
                <c:pt idx="78">
                  <c:v>87.549087217072781</c:v>
                </c:pt>
                <c:pt idx="79">
                  <c:v>98.757673240249972</c:v>
                </c:pt>
                <c:pt idx="80">
                  <c:v>105.40881185070562</c:v>
                </c:pt>
                <c:pt idx="81">
                  <c:v>110.78304344910381</c:v>
                </c:pt>
                <c:pt idx="82">
                  <c:v>110.65518307537421</c:v>
                </c:pt>
                <c:pt idx="83">
                  <c:v>105.00150350039146</c:v>
                </c:pt>
                <c:pt idx="84">
                  <c:v>101.219282276586</c:v>
                </c:pt>
                <c:pt idx="85">
                  <c:v>99.503946604572619</c:v>
                </c:pt>
                <c:pt idx="86">
                  <c:v>96.332589382453023</c:v>
                </c:pt>
                <c:pt idx="87">
                  <c:v>85.18933746105192</c:v>
                </c:pt>
                <c:pt idx="88">
                  <c:v>84.440934694631352</c:v>
                </c:pt>
                <c:pt idx="89">
                  <c:v>85.376319760850578</c:v>
                </c:pt>
                <c:pt idx="90">
                  <c:v>91.522738786668214</c:v>
                </c:pt>
                <c:pt idx="91">
                  <c:v>101.69871031437154</c:v>
                </c:pt>
                <c:pt idx="92">
                  <c:v>110.111921800025</c:v>
                </c:pt>
                <c:pt idx="93">
                  <c:v>117.5814866516031</c:v>
                </c:pt>
                <c:pt idx="94">
                  <c:v>113.91410031364279</c:v>
                </c:pt>
                <c:pt idx="95">
                  <c:v>111.45601375294771</c:v>
                </c:pt>
                <c:pt idx="96">
                  <c:v>109.48010719708323</c:v>
                </c:pt>
                <c:pt idx="97">
                  <c:v>106.11195461518059</c:v>
                </c:pt>
                <c:pt idx="98">
                  <c:v>99.044208599012038</c:v>
                </c:pt>
                <c:pt idx="99">
                  <c:v>93.887228860883098</c:v>
                </c:pt>
                <c:pt idx="100">
                  <c:v>91.719938819275797</c:v>
                </c:pt>
                <c:pt idx="101">
                  <c:v>93.418519743741697</c:v>
                </c:pt>
                <c:pt idx="102">
                  <c:v>100.42535525155233</c:v>
                </c:pt>
                <c:pt idx="103">
                  <c:v>104.59248405952941</c:v>
                </c:pt>
                <c:pt idx="104">
                  <c:v>114.37916821774969</c:v>
                </c:pt>
                <c:pt idx="105">
                  <c:v>122.14952394682444</c:v>
                </c:pt>
                <c:pt idx="106">
                  <c:v>116.69125856804698</c:v>
                </c:pt>
                <c:pt idx="107">
                  <c:v>112.10142236166878</c:v>
                </c:pt>
                <c:pt idx="108">
                  <c:v>116.96294272247427</c:v>
                </c:pt>
                <c:pt idx="109">
                  <c:v>109.37594935309895</c:v>
                </c:pt>
                <c:pt idx="110">
                  <c:v>109.45445353112041</c:v>
                </c:pt>
                <c:pt idx="111">
                  <c:v>99.361814514027174</c:v>
                </c:pt>
                <c:pt idx="112">
                  <c:v>96.494434189736623</c:v>
                </c:pt>
                <c:pt idx="113">
                  <c:v>101.52754730577873</c:v>
                </c:pt>
                <c:pt idx="114">
                  <c:v>101.16867247068753</c:v>
                </c:pt>
                <c:pt idx="115">
                  <c:v>106.35357469950685</c:v>
                </c:pt>
                <c:pt idx="116">
                  <c:v>121.08165316912122</c:v>
                </c:pt>
              </c:numCache>
            </c:numRef>
          </c:val>
          <c:smooth val="0"/>
          <c:extLst>
            <c:ext xmlns:c16="http://schemas.microsoft.com/office/drawing/2014/chart" uri="{C3380CC4-5D6E-409C-BE32-E72D297353CC}">
              <c16:uniqueId val="{00000009-0B46-4026-BF14-89FECAA45B63}"/>
            </c:ext>
          </c:extLst>
        </c:ser>
        <c:dLbls>
          <c:showLegendKey val="0"/>
          <c:showVal val="0"/>
          <c:showCatName val="0"/>
          <c:showSerName val="0"/>
          <c:showPercent val="0"/>
          <c:showBubbleSize val="0"/>
        </c:dLbls>
        <c:smooth val="0"/>
        <c:axId val="1893439631"/>
        <c:axId val="2073630303"/>
        <c:extLst>
          <c:ext xmlns:c15="http://schemas.microsoft.com/office/drawing/2012/chart" uri="{02D57815-91ED-43cb-92C2-25804820EDAC}">
            <c15:filteredLineSeries>
              <c15:ser>
                <c:idx val="0"/>
                <c:order val="1"/>
                <c:tx>
                  <c:v>SMA Lt 3 Month</c:v>
                </c:tx>
                <c:spPr>
                  <a:ln w="57150" cap="rnd">
                    <a:solidFill>
                      <a:schemeClr val="accent1"/>
                    </a:solidFill>
                    <a:prstDash val="lgDash"/>
                    <a:round/>
                  </a:ln>
                  <a:effectLst/>
                </c:spPr>
                <c:marker>
                  <c:symbol val="none"/>
                </c:marker>
                <c:cat>
                  <c:strRef>
                    <c:extLst>
                      <c:ext uri="{02D57815-91ED-43cb-92C2-25804820EDAC}">
                        <c15:formulaRef>
                          <c15:sqref>'Seasonal Data'!$C$5:$C$124</c15:sqref>
                        </c15:formulaRef>
                      </c:ext>
                    </c:extLst>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extLst>
                      <c:ext uri="{02D57815-91ED-43cb-92C2-25804820EDAC}">
                        <c15:formulaRef>
                          <c15:sqref>'Seasonal Data'!$F$5:$F$124</c15:sqref>
                        </c15:formulaRef>
                      </c:ext>
                    </c:extLst>
                    <c:numCache>
                      <c:formatCode>General</c:formatCode>
                      <c:ptCount val="120"/>
                      <c:pt idx="3" formatCode="0.000">
                        <c:v>94.8</c:v>
                      </c:pt>
                      <c:pt idx="4" formatCode="0.000">
                        <c:v>89.433333333333323</c:v>
                      </c:pt>
                      <c:pt idx="5" formatCode="0.000">
                        <c:v>81.066666666666677</c:v>
                      </c:pt>
                      <c:pt idx="6" formatCode="0.000">
                        <c:v>70.933333333333337</c:v>
                      </c:pt>
                      <c:pt idx="7" formatCode="0.000">
                        <c:v>68.599999999999994</c:v>
                      </c:pt>
                      <c:pt idx="8" formatCode="0.000">
                        <c:v>70.733333333333334</c:v>
                      </c:pt>
                      <c:pt idx="9" formatCode="0.000">
                        <c:v>75.633333333333326</c:v>
                      </c:pt>
                      <c:pt idx="10" formatCode="0.000">
                        <c:v>85.8</c:v>
                      </c:pt>
                      <c:pt idx="11" formatCode="0.000">
                        <c:v>93.600000000000009</c:v>
                      </c:pt>
                      <c:pt idx="12" formatCode="0.000">
                        <c:v>102.8</c:v>
                      </c:pt>
                      <c:pt idx="13" formatCode="0.000">
                        <c:v>101.23333333333335</c:v>
                      </c:pt>
                      <c:pt idx="14" formatCode="0.000">
                        <c:v>95.266666666666666</c:v>
                      </c:pt>
                      <c:pt idx="15" formatCode="0.000">
                        <c:v>87.333333333333329</c:v>
                      </c:pt>
                      <c:pt idx="16" formatCode="0.000">
                        <c:v>82.033333333333331</c:v>
                      </c:pt>
                      <c:pt idx="17" formatCode="0.000">
                        <c:v>81.233333333333334</c:v>
                      </c:pt>
                      <c:pt idx="18" formatCode="0.000">
                        <c:v>75.966666666666669</c:v>
                      </c:pt>
                      <c:pt idx="19" formatCode="0.000">
                        <c:v>74.533333333333346</c:v>
                      </c:pt>
                      <c:pt idx="20" formatCode="0.000">
                        <c:v>71.433333333333323</c:v>
                      </c:pt>
                      <c:pt idx="21" formatCode="0.000">
                        <c:v>78.7</c:v>
                      </c:pt>
                      <c:pt idx="22" formatCode="0.000">
                        <c:v>87.166666666666671</c:v>
                      </c:pt>
                      <c:pt idx="23" formatCode="0.000">
                        <c:v>98.533333333333317</c:v>
                      </c:pt>
                      <c:pt idx="24" formatCode="0.000">
                        <c:v>106.8</c:v>
                      </c:pt>
                      <c:pt idx="25" formatCode="0.000">
                        <c:v>105.2</c:v>
                      </c:pt>
                      <c:pt idx="26" formatCode="0.000">
                        <c:v>98.266666666666652</c:v>
                      </c:pt>
                      <c:pt idx="27" formatCode="0.000">
                        <c:v>90.633333333333326</c:v>
                      </c:pt>
                      <c:pt idx="28" formatCode="0.000">
                        <c:v>85.833333333333329</c:v>
                      </c:pt>
                      <c:pt idx="29" formatCode="0.000">
                        <c:v>84.533333333333346</c:v>
                      </c:pt>
                      <c:pt idx="30" formatCode="0.000">
                        <c:v>77.600000000000009</c:v>
                      </c:pt>
                      <c:pt idx="31" formatCode="0.000">
                        <c:v>75.233333333333334</c:v>
                      </c:pt>
                      <c:pt idx="32" formatCode="0.000">
                        <c:v>73.7</c:v>
                      </c:pt>
                      <c:pt idx="33" formatCode="0.000">
                        <c:v>79</c:v>
                      </c:pt>
                      <c:pt idx="34" formatCode="0.000">
                        <c:v>86.966666666666654</c:v>
                      </c:pt>
                      <c:pt idx="35" formatCode="0.000">
                        <c:v>95.3</c:v>
                      </c:pt>
                      <c:pt idx="36" formatCode="0.000">
                        <c:v>104.46666666666668</c:v>
                      </c:pt>
                      <c:pt idx="37" formatCode="0.000">
                        <c:v>101.5</c:v>
                      </c:pt>
                      <c:pt idx="38" formatCode="0.000">
                        <c:v>96</c:v>
                      </c:pt>
                      <c:pt idx="39" formatCode="0.000">
                        <c:v>87.133333333333326</c:v>
                      </c:pt>
                      <c:pt idx="40" formatCode="0.000">
                        <c:v>85.733333333333348</c:v>
                      </c:pt>
                      <c:pt idx="41" formatCode="0.000">
                        <c:v>81.600000000000009</c:v>
                      </c:pt>
                      <c:pt idx="42" formatCode="0.000">
                        <c:v>75.600000000000009</c:v>
                      </c:pt>
                      <c:pt idx="43" formatCode="0.000">
                        <c:v>72.899999999999991</c:v>
                      </c:pt>
                      <c:pt idx="44" formatCode="0.000">
                        <c:v>74.933333333333323</c:v>
                      </c:pt>
                      <c:pt idx="45" formatCode="0.000">
                        <c:v>83.3</c:v>
                      </c:pt>
                      <c:pt idx="46" formatCode="0.000">
                        <c:v>90.033333333333317</c:v>
                      </c:pt>
                      <c:pt idx="47" formatCode="0.000">
                        <c:v>97.399999999999991</c:v>
                      </c:pt>
                      <c:pt idx="48" formatCode="0.000">
                        <c:v>104.76666666666667</c:v>
                      </c:pt>
                      <c:pt idx="49" formatCode="0.000">
                        <c:v>104.56666666666668</c:v>
                      </c:pt>
                      <c:pt idx="50" formatCode="0.000">
                        <c:v>102.16666666666667</c:v>
                      </c:pt>
                      <c:pt idx="51" formatCode="0.000">
                        <c:v>95.366666666666674</c:v>
                      </c:pt>
                      <c:pt idx="52" formatCode="0.000">
                        <c:v>89.833333333333329</c:v>
                      </c:pt>
                      <c:pt idx="53" formatCode="0.000">
                        <c:v>84.2</c:v>
                      </c:pt>
                      <c:pt idx="54" formatCode="0.000">
                        <c:v>75.5</c:v>
                      </c:pt>
                      <c:pt idx="55" formatCode="0.000">
                        <c:v>73.2</c:v>
                      </c:pt>
                      <c:pt idx="56" formatCode="0.000">
                        <c:v>78.7</c:v>
                      </c:pt>
                      <c:pt idx="57" formatCode="0.000">
                        <c:v>86.8</c:v>
                      </c:pt>
                      <c:pt idx="58" formatCode="0.000">
                        <c:v>93.433333333333337</c:v>
                      </c:pt>
                      <c:pt idx="59" formatCode="0.000">
                        <c:v>98.733333333333334</c:v>
                      </c:pt>
                      <c:pt idx="60" formatCode="0.000">
                        <c:v>103.8</c:v>
                      </c:pt>
                      <c:pt idx="61" formatCode="0.000">
                        <c:v>107.66666666666667</c:v>
                      </c:pt>
                      <c:pt idx="62" formatCode="0.000">
                        <c:v>102.33333333333333</c:v>
                      </c:pt>
                      <c:pt idx="63" formatCode="0.000">
                        <c:v>98.233333333333334</c:v>
                      </c:pt>
                      <c:pt idx="64" formatCode="0.000">
                        <c:v>90.333333333333329</c:v>
                      </c:pt>
                      <c:pt idx="65" formatCode="0.000">
                        <c:v>85.866666666666674</c:v>
                      </c:pt>
                      <c:pt idx="66" formatCode="0.000">
                        <c:v>77.533333333333331</c:v>
                      </c:pt>
                      <c:pt idx="67" formatCode="0.000">
                        <c:v>76.633333333333326</c:v>
                      </c:pt>
                      <c:pt idx="68" formatCode="0.000">
                        <c:v>79.3</c:v>
                      </c:pt>
                      <c:pt idx="69" formatCode="0.000">
                        <c:v>85.733333333333348</c:v>
                      </c:pt>
                      <c:pt idx="70" formatCode="0.000">
                        <c:v>96.133333333333326</c:v>
                      </c:pt>
                      <c:pt idx="71" formatCode="0.000">
                        <c:v>105.86666666666667</c:v>
                      </c:pt>
                      <c:pt idx="72" formatCode="0.000">
                        <c:v>113.06666666666666</c:v>
                      </c:pt>
                      <c:pt idx="73" formatCode="0.000">
                        <c:v>109.76666666666667</c:v>
                      </c:pt>
                      <c:pt idx="74" formatCode="0.000">
                        <c:v>99.266666666666666</c:v>
                      </c:pt>
                      <c:pt idx="75" formatCode="0.000">
                        <c:v>93.033333333333346</c:v>
                      </c:pt>
                      <c:pt idx="76" formatCode="0.000">
                        <c:v>88.733333333333334</c:v>
                      </c:pt>
                      <c:pt idx="77" formatCode="0.000">
                        <c:v>90.566666666666663</c:v>
                      </c:pt>
                      <c:pt idx="78" formatCode="0.000">
                        <c:v>83.266666666666666</c:v>
                      </c:pt>
                      <c:pt idx="79" formatCode="0.000">
                        <c:v>82.533333333333331</c:v>
                      </c:pt>
                      <c:pt idx="80" formatCode="0.000">
                        <c:v>83.333333333333329</c:v>
                      </c:pt>
                      <c:pt idx="81" formatCode="0.000">
                        <c:v>89.933333333333337</c:v>
                      </c:pt>
                      <c:pt idx="82" formatCode="0.000">
                        <c:v>99.933333333333337</c:v>
                      </c:pt>
                      <c:pt idx="83" formatCode="0.000">
                        <c:v>106.53333333333335</c:v>
                      </c:pt>
                      <c:pt idx="84" formatCode="0.000">
                        <c:v>115.23333333333333</c:v>
                      </c:pt>
                      <c:pt idx="85" formatCode="0.000">
                        <c:v>112.26666666666667</c:v>
                      </c:pt>
                      <c:pt idx="86" formatCode="0.000">
                        <c:v>105.16666666666667</c:v>
                      </c:pt>
                      <c:pt idx="87" formatCode="0.000">
                        <c:v>97.933333333333323</c:v>
                      </c:pt>
                      <c:pt idx="88" formatCode="0.000">
                        <c:v>94.7</c:v>
                      </c:pt>
                      <c:pt idx="89" formatCode="0.000">
                        <c:v>93.699999999999989</c:v>
                      </c:pt>
                      <c:pt idx="90" formatCode="0.000">
                        <c:v>84.899999999999991</c:v>
                      </c:pt>
                      <c:pt idx="91" formatCode="0.000">
                        <c:v>81.63333333333334</c:v>
                      </c:pt>
                      <c:pt idx="92" formatCode="0.000">
                        <c:v>81.633333333333326</c:v>
                      </c:pt>
                      <c:pt idx="93" formatCode="0.000">
                        <c:v>92.5</c:v>
                      </c:pt>
                      <c:pt idx="94" formatCode="0.000">
                        <c:v>103.36666666666667</c:v>
                      </c:pt>
                      <c:pt idx="95" formatCode="0.000">
                        <c:v>113.69999999999999</c:v>
                      </c:pt>
                      <c:pt idx="96" formatCode="0.000">
                        <c:v>121.13333333333333</c:v>
                      </c:pt>
                      <c:pt idx="97" formatCode="0.000">
                        <c:v>116.8</c:v>
                      </c:pt>
                      <c:pt idx="98" formatCode="0.000">
                        <c:v>111.09999999999998</c:v>
                      </c:pt>
                      <c:pt idx="99" formatCode="0.000">
                        <c:v>104.46666666666665</c:v>
                      </c:pt>
                      <c:pt idx="100" formatCode="0.000">
                        <c:v>102.76666666666667</c:v>
                      </c:pt>
                      <c:pt idx="101" formatCode="0.000">
                        <c:v>96.833333333333329</c:v>
                      </c:pt>
                      <c:pt idx="102" formatCode="0.000">
                        <c:v>90.933333333333337</c:v>
                      </c:pt>
                      <c:pt idx="103" formatCode="0.000">
                        <c:v>88.166666666666671</c:v>
                      </c:pt>
                      <c:pt idx="104" formatCode="0.000">
                        <c:v>91.533333333333346</c:v>
                      </c:pt>
                      <c:pt idx="105" formatCode="0.000">
                        <c:v>100.03333333333335</c:v>
                      </c:pt>
                      <c:pt idx="106" formatCode="0.000">
                        <c:v>107.10000000000001</c:v>
                      </c:pt>
                      <c:pt idx="107" formatCode="0.000">
                        <c:v>116.60000000000001</c:v>
                      </c:pt>
                      <c:pt idx="108" formatCode="0.000">
                        <c:v>123.16666666666667</c:v>
                      </c:pt>
                      <c:pt idx="109" formatCode="0.000">
                        <c:v>123.16666666666667</c:v>
                      </c:pt>
                      <c:pt idx="110" formatCode="0.000">
                        <c:v>123.16666666666667</c:v>
                      </c:pt>
                      <c:pt idx="111" formatCode="0.000">
                        <c:v>123.16666666666667</c:v>
                      </c:pt>
                      <c:pt idx="112" formatCode="0.000">
                        <c:v>123.16666666666667</c:v>
                      </c:pt>
                      <c:pt idx="113" formatCode="0.000">
                        <c:v>123.16666666666667</c:v>
                      </c:pt>
                      <c:pt idx="114" formatCode="0.000">
                        <c:v>123.16666666666667</c:v>
                      </c:pt>
                      <c:pt idx="115" formatCode="0.000">
                        <c:v>123.16666666666667</c:v>
                      </c:pt>
                      <c:pt idx="116" formatCode="0.000">
                        <c:v>123.16666666666667</c:v>
                      </c:pt>
                      <c:pt idx="117" formatCode="0.000">
                        <c:v>123.16666666666667</c:v>
                      </c:pt>
                      <c:pt idx="118" formatCode="0.000">
                        <c:v>123.16666666666667</c:v>
                      </c:pt>
                      <c:pt idx="119" formatCode="0.000">
                        <c:v>123.16666666666667</c:v>
                      </c:pt>
                    </c:numCache>
                  </c:numRef>
                </c:val>
                <c:smooth val="0"/>
                <c:extLst>
                  <c:ext xmlns:c16="http://schemas.microsoft.com/office/drawing/2014/chart" uri="{C3380CC4-5D6E-409C-BE32-E72D297353CC}">
                    <c16:uniqueId val="{00000001-0B46-4026-BF14-89FECAA45B63}"/>
                  </c:ext>
                </c:extLst>
              </c15:ser>
            </c15:filteredLineSeries>
            <c15:filteredLineSeries>
              <c15:ser>
                <c:idx val="2"/>
                <c:order val="2"/>
                <c:tx>
                  <c:v>EMA</c:v>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'Seasonal Data'!$C$5:$C$124</c15:sqref>
                        </c15:formulaRef>
                      </c:ext>
                    </c:extLst>
                    <c:strCache>
                      <c:ptCount val="120"/>
                      <c:pt idx="0">
                        <c:v>1956-01</c:v>
                      </c:pt>
                      <c:pt idx="1">
                        <c:v>1956-02</c:v>
                      </c:pt>
                      <c:pt idx="2">
                        <c:v>1956-03</c:v>
                      </c:pt>
                      <c:pt idx="3">
                        <c:v>1956-04</c:v>
                      </c:pt>
                      <c:pt idx="4">
                        <c:v>1956-05</c:v>
                      </c:pt>
                      <c:pt idx="5">
                        <c:v>1956-06</c:v>
                      </c:pt>
                      <c:pt idx="6">
                        <c:v>1956-07</c:v>
                      </c:pt>
                      <c:pt idx="7">
                        <c:v>1956-08</c:v>
                      </c:pt>
                      <c:pt idx="8">
                        <c:v>1956-09</c:v>
                      </c:pt>
                      <c:pt idx="9">
                        <c:v>1956-10</c:v>
                      </c:pt>
                      <c:pt idx="10">
                        <c:v>1956-11</c:v>
                      </c:pt>
                      <c:pt idx="11">
                        <c:v>1956-12</c:v>
                      </c:pt>
                      <c:pt idx="12">
                        <c:v>1957-01</c:v>
                      </c:pt>
                      <c:pt idx="13">
                        <c:v>1957-02</c:v>
                      </c:pt>
                      <c:pt idx="14">
                        <c:v>1957-03</c:v>
                      </c:pt>
                      <c:pt idx="15">
                        <c:v>1957-04</c:v>
                      </c:pt>
                      <c:pt idx="16">
                        <c:v>1957-05</c:v>
                      </c:pt>
                      <c:pt idx="17">
                        <c:v>1957-06</c:v>
                      </c:pt>
                      <c:pt idx="18">
                        <c:v>1957-07</c:v>
                      </c:pt>
                      <c:pt idx="19">
                        <c:v>1957-08</c:v>
                      </c:pt>
                      <c:pt idx="20">
                        <c:v>1957-09</c:v>
                      </c:pt>
                      <c:pt idx="21">
                        <c:v>1957-10</c:v>
                      </c:pt>
                      <c:pt idx="22">
                        <c:v>1957-11</c:v>
                      </c:pt>
                      <c:pt idx="23">
                        <c:v>1957-12</c:v>
                      </c:pt>
                      <c:pt idx="24">
                        <c:v>1958-01</c:v>
                      </c:pt>
                      <c:pt idx="25">
                        <c:v>1958-02</c:v>
                      </c:pt>
                      <c:pt idx="26">
                        <c:v>1958-03</c:v>
                      </c:pt>
                      <c:pt idx="27">
                        <c:v>1958-04</c:v>
                      </c:pt>
                      <c:pt idx="28">
                        <c:v>1958-05</c:v>
                      </c:pt>
                      <c:pt idx="29">
                        <c:v>1958-06</c:v>
                      </c:pt>
                      <c:pt idx="30">
                        <c:v>1958-07</c:v>
                      </c:pt>
                      <c:pt idx="31">
                        <c:v>1958-08</c:v>
                      </c:pt>
                      <c:pt idx="32">
                        <c:v>1958-09</c:v>
                      </c:pt>
                      <c:pt idx="33">
                        <c:v>1958-10</c:v>
                      </c:pt>
                      <c:pt idx="34">
                        <c:v>1958-11</c:v>
                      </c:pt>
                      <c:pt idx="35">
                        <c:v>1958-12</c:v>
                      </c:pt>
                      <c:pt idx="36">
                        <c:v>1959-01</c:v>
                      </c:pt>
                      <c:pt idx="37">
                        <c:v>1959-02</c:v>
                      </c:pt>
                      <c:pt idx="38">
                        <c:v>1959-03</c:v>
                      </c:pt>
                      <c:pt idx="39">
                        <c:v>1959-04</c:v>
                      </c:pt>
                      <c:pt idx="40">
                        <c:v>1959-05</c:v>
                      </c:pt>
                      <c:pt idx="41">
                        <c:v>1959-06</c:v>
                      </c:pt>
                      <c:pt idx="42">
                        <c:v>1959-07</c:v>
                      </c:pt>
                      <c:pt idx="43">
                        <c:v>1959-08</c:v>
                      </c:pt>
                      <c:pt idx="44">
                        <c:v>1959-09</c:v>
                      </c:pt>
                      <c:pt idx="45">
                        <c:v>1959-10</c:v>
                      </c:pt>
                      <c:pt idx="46">
                        <c:v>1959-11</c:v>
                      </c:pt>
                      <c:pt idx="47">
                        <c:v>1959-12</c:v>
                      </c:pt>
                      <c:pt idx="48">
                        <c:v>1960-01</c:v>
                      </c:pt>
                      <c:pt idx="49">
                        <c:v>1960-02</c:v>
                      </c:pt>
                      <c:pt idx="50">
                        <c:v>1960-03</c:v>
                      </c:pt>
                      <c:pt idx="51">
                        <c:v>1960-04</c:v>
                      </c:pt>
                      <c:pt idx="52">
                        <c:v>1960-05</c:v>
                      </c:pt>
                      <c:pt idx="53">
                        <c:v>1960-06</c:v>
                      </c:pt>
                      <c:pt idx="54">
                        <c:v>1960-07</c:v>
                      </c:pt>
                      <c:pt idx="55">
                        <c:v>1960-08</c:v>
                      </c:pt>
                      <c:pt idx="56">
                        <c:v>1960-09</c:v>
                      </c:pt>
                      <c:pt idx="57">
                        <c:v>1960-10</c:v>
                      </c:pt>
                      <c:pt idx="58">
                        <c:v>1960-11</c:v>
                      </c:pt>
                      <c:pt idx="59">
                        <c:v>1960-12</c:v>
                      </c:pt>
                      <c:pt idx="60">
                        <c:v>1961-01</c:v>
                      </c:pt>
                      <c:pt idx="61">
                        <c:v>1961-02</c:v>
                      </c:pt>
                      <c:pt idx="62">
                        <c:v>1961-03</c:v>
                      </c:pt>
                      <c:pt idx="63">
                        <c:v>1961-04</c:v>
                      </c:pt>
                      <c:pt idx="64">
                        <c:v>1961-05</c:v>
                      </c:pt>
                      <c:pt idx="65">
                        <c:v>1961-06</c:v>
                      </c:pt>
                      <c:pt idx="66">
                        <c:v>1961-07</c:v>
                      </c:pt>
                      <c:pt idx="67">
                        <c:v>1961-08</c:v>
                      </c:pt>
                      <c:pt idx="68">
                        <c:v>1961-09</c:v>
                      </c:pt>
                      <c:pt idx="69">
                        <c:v>1961-10</c:v>
                      </c:pt>
                      <c:pt idx="70">
                        <c:v>1961-11</c:v>
                      </c:pt>
                      <c:pt idx="71">
                        <c:v>1961-12</c:v>
                      </c:pt>
                      <c:pt idx="72">
                        <c:v>1962-01</c:v>
                      </c:pt>
                      <c:pt idx="73">
                        <c:v>1962-02</c:v>
                      </c:pt>
                      <c:pt idx="74">
                        <c:v>1962-03</c:v>
                      </c:pt>
                      <c:pt idx="75">
                        <c:v>1962-04</c:v>
                      </c:pt>
                      <c:pt idx="76">
                        <c:v>1962-05</c:v>
                      </c:pt>
                      <c:pt idx="77">
                        <c:v>1962-06</c:v>
                      </c:pt>
                      <c:pt idx="78">
                        <c:v>1962-07</c:v>
                      </c:pt>
                      <c:pt idx="79">
                        <c:v>1962-08</c:v>
                      </c:pt>
                      <c:pt idx="80">
                        <c:v>1962-09</c:v>
                      </c:pt>
                      <c:pt idx="81">
                        <c:v>1962-10</c:v>
                      </c:pt>
                      <c:pt idx="82">
                        <c:v>1962-11</c:v>
                      </c:pt>
                      <c:pt idx="83">
                        <c:v>1962-12</c:v>
                      </c:pt>
                      <c:pt idx="84">
                        <c:v>1963-01</c:v>
                      </c:pt>
                      <c:pt idx="85">
                        <c:v>1963-02</c:v>
                      </c:pt>
                      <c:pt idx="86">
                        <c:v>1963-03</c:v>
                      </c:pt>
                      <c:pt idx="87">
                        <c:v>1963-04</c:v>
                      </c:pt>
                      <c:pt idx="88">
                        <c:v>1963-05</c:v>
                      </c:pt>
                      <c:pt idx="89">
                        <c:v>1963-06</c:v>
                      </c:pt>
                      <c:pt idx="90">
                        <c:v>1963-07</c:v>
                      </c:pt>
                      <c:pt idx="91">
                        <c:v>1963-08</c:v>
                      </c:pt>
                      <c:pt idx="92">
                        <c:v>1963-09</c:v>
                      </c:pt>
                      <c:pt idx="93">
                        <c:v>1963-10</c:v>
                      </c:pt>
                      <c:pt idx="94">
                        <c:v>1963-11</c:v>
                      </c:pt>
                      <c:pt idx="95">
                        <c:v>1963-12</c:v>
                      </c:pt>
                      <c:pt idx="96">
                        <c:v>1964-01</c:v>
                      </c:pt>
                      <c:pt idx="97">
                        <c:v>1964-02</c:v>
                      </c:pt>
                      <c:pt idx="98">
                        <c:v>1964-03</c:v>
                      </c:pt>
                      <c:pt idx="99">
                        <c:v>1964-04</c:v>
                      </c:pt>
                      <c:pt idx="100">
                        <c:v>1964-05</c:v>
                      </c:pt>
                      <c:pt idx="101">
                        <c:v>1964-06</c:v>
                      </c:pt>
                      <c:pt idx="102">
                        <c:v>1964-07</c:v>
                      </c:pt>
                      <c:pt idx="103">
                        <c:v>1964-08</c:v>
                      </c:pt>
                      <c:pt idx="104">
                        <c:v>1964-09</c:v>
                      </c:pt>
                      <c:pt idx="105">
                        <c:v>1964-10</c:v>
                      </c:pt>
                      <c:pt idx="106">
                        <c:v>1964-11</c:v>
                      </c:pt>
                      <c:pt idx="107">
                        <c:v>1964-12</c:v>
                      </c:pt>
                      <c:pt idx="108">
                        <c:v>1965-1</c:v>
                      </c:pt>
                      <c:pt idx="109">
                        <c:v>1965-2</c:v>
                      </c:pt>
                      <c:pt idx="110">
                        <c:v>1965-3</c:v>
                      </c:pt>
                      <c:pt idx="111">
                        <c:v>1965-4</c:v>
                      </c:pt>
                      <c:pt idx="112">
                        <c:v>1965-5</c:v>
                      </c:pt>
                      <c:pt idx="113">
                        <c:v>1965-6</c:v>
                      </c:pt>
                      <c:pt idx="114">
                        <c:v>1965-7</c:v>
                      </c:pt>
                      <c:pt idx="115">
                        <c:v>1965-8</c:v>
                      </c:pt>
                      <c:pt idx="116">
                        <c:v>1965-9</c:v>
                      </c:pt>
                      <c:pt idx="117">
                        <c:v>1965-10</c:v>
                      </c:pt>
                      <c:pt idx="118">
                        <c:v>1965-11</c:v>
                      </c:pt>
                      <c:pt idx="119">
                        <c:v>1965-12</c:v>
                      </c:pt>
                    </c:strCache>
                  </c:strRef>
                </c:cat>
                <c:val>
                  <c:numRef>
                    <c:extLst xmlns:c15="http://schemas.microsoft.com/office/drawing/2012/chart">
                      <c:ext xmlns:c15="http://schemas.microsoft.com/office/drawing/2012/chart" uri="{02D57815-91ED-43cb-92C2-25804820EDAC}">
                        <c15:formulaRef>
                          <c15:sqref>'Seasonal Data'!$L$5:$L$124</c15:sqref>
                        </c15:formulaRef>
                      </c:ext>
                    </c:extLst>
                    <c:numCache>
                      <c:formatCode>General</c:formatCode>
                      <c:ptCount val="120"/>
                      <c:pt idx="3">
                        <c:v>94.92</c:v>
                      </c:pt>
                      <c:pt idx="4">
                        <c:v>85.73333333333332</c:v>
                      </c:pt>
                      <c:pt idx="5">
                        <c:v>78.016666666666666</c:v>
                      </c:pt>
                      <c:pt idx="6">
                        <c:v>69.093333333333334</c:v>
                      </c:pt>
                      <c:pt idx="7">
                        <c:v>69.05</c:v>
                      </c:pt>
                      <c:pt idx="8">
                        <c:v>72.703333333333319</c:v>
                      </c:pt>
                      <c:pt idx="9">
                        <c:v>76.793333333333322</c:v>
                      </c:pt>
                      <c:pt idx="10">
                        <c:v>90.24</c:v>
                      </c:pt>
                      <c:pt idx="11">
                        <c:v>95.72999999999999</c:v>
                      </c:pt>
                      <c:pt idx="12">
                        <c:v>104.08999999999999</c:v>
                      </c:pt>
                      <c:pt idx="13">
                        <c:v>99.63333333333334</c:v>
                      </c:pt>
                      <c:pt idx="14">
                        <c:v>91.526666666666671</c:v>
                      </c:pt>
                      <c:pt idx="15">
                        <c:v>86.123333333333321</c:v>
                      </c:pt>
                      <c:pt idx="16">
                        <c:v>81.423333333333318</c:v>
                      </c:pt>
                      <c:pt idx="17">
                        <c:v>80.983333333333334</c:v>
                      </c:pt>
                      <c:pt idx="18">
                        <c:v>73.426666666666662</c:v>
                      </c:pt>
                      <c:pt idx="19">
                        <c:v>74.88333333333334</c:v>
                      </c:pt>
                      <c:pt idx="20">
                        <c:v>71.333333333333314</c:v>
                      </c:pt>
                      <c:pt idx="21">
                        <c:v>81.88</c:v>
                      </c:pt>
                      <c:pt idx="22">
                        <c:v>91.346666666666664</c:v>
                      </c:pt>
                      <c:pt idx="23">
                        <c:v>100.53333333333332</c:v>
                      </c:pt>
                      <c:pt idx="24">
                        <c:v>108.98999999999998</c:v>
                      </c:pt>
                      <c:pt idx="25">
                        <c:v>102.53</c:v>
                      </c:pt>
                      <c:pt idx="26">
                        <c:v>94.106666666666655</c:v>
                      </c:pt>
                      <c:pt idx="27">
                        <c:v>90.803333333333313</c:v>
                      </c:pt>
                      <c:pt idx="28">
                        <c:v>84.653333333333336</c:v>
                      </c:pt>
                      <c:pt idx="29">
                        <c:v>83.323333333333338</c:v>
                      </c:pt>
                      <c:pt idx="30">
                        <c:v>75.44</c:v>
                      </c:pt>
                      <c:pt idx="31">
                        <c:v>75.103333333333325</c:v>
                      </c:pt>
                      <c:pt idx="32">
                        <c:v>74.36</c:v>
                      </c:pt>
                      <c:pt idx="33">
                        <c:v>81.19</c:v>
                      </c:pt>
                      <c:pt idx="34">
                        <c:v>90.48666666666665</c:v>
                      </c:pt>
                      <c:pt idx="35">
                        <c:v>96.97999999999999</c:v>
                      </c:pt>
                      <c:pt idx="36">
                        <c:v>107.26666666666668</c:v>
                      </c:pt>
                      <c:pt idx="37">
                        <c:v>97.99</c:v>
                      </c:pt>
                      <c:pt idx="38">
                        <c:v>92.519999999999982</c:v>
                      </c:pt>
                      <c:pt idx="39">
                        <c:v>87.153333333333322</c:v>
                      </c:pt>
                      <c:pt idx="40">
                        <c:v>85.693333333333342</c:v>
                      </c:pt>
                      <c:pt idx="41">
                        <c:v>78.72</c:v>
                      </c:pt>
                      <c:pt idx="42">
                        <c:v>73.680000000000007</c:v>
                      </c:pt>
                      <c:pt idx="43">
                        <c:v>74.28</c:v>
                      </c:pt>
                      <c:pt idx="44">
                        <c:v>75.883333333333326</c:v>
                      </c:pt>
                      <c:pt idx="45">
                        <c:v>86.6</c:v>
                      </c:pt>
                      <c:pt idx="46">
                        <c:v>92.333333333333314</c:v>
                      </c:pt>
                      <c:pt idx="47">
                        <c:v>98.24</c:v>
                      </c:pt>
                      <c:pt idx="48">
                        <c:v>108.25666666666666</c:v>
                      </c:pt>
                      <c:pt idx="49">
                        <c:v>102.32666666666667</c:v>
                      </c:pt>
                      <c:pt idx="50">
                        <c:v>99.416666666666657</c:v>
                      </c:pt>
                      <c:pt idx="51">
                        <c:v>95.556666666666672</c:v>
                      </c:pt>
                      <c:pt idx="52">
                        <c:v>87.033333333333331</c:v>
                      </c:pt>
                      <c:pt idx="53">
                        <c:v>81.77</c:v>
                      </c:pt>
                      <c:pt idx="54">
                        <c:v>73.819999999999993</c:v>
                      </c:pt>
                      <c:pt idx="55">
                        <c:v>73.319999999999993</c:v>
                      </c:pt>
                      <c:pt idx="56">
                        <c:v>82.86999999999999</c:v>
                      </c:pt>
                      <c:pt idx="57">
                        <c:v>89.02</c:v>
                      </c:pt>
                      <c:pt idx="58">
                        <c:v>93.453333333333333</c:v>
                      </c:pt>
                      <c:pt idx="59">
                        <c:v>101.66333333333333</c:v>
                      </c:pt>
                      <c:pt idx="60">
                        <c:v>105.47999999999999</c:v>
                      </c:pt>
                      <c:pt idx="61">
                        <c:v>106.89666666666666</c:v>
                      </c:pt>
                      <c:pt idx="62">
                        <c:v>99.383333333333326</c:v>
                      </c:pt>
                      <c:pt idx="63">
                        <c:v>97.893333333333331</c:v>
                      </c:pt>
                      <c:pt idx="64">
                        <c:v>87.653333333333336</c:v>
                      </c:pt>
                      <c:pt idx="65">
                        <c:v>83.836666666666673</c:v>
                      </c:pt>
                      <c:pt idx="66">
                        <c:v>75.903333333333322</c:v>
                      </c:pt>
                      <c:pt idx="67">
                        <c:v>77.25333333333333</c:v>
                      </c:pt>
                      <c:pt idx="68">
                        <c:v>81.64</c:v>
                      </c:pt>
                      <c:pt idx="69">
                        <c:v>87.433333333333337</c:v>
                      </c:pt>
                      <c:pt idx="70">
                        <c:v>100.26333333333332</c:v>
                      </c:pt>
                      <c:pt idx="71">
                        <c:v>108.99666666666667</c:v>
                      </c:pt>
                      <c:pt idx="72">
                        <c:v>113.04666666666665</c:v>
                      </c:pt>
                      <c:pt idx="73">
                        <c:v>106.83666666666666</c:v>
                      </c:pt>
                      <c:pt idx="74">
                        <c:v>94.926666666666662</c:v>
                      </c:pt>
                      <c:pt idx="75">
                        <c:v>93.413333333333327</c:v>
                      </c:pt>
                      <c:pt idx="76">
                        <c:v>88.243333333333325</c:v>
                      </c:pt>
                      <c:pt idx="77">
                        <c:v>90.486666666666665</c:v>
                      </c:pt>
                      <c:pt idx="78">
                        <c:v>80.006666666666661</c:v>
                      </c:pt>
                      <c:pt idx="79">
                        <c:v>83.243333333333325</c:v>
                      </c:pt>
                      <c:pt idx="80">
                        <c:v>86.143333333333331</c:v>
                      </c:pt>
                      <c:pt idx="81">
                        <c:v>90.61333333333333</c:v>
                      </c:pt>
                      <c:pt idx="82">
                        <c:v>104.42333333333333</c:v>
                      </c:pt>
                      <c:pt idx="83">
                        <c:v>108.32333333333334</c:v>
                      </c:pt>
                      <c:pt idx="84">
                        <c:v>116.15333333333332</c:v>
                      </c:pt>
                      <c:pt idx="85">
                        <c:v>110.38666666666666</c:v>
                      </c:pt>
                      <c:pt idx="86">
                        <c:v>100.97666666666666</c:v>
                      </c:pt>
                      <c:pt idx="87">
                        <c:v>97.533333333333331</c:v>
                      </c:pt>
                      <c:pt idx="88">
                        <c:v>95.179999999999993</c:v>
                      </c:pt>
                      <c:pt idx="89">
                        <c:v>92.049999999999983</c:v>
                      </c:pt>
                      <c:pt idx="90">
                        <c:v>80.489999999999995</c:v>
                      </c:pt>
                      <c:pt idx="91">
                        <c:v>83.093333333333334</c:v>
                      </c:pt>
                      <c:pt idx="92">
                        <c:v>83.603333333333325</c:v>
                      </c:pt>
                      <c:pt idx="93">
                        <c:v>95.59</c:v>
                      </c:pt>
                      <c:pt idx="94">
                        <c:v>108.08666666666667</c:v>
                      </c:pt>
                      <c:pt idx="95">
                        <c:v>115.35</c:v>
                      </c:pt>
                      <c:pt idx="96">
                        <c:v>122.32333333333332</c:v>
                      </c:pt>
                      <c:pt idx="97">
                        <c:v>113.58999999999999</c:v>
                      </c:pt>
                      <c:pt idx="98">
                        <c:v>108.39999999999998</c:v>
                      </c:pt>
                      <c:pt idx="99">
                        <c:v>104.68666666666665</c:v>
                      </c:pt>
                      <c:pt idx="100">
                        <c:v>102.23666666666666</c:v>
                      </c:pt>
                      <c:pt idx="101">
                        <c:v>93.073333333333323</c:v>
                      </c:pt>
                      <c:pt idx="102">
                        <c:v>89.903333333333336</c:v>
                      </c:pt>
                      <c:pt idx="103">
                        <c:v>89.526666666666671</c:v>
                      </c:pt>
                      <c:pt idx="104">
                        <c:v>92.393333333333345</c:v>
                      </c:pt>
                      <c:pt idx="105">
                        <c:v>103.92333333333335</c:v>
                      </c:pt>
                      <c:pt idx="106">
                        <c:v>109.14</c:v>
                      </c:pt>
                      <c:pt idx="107">
                        <c:v>118.49000000000001</c:v>
                      </c:pt>
                      <c:pt idx="108">
                        <c:v>126.02666666666667</c:v>
                      </c:pt>
                      <c:pt idx="109">
                        <c:v>126.02666666666667</c:v>
                      </c:pt>
                      <c:pt idx="110">
                        <c:v>126.02666666666667</c:v>
                      </c:pt>
                      <c:pt idx="111">
                        <c:v>126.02666666666667</c:v>
                      </c:pt>
                      <c:pt idx="112">
                        <c:v>126.02666666666667</c:v>
                      </c:pt>
                      <c:pt idx="113">
                        <c:v>126.02666666666667</c:v>
                      </c:pt>
                      <c:pt idx="114">
                        <c:v>126.02666666666667</c:v>
                      </c:pt>
                      <c:pt idx="115">
                        <c:v>126.02666666666667</c:v>
                      </c:pt>
                      <c:pt idx="116">
                        <c:v>126.02666666666667</c:v>
                      </c:pt>
                      <c:pt idx="117">
                        <c:v>126.02666666666667</c:v>
                      </c:pt>
                      <c:pt idx="118">
                        <c:v>126.02666666666667</c:v>
                      </c:pt>
                      <c:pt idx="119">
                        <c:v>126.02666666666667</c:v>
                      </c:pt>
                    </c:numCache>
                  </c:numRef>
                </c:val>
                <c:smooth val="0"/>
                <c:extLst xmlns:c15="http://schemas.microsoft.com/office/drawing/2012/chart">
                  <c:ext xmlns:c16="http://schemas.microsoft.com/office/drawing/2014/chart" uri="{C3380CC4-5D6E-409C-BE32-E72D297353CC}">
                    <c16:uniqueId val="{00000004-0B46-4026-BF14-89FECAA45B63}"/>
                  </c:ext>
                </c:extLst>
              </c15:ser>
            </c15:filteredLineSeries>
          </c:ext>
        </c:extLst>
      </c:lineChart>
      <c:catAx>
        <c:axId val="189343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2073630303"/>
        <c:crosses val="autoZero"/>
        <c:auto val="1"/>
        <c:lblAlgn val="ctr"/>
        <c:lblOffset val="100"/>
        <c:noMultiLvlLbl val="0"/>
      </c:catAx>
      <c:valAx>
        <c:axId val="20736303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893439631"/>
        <c:crosses val="autoZero"/>
        <c:crossBetween val="between"/>
      </c:valAx>
      <c:spPr>
        <a:noFill/>
        <a:ln>
          <a:noFill/>
        </a:ln>
        <a:effectLst/>
      </c:spPr>
    </c:plotArea>
    <c:legend>
      <c:legendPos val="b"/>
      <c:layout>
        <c:manualLayout>
          <c:xMode val="edge"/>
          <c:yMode val="edge"/>
          <c:x val="0.31282410564821128"/>
          <c:y val="0.90464658733801773"/>
          <c:w val="0.64763637814874553"/>
          <c:h val="6.9442961377988097E-2"/>
        </c:manualLayout>
      </c:layout>
      <c:overlay val="0"/>
      <c:spPr>
        <a:noFill/>
        <a:ln>
          <a:noFill/>
        </a:ln>
        <a:effectLst/>
      </c:spPr>
      <c:txPr>
        <a:bodyPr rot="0" spcFirstLastPara="1" vertOverflow="ellipsis" vert="horz" wrap="square" anchor="ctr" anchorCtr="1"/>
        <a:lstStyle/>
        <a:p>
          <a:pPr>
            <a:defRPr sz="4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SES Trend</a:t>
            </a:r>
            <a:r>
              <a:rPr lang="en-US" baseline="0"/>
              <a:t> </a:t>
            </a:r>
            <a:r>
              <a:rPr lang="en-US"/>
              <a:t>Forecast</a:t>
            </a:r>
          </a:p>
        </c:rich>
      </c:tx>
      <c:overlay val="0"/>
      <c:spPr>
        <a:noFill/>
        <a:ln>
          <a:noFill/>
        </a:ln>
        <a:effectLst/>
      </c:spPr>
    </c:title>
    <c:autoTitleDeleted val="0"/>
    <c:plotArea>
      <c:layout/>
      <c:lineChart>
        <c:grouping val="standard"/>
        <c:varyColors val="0"/>
        <c:ser>
          <c:idx val="6"/>
          <c:order val="0"/>
          <c:tx>
            <c:v>Actual</c:v>
          </c:tx>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KESIMPULAN'!$D$5:$D$81</c:f>
              <c:numCache>
                <c:formatCode>0.000</c:formatCode>
                <c:ptCount val="77"/>
                <c:pt idx="0">
                  <c:v>1.4039999999999999</c:v>
                </c:pt>
                <c:pt idx="1">
                  <c:v>1.409</c:v>
                </c:pt>
                <c:pt idx="2">
                  <c:v>1.4139999999999999</c:v>
                </c:pt>
                <c:pt idx="3">
                  <c:v>1.3320000000000001</c:v>
                </c:pt>
                <c:pt idx="4">
                  <c:v>1.333</c:v>
                </c:pt>
                <c:pt idx="5">
                  <c:v>1.367</c:v>
                </c:pt>
                <c:pt idx="6">
                  <c:v>1.4219999999999999</c:v>
                </c:pt>
                <c:pt idx="7">
                  <c:v>1.54</c:v>
                </c:pt>
                <c:pt idx="8">
                  <c:v>1.506</c:v>
                </c:pt>
                <c:pt idx="9">
                  <c:v>1.8149999999999999</c:v>
                </c:pt>
                <c:pt idx="10">
                  <c:v>1.7689999999999999</c:v>
                </c:pt>
                <c:pt idx="11">
                  <c:v>1.7549999999999999</c:v>
                </c:pt>
                <c:pt idx="12">
                  <c:v>1.831</c:v>
                </c:pt>
                <c:pt idx="13">
                  <c:v>2.081</c:v>
                </c:pt>
                <c:pt idx="14">
                  <c:v>1.9870000000000001</c:v>
                </c:pt>
                <c:pt idx="15">
                  <c:v>1.6279999999999999</c:v>
                </c:pt>
                <c:pt idx="16">
                  <c:v>1.7250000000000001</c:v>
                </c:pt>
                <c:pt idx="17">
                  <c:v>1.6220000000000001</c:v>
                </c:pt>
                <c:pt idx="18">
                  <c:v>1.651</c:v>
                </c:pt>
                <c:pt idx="19">
                  <c:v>1.66</c:v>
                </c:pt>
                <c:pt idx="20">
                  <c:v>1.5960000000000001</c:v>
                </c:pt>
                <c:pt idx="21">
                  <c:v>1.595</c:v>
                </c:pt>
                <c:pt idx="22">
                  <c:v>1.554</c:v>
                </c:pt>
                <c:pt idx="23">
                  <c:v>1.5569999999999999</c:v>
                </c:pt>
                <c:pt idx="24">
                  <c:v>1.544</c:v>
                </c:pt>
                <c:pt idx="25">
                  <c:v>1.4630000000000001</c:v>
                </c:pt>
                <c:pt idx="26">
                  <c:v>1.3620000000000001</c:v>
                </c:pt>
                <c:pt idx="27">
                  <c:v>1.2030000000000001</c:v>
                </c:pt>
                <c:pt idx="28">
                  <c:v>1.2430000000000001</c:v>
                </c:pt>
                <c:pt idx="29">
                  <c:v>1.2190000000000001</c:v>
                </c:pt>
                <c:pt idx="30">
                  <c:v>1.383</c:v>
                </c:pt>
                <c:pt idx="31">
                  <c:v>1.282</c:v>
                </c:pt>
                <c:pt idx="32">
                  <c:v>1.405</c:v>
                </c:pt>
                <c:pt idx="33">
                  <c:v>1.5349999999999999</c:v>
                </c:pt>
                <c:pt idx="34">
                  <c:v>1.4610000000000001</c:v>
                </c:pt>
                <c:pt idx="35">
                  <c:v>1.4490000000000001</c:v>
                </c:pt>
                <c:pt idx="36">
                  <c:v>1.5249999999999999</c:v>
                </c:pt>
                <c:pt idx="37">
                  <c:v>2.0190000000000001</c:v>
                </c:pt>
                <c:pt idx="38">
                  <c:v>1.64</c:v>
                </c:pt>
                <c:pt idx="39">
                  <c:v>1.554</c:v>
                </c:pt>
                <c:pt idx="40">
                  <c:v>1.401</c:v>
                </c:pt>
                <c:pt idx="41">
                  <c:v>1.3280000000000001</c:v>
                </c:pt>
                <c:pt idx="42">
                  <c:v>1.353</c:v>
                </c:pt>
                <c:pt idx="43">
                  <c:v>1.4079999999999999</c:v>
                </c:pt>
                <c:pt idx="44">
                  <c:v>1.45</c:v>
                </c:pt>
                <c:pt idx="45">
                  <c:v>1.4810000000000001</c:v>
                </c:pt>
                <c:pt idx="46">
                  <c:v>1.466</c:v>
                </c:pt>
                <c:pt idx="47">
                  <c:v>1.597</c:v>
                </c:pt>
                <c:pt idx="48">
                  <c:v>1.625</c:v>
                </c:pt>
                <c:pt idx="49">
                  <c:v>1.62</c:v>
                </c:pt>
                <c:pt idx="50">
                  <c:v>1.625</c:v>
                </c:pt>
                <c:pt idx="51">
                  <c:v>1.6419999999999999</c:v>
                </c:pt>
                <c:pt idx="52">
                  <c:v>1.6419999999999999</c:v>
                </c:pt>
                <c:pt idx="53">
                  <c:v>1.7090000000000001</c:v>
                </c:pt>
                <c:pt idx="54">
                  <c:v>1.835</c:v>
                </c:pt>
                <c:pt idx="55">
                  <c:v>1.821</c:v>
                </c:pt>
                <c:pt idx="56">
                  <c:v>1.718</c:v>
                </c:pt>
                <c:pt idx="57">
                  <c:v>1.788</c:v>
                </c:pt>
                <c:pt idx="58">
                  <c:v>1.929</c:v>
                </c:pt>
                <c:pt idx="59">
                  <c:v>2.0049999999999999</c:v>
                </c:pt>
                <c:pt idx="60">
                  <c:v>2.0459999999999998</c:v>
                </c:pt>
                <c:pt idx="61">
                  <c:v>2.52</c:v>
                </c:pt>
                <c:pt idx="62">
                  <c:v>2.863</c:v>
                </c:pt>
                <c:pt idx="63">
                  <c:v>2.7069999999999999</c:v>
                </c:pt>
                <c:pt idx="64">
                  <c:v>2.9359999999999999</c:v>
                </c:pt>
                <c:pt idx="65">
                  <c:v>3.1160000000000001</c:v>
                </c:pt>
                <c:pt idx="66">
                  <c:v>2.9020000000000001</c:v>
                </c:pt>
                <c:pt idx="67">
                  <c:v>3.419</c:v>
                </c:pt>
                <c:pt idx="68">
                  <c:v>3.589</c:v>
                </c:pt>
                <c:pt idx="69">
                  <c:v>4.25</c:v>
                </c:pt>
                <c:pt idx="70">
                  <c:v>4.8230000000000004</c:v>
                </c:pt>
                <c:pt idx="71">
                  <c:v>4.2110000000000003</c:v>
                </c:pt>
                <c:pt idx="72">
                  <c:v>3.4460000000000002</c:v>
                </c:pt>
                <c:pt idx="73">
                  <c:v>3.27</c:v>
                </c:pt>
                <c:pt idx="74">
                  <c:v>2.6659999999999999</c:v>
                </c:pt>
                <c:pt idx="75">
                  <c:v>2.2189999999999999</c:v>
                </c:pt>
                <c:pt idx="76">
                  <c:v>2.0939999999999999</c:v>
                </c:pt>
              </c:numCache>
            </c:numRef>
          </c:val>
          <c:smooth val="0"/>
          <c:extLst>
            <c:ext xmlns:c16="http://schemas.microsoft.com/office/drawing/2014/chart" uri="{C3380CC4-5D6E-409C-BE32-E72D297353CC}">
              <c16:uniqueId val="{00000019-F166-4BFB-8E30-DFB7E6C50A83}"/>
            </c:ext>
          </c:extLst>
        </c:ser>
        <c:ser>
          <c:idx val="7"/>
          <c:order val="1"/>
          <c:tx>
            <c:v>SES Non Solver</c:v>
          </c:tx>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KESIMPULAN'!$G$5:$G$89</c:f>
              <c:numCache>
                <c:formatCode>General</c:formatCode>
                <c:ptCount val="85"/>
                <c:pt idx="0" formatCode="0.000">
                  <c:v>1.4039999999999999</c:v>
                </c:pt>
                <c:pt idx="1">
                  <c:v>1.4039999999999999</c:v>
                </c:pt>
                <c:pt idx="2">
                  <c:v>1.4055</c:v>
                </c:pt>
                <c:pt idx="3">
                  <c:v>1.4080499999999998</c:v>
                </c:pt>
                <c:pt idx="4">
                  <c:v>1.3852349999999998</c:v>
                </c:pt>
                <c:pt idx="5">
                  <c:v>1.3695644999999999</c:v>
                </c:pt>
                <c:pt idx="6">
                  <c:v>1.3687951499999997</c:v>
                </c:pt>
                <c:pt idx="7">
                  <c:v>1.3847566049999998</c:v>
                </c:pt>
                <c:pt idx="8">
                  <c:v>1.4313296234999997</c:v>
                </c:pt>
                <c:pt idx="9">
                  <c:v>1.4537307364499996</c:v>
                </c:pt>
                <c:pt idx="10">
                  <c:v>1.5621115155149996</c:v>
                </c:pt>
                <c:pt idx="11">
                  <c:v>1.6241780608604997</c:v>
                </c:pt>
                <c:pt idx="12">
                  <c:v>1.6634246426023496</c:v>
                </c:pt>
                <c:pt idx="13">
                  <c:v>1.7136972498216445</c:v>
                </c:pt>
                <c:pt idx="14">
                  <c:v>1.8238880748751511</c:v>
                </c:pt>
                <c:pt idx="15">
                  <c:v>1.8728216524126058</c:v>
                </c:pt>
                <c:pt idx="16">
                  <c:v>1.7993751566888239</c:v>
                </c:pt>
                <c:pt idx="17">
                  <c:v>1.7770626096821767</c:v>
                </c:pt>
                <c:pt idx="18">
                  <c:v>1.7305438267775237</c:v>
                </c:pt>
                <c:pt idx="19">
                  <c:v>1.7066806787442665</c:v>
                </c:pt>
                <c:pt idx="20">
                  <c:v>1.6926764751209864</c:v>
                </c:pt>
                <c:pt idx="21">
                  <c:v>1.6636735325846903</c:v>
                </c:pt>
                <c:pt idx="22">
                  <c:v>1.643071472809283</c:v>
                </c:pt>
                <c:pt idx="23">
                  <c:v>1.616350030966498</c:v>
                </c:pt>
                <c:pt idx="24">
                  <c:v>1.5985450216765487</c:v>
                </c:pt>
                <c:pt idx="25">
                  <c:v>1.5821815151735841</c:v>
                </c:pt>
                <c:pt idx="26">
                  <c:v>1.5464270606215089</c:v>
                </c:pt>
                <c:pt idx="27">
                  <c:v>1.4910989424350563</c:v>
                </c:pt>
                <c:pt idx="28">
                  <c:v>1.4046692597045394</c:v>
                </c:pt>
                <c:pt idx="29">
                  <c:v>1.3561684817931776</c:v>
                </c:pt>
                <c:pt idx="30">
                  <c:v>1.3150179372552242</c:v>
                </c:pt>
                <c:pt idx="31">
                  <c:v>1.3354125560786569</c:v>
                </c:pt>
                <c:pt idx="32">
                  <c:v>1.3193887892550598</c:v>
                </c:pt>
                <c:pt idx="33">
                  <c:v>1.3450721524785418</c:v>
                </c:pt>
                <c:pt idx="34">
                  <c:v>1.4020505067349791</c:v>
                </c:pt>
                <c:pt idx="35">
                  <c:v>1.4197353547144853</c:v>
                </c:pt>
                <c:pt idx="36">
                  <c:v>1.4285147483001397</c:v>
                </c:pt>
                <c:pt idx="37">
                  <c:v>1.4574603238100976</c:v>
                </c:pt>
                <c:pt idx="38">
                  <c:v>1.6259222266670683</c:v>
                </c:pt>
                <c:pt idx="39">
                  <c:v>1.6301455586669478</c:v>
                </c:pt>
                <c:pt idx="40">
                  <c:v>1.6073018910668633</c:v>
                </c:pt>
                <c:pt idx="41">
                  <c:v>1.5454113237468041</c:v>
                </c:pt>
                <c:pt idx="42">
                  <c:v>1.4801879266227629</c:v>
                </c:pt>
                <c:pt idx="43">
                  <c:v>1.4420315486359339</c:v>
                </c:pt>
                <c:pt idx="44">
                  <c:v>1.4318220840451534</c:v>
                </c:pt>
                <c:pt idx="45">
                  <c:v>1.4372754588316075</c:v>
                </c:pt>
                <c:pt idx="46">
                  <c:v>1.4503928211821253</c:v>
                </c:pt>
                <c:pt idx="47">
                  <c:v>1.4550749748274876</c:v>
                </c:pt>
                <c:pt idx="48">
                  <c:v>1.4976524823792414</c:v>
                </c:pt>
                <c:pt idx="49">
                  <c:v>1.535856737665469</c:v>
                </c:pt>
                <c:pt idx="50">
                  <c:v>1.5610997163658282</c:v>
                </c:pt>
                <c:pt idx="51">
                  <c:v>1.5802698014560796</c:v>
                </c:pt>
                <c:pt idx="52">
                  <c:v>1.5987888610192555</c:v>
                </c:pt>
                <c:pt idx="53">
                  <c:v>1.6117522027134787</c:v>
                </c:pt>
                <c:pt idx="54">
                  <c:v>1.640926541899435</c:v>
                </c:pt>
                <c:pt idx="55">
                  <c:v>1.6991485793296044</c:v>
                </c:pt>
                <c:pt idx="56">
                  <c:v>1.7357040055307229</c:v>
                </c:pt>
                <c:pt idx="57">
                  <c:v>1.730392803871506</c:v>
                </c:pt>
                <c:pt idx="58">
                  <c:v>1.7476749627100541</c:v>
                </c:pt>
                <c:pt idx="59">
                  <c:v>1.8020724738970377</c:v>
                </c:pt>
                <c:pt idx="60">
                  <c:v>1.8629507317279264</c:v>
                </c:pt>
                <c:pt idx="61">
                  <c:v>1.9178655122095483</c:v>
                </c:pt>
                <c:pt idx="62">
                  <c:v>2.0985058585466838</c:v>
                </c:pt>
                <c:pt idx="63">
                  <c:v>2.3278541009826785</c:v>
                </c:pt>
                <c:pt idx="64">
                  <c:v>2.4415978706878749</c:v>
                </c:pt>
                <c:pt idx="65">
                  <c:v>2.5899185094815125</c:v>
                </c:pt>
                <c:pt idx="66">
                  <c:v>2.7477429566370586</c:v>
                </c:pt>
                <c:pt idx="67">
                  <c:v>2.7940200696459412</c:v>
                </c:pt>
                <c:pt idx="68">
                  <c:v>2.9815140487521585</c:v>
                </c:pt>
                <c:pt idx="69">
                  <c:v>3.1637598341265107</c:v>
                </c:pt>
                <c:pt idx="70">
                  <c:v>3.4896318838885572</c:v>
                </c:pt>
                <c:pt idx="71">
                  <c:v>3.8896423187219895</c:v>
                </c:pt>
                <c:pt idx="72">
                  <c:v>3.9860496231053926</c:v>
                </c:pt>
                <c:pt idx="73">
                  <c:v>3.8240347361737745</c:v>
                </c:pt>
                <c:pt idx="74">
                  <c:v>3.6578243153216419</c:v>
                </c:pt>
                <c:pt idx="75">
                  <c:v>3.3602770207251491</c:v>
                </c:pt>
                <c:pt idx="76">
                  <c:v>3.0178939145076038</c:v>
                </c:pt>
                <c:pt idx="77">
                  <c:v>2.7407257401553227</c:v>
                </c:pt>
                <c:pt idx="78">
                  <c:v>2.7407257401553227</c:v>
                </c:pt>
                <c:pt idx="79">
                  <c:v>2.7407257401553227</c:v>
                </c:pt>
                <c:pt idx="80">
                  <c:v>2.7407257401553227</c:v>
                </c:pt>
                <c:pt idx="81">
                  <c:v>2.7407257401553227</c:v>
                </c:pt>
                <c:pt idx="82">
                  <c:v>2.7407257401553227</c:v>
                </c:pt>
                <c:pt idx="83">
                  <c:v>2.7407257401553227</c:v>
                </c:pt>
                <c:pt idx="84">
                  <c:v>2.7407257401553227</c:v>
                </c:pt>
              </c:numCache>
            </c:numRef>
          </c:val>
          <c:smooth val="0"/>
          <c:extLst>
            <c:ext xmlns:c16="http://schemas.microsoft.com/office/drawing/2014/chart" uri="{C3380CC4-5D6E-409C-BE32-E72D297353CC}">
              <c16:uniqueId val="{0000001A-F166-4BFB-8E30-DFB7E6C50A83}"/>
            </c:ext>
          </c:extLst>
        </c:ser>
        <c:ser>
          <c:idx val="8"/>
          <c:order val="2"/>
          <c:tx>
            <c:v>SES With Solver</c:v>
          </c:tx>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KESIMPULAN'!$N$5:$N$89</c:f>
              <c:numCache>
                <c:formatCode>General</c:formatCode>
                <c:ptCount val="85"/>
                <c:pt idx="0" formatCode="0.000">
                  <c:v>1.4039999999999999</c:v>
                </c:pt>
                <c:pt idx="1">
                  <c:v>1.4039999999999999</c:v>
                </c:pt>
                <c:pt idx="2">
                  <c:v>1.409</c:v>
                </c:pt>
                <c:pt idx="3">
                  <c:v>1.4139999999999999</c:v>
                </c:pt>
                <c:pt idx="4">
                  <c:v>1.3320000000000001</c:v>
                </c:pt>
                <c:pt idx="5">
                  <c:v>1.333</c:v>
                </c:pt>
                <c:pt idx="6">
                  <c:v>1.367</c:v>
                </c:pt>
                <c:pt idx="7">
                  <c:v>1.4219999999999999</c:v>
                </c:pt>
                <c:pt idx="8">
                  <c:v>1.54</c:v>
                </c:pt>
                <c:pt idx="9">
                  <c:v>1.506</c:v>
                </c:pt>
                <c:pt idx="10">
                  <c:v>1.8149999999999999</c:v>
                </c:pt>
                <c:pt idx="11">
                  <c:v>1.7689999999999999</c:v>
                </c:pt>
                <c:pt idx="12">
                  <c:v>1.7549999999999999</c:v>
                </c:pt>
                <c:pt idx="13">
                  <c:v>1.831</c:v>
                </c:pt>
                <c:pt idx="14">
                  <c:v>2.081</c:v>
                </c:pt>
                <c:pt idx="15">
                  <c:v>1.9870000000000001</c:v>
                </c:pt>
                <c:pt idx="16">
                  <c:v>1.6279999999999999</c:v>
                </c:pt>
                <c:pt idx="17">
                  <c:v>1.7250000000000001</c:v>
                </c:pt>
                <c:pt idx="18">
                  <c:v>1.6220000000000001</c:v>
                </c:pt>
                <c:pt idx="19">
                  <c:v>1.651</c:v>
                </c:pt>
                <c:pt idx="20">
                  <c:v>1.66</c:v>
                </c:pt>
                <c:pt idx="21">
                  <c:v>1.5960000000000001</c:v>
                </c:pt>
                <c:pt idx="22">
                  <c:v>1.595</c:v>
                </c:pt>
                <c:pt idx="23">
                  <c:v>1.554</c:v>
                </c:pt>
                <c:pt idx="24">
                  <c:v>1.5569999999999999</c:v>
                </c:pt>
                <c:pt idx="25">
                  <c:v>1.544</c:v>
                </c:pt>
                <c:pt idx="26">
                  <c:v>1.4630000000000001</c:v>
                </c:pt>
                <c:pt idx="27">
                  <c:v>1.3620000000000001</c:v>
                </c:pt>
                <c:pt idx="28">
                  <c:v>1.2030000000000001</c:v>
                </c:pt>
                <c:pt idx="29">
                  <c:v>1.2430000000000001</c:v>
                </c:pt>
                <c:pt idx="30">
                  <c:v>1.2190000000000001</c:v>
                </c:pt>
                <c:pt idx="31">
                  <c:v>1.383</c:v>
                </c:pt>
                <c:pt idx="32">
                  <c:v>1.282</c:v>
                </c:pt>
                <c:pt idx="33">
                  <c:v>1.405</c:v>
                </c:pt>
                <c:pt idx="34">
                  <c:v>1.5349999999999999</c:v>
                </c:pt>
                <c:pt idx="35">
                  <c:v>1.4610000000000001</c:v>
                </c:pt>
                <c:pt idx="36">
                  <c:v>1.4490000000000001</c:v>
                </c:pt>
                <c:pt idx="37">
                  <c:v>1.5249999999999999</c:v>
                </c:pt>
                <c:pt idx="38">
                  <c:v>2.0190000000000001</c:v>
                </c:pt>
                <c:pt idx="39">
                  <c:v>1.64</c:v>
                </c:pt>
                <c:pt idx="40">
                  <c:v>1.554</c:v>
                </c:pt>
                <c:pt idx="41">
                  <c:v>1.401</c:v>
                </c:pt>
                <c:pt idx="42">
                  <c:v>1.3280000000000001</c:v>
                </c:pt>
                <c:pt idx="43">
                  <c:v>1.353</c:v>
                </c:pt>
                <c:pt idx="44">
                  <c:v>1.4079999999999999</c:v>
                </c:pt>
                <c:pt idx="45">
                  <c:v>1.45</c:v>
                </c:pt>
                <c:pt idx="46">
                  <c:v>1.4810000000000001</c:v>
                </c:pt>
                <c:pt idx="47">
                  <c:v>1.466</c:v>
                </c:pt>
                <c:pt idx="48">
                  <c:v>1.597</c:v>
                </c:pt>
                <c:pt idx="49">
                  <c:v>1.625</c:v>
                </c:pt>
                <c:pt idx="50">
                  <c:v>1.62</c:v>
                </c:pt>
                <c:pt idx="51">
                  <c:v>1.625</c:v>
                </c:pt>
                <c:pt idx="52">
                  <c:v>1.6419999999999999</c:v>
                </c:pt>
                <c:pt idx="53">
                  <c:v>1.6419999999999999</c:v>
                </c:pt>
                <c:pt idx="54">
                  <c:v>1.7090000000000001</c:v>
                </c:pt>
                <c:pt idx="55">
                  <c:v>1.835</c:v>
                </c:pt>
                <c:pt idx="56">
                  <c:v>1.821</c:v>
                </c:pt>
                <c:pt idx="57">
                  <c:v>1.718</c:v>
                </c:pt>
                <c:pt idx="58">
                  <c:v>1.788</c:v>
                </c:pt>
                <c:pt idx="59">
                  <c:v>1.929</c:v>
                </c:pt>
                <c:pt idx="60">
                  <c:v>2.0049999999999999</c:v>
                </c:pt>
                <c:pt idx="61">
                  <c:v>2.0459999999999998</c:v>
                </c:pt>
                <c:pt idx="62">
                  <c:v>2.52</c:v>
                </c:pt>
                <c:pt idx="63">
                  <c:v>2.863</c:v>
                </c:pt>
                <c:pt idx="64">
                  <c:v>2.7069999999999999</c:v>
                </c:pt>
                <c:pt idx="65">
                  <c:v>2.9359999999999999</c:v>
                </c:pt>
                <c:pt idx="66">
                  <c:v>3.1160000000000001</c:v>
                </c:pt>
                <c:pt idx="67">
                  <c:v>2.9020000000000001</c:v>
                </c:pt>
                <c:pt idx="68">
                  <c:v>3.419</c:v>
                </c:pt>
                <c:pt idx="69">
                  <c:v>3.589</c:v>
                </c:pt>
                <c:pt idx="70">
                  <c:v>4.25</c:v>
                </c:pt>
                <c:pt idx="71">
                  <c:v>4.8230000000000004</c:v>
                </c:pt>
                <c:pt idx="72">
                  <c:v>4.2110000000000003</c:v>
                </c:pt>
                <c:pt idx="73">
                  <c:v>3.4460000000000002</c:v>
                </c:pt>
                <c:pt idx="74">
                  <c:v>3.27</c:v>
                </c:pt>
                <c:pt idx="75">
                  <c:v>2.6659999999999999</c:v>
                </c:pt>
                <c:pt idx="76">
                  <c:v>2.2189999999999999</c:v>
                </c:pt>
                <c:pt idx="77">
                  <c:v>2.0939999999999999</c:v>
                </c:pt>
                <c:pt idx="78">
                  <c:v>2.0939999999999999</c:v>
                </c:pt>
                <c:pt idx="79">
                  <c:v>2.0939999999999999</c:v>
                </c:pt>
                <c:pt idx="80">
                  <c:v>2.0939999999999999</c:v>
                </c:pt>
                <c:pt idx="81">
                  <c:v>2.0939999999999999</c:v>
                </c:pt>
                <c:pt idx="82">
                  <c:v>2.0939999999999999</c:v>
                </c:pt>
                <c:pt idx="83">
                  <c:v>2.0939999999999999</c:v>
                </c:pt>
                <c:pt idx="84">
                  <c:v>2.0939999999999999</c:v>
                </c:pt>
              </c:numCache>
            </c:numRef>
          </c:val>
          <c:smooth val="0"/>
          <c:extLst>
            <c:ext xmlns:c16="http://schemas.microsoft.com/office/drawing/2014/chart" uri="{C3380CC4-5D6E-409C-BE32-E72D297353CC}">
              <c16:uniqueId val="{0000001B-F166-4BFB-8E30-DFB7E6C50A83}"/>
            </c:ext>
          </c:extLst>
        </c:ser>
        <c:ser>
          <c:idx val="9"/>
          <c:order val="3"/>
          <c:tx>
            <c:v>Actual</c:v>
          </c:tx>
          <c:spPr>
            <a:ln w="28575" cap="rnd">
              <a:solidFill>
                <a:schemeClr val="accent1"/>
              </a:solidFill>
              <a:round/>
            </a:ln>
            <a:effectLst/>
          </c:spPr>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KESIMPULAN'!$D$5:$D$81</c:f>
              <c:numCache>
                <c:formatCode>0.000</c:formatCode>
                <c:ptCount val="77"/>
                <c:pt idx="0">
                  <c:v>1.4039999999999999</c:v>
                </c:pt>
                <c:pt idx="1">
                  <c:v>1.409</c:v>
                </c:pt>
                <c:pt idx="2">
                  <c:v>1.4139999999999999</c:v>
                </c:pt>
                <c:pt idx="3">
                  <c:v>1.3320000000000001</c:v>
                </c:pt>
                <c:pt idx="4">
                  <c:v>1.333</c:v>
                </c:pt>
                <c:pt idx="5">
                  <c:v>1.367</c:v>
                </c:pt>
                <c:pt idx="6">
                  <c:v>1.4219999999999999</c:v>
                </c:pt>
                <c:pt idx="7">
                  <c:v>1.54</c:v>
                </c:pt>
                <c:pt idx="8">
                  <c:v>1.506</c:v>
                </c:pt>
                <c:pt idx="9">
                  <c:v>1.8149999999999999</c:v>
                </c:pt>
                <c:pt idx="10">
                  <c:v>1.7689999999999999</c:v>
                </c:pt>
                <c:pt idx="11">
                  <c:v>1.7549999999999999</c:v>
                </c:pt>
                <c:pt idx="12">
                  <c:v>1.831</c:v>
                </c:pt>
                <c:pt idx="13">
                  <c:v>2.081</c:v>
                </c:pt>
                <c:pt idx="14">
                  <c:v>1.9870000000000001</c:v>
                </c:pt>
                <c:pt idx="15">
                  <c:v>1.6279999999999999</c:v>
                </c:pt>
                <c:pt idx="16">
                  <c:v>1.7250000000000001</c:v>
                </c:pt>
                <c:pt idx="17">
                  <c:v>1.6220000000000001</c:v>
                </c:pt>
                <c:pt idx="18">
                  <c:v>1.651</c:v>
                </c:pt>
                <c:pt idx="19">
                  <c:v>1.66</c:v>
                </c:pt>
                <c:pt idx="20">
                  <c:v>1.5960000000000001</c:v>
                </c:pt>
                <c:pt idx="21">
                  <c:v>1.595</c:v>
                </c:pt>
                <c:pt idx="22">
                  <c:v>1.554</c:v>
                </c:pt>
                <c:pt idx="23">
                  <c:v>1.5569999999999999</c:v>
                </c:pt>
                <c:pt idx="24">
                  <c:v>1.544</c:v>
                </c:pt>
                <c:pt idx="25">
                  <c:v>1.4630000000000001</c:v>
                </c:pt>
                <c:pt idx="26">
                  <c:v>1.3620000000000001</c:v>
                </c:pt>
                <c:pt idx="27">
                  <c:v>1.2030000000000001</c:v>
                </c:pt>
                <c:pt idx="28">
                  <c:v>1.2430000000000001</c:v>
                </c:pt>
                <c:pt idx="29">
                  <c:v>1.2190000000000001</c:v>
                </c:pt>
                <c:pt idx="30">
                  <c:v>1.383</c:v>
                </c:pt>
                <c:pt idx="31">
                  <c:v>1.282</c:v>
                </c:pt>
                <c:pt idx="32">
                  <c:v>1.405</c:v>
                </c:pt>
                <c:pt idx="33">
                  <c:v>1.5349999999999999</c:v>
                </c:pt>
                <c:pt idx="34">
                  <c:v>1.4610000000000001</c:v>
                </c:pt>
                <c:pt idx="35">
                  <c:v>1.4490000000000001</c:v>
                </c:pt>
                <c:pt idx="36">
                  <c:v>1.5249999999999999</c:v>
                </c:pt>
                <c:pt idx="37">
                  <c:v>2.0190000000000001</c:v>
                </c:pt>
                <c:pt idx="38">
                  <c:v>1.64</c:v>
                </c:pt>
                <c:pt idx="39">
                  <c:v>1.554</c:v>
                </c:pt>
                <c:pt idx="40">
                  <c:v>1.401</c:v>
                </c:pt>
                <c:pt idx="41">
                  <c:v>1.3280000000000001</c:v>
                </c:pt>
                <c:pt idx="42">
                  <c:v>1.353</c:v>
                </c:pt>
                <c:pt idx="43">
                  <c:v>1.4079999999999999</c:v>
                </c:pt>
                <c:pt idx="44">
                  <c:v>1.45</c:v>
                </c:pt>
                <c:pt idx="45">
                  <c:v>1.4810000000000001</c:v>
                </c:pt>
                <c:pt idx="46">
                  <c:v>1.466</c:v>
                </c:pt>
                <c:pt idx="47">
                  <c:v>1.597</c:v>
                </c:pt>
                <c:pt idx="48">
                  <c:v>1.625</c:v>
                </c:pt>
                <c:pt idx="49">
                  <c:v>1.62</c:v>
                </c:pt>
                <c:pt idx="50">
                  <c:v>1.625</c:v>
                </c:pt>
                <c:pt idx="51">
                  <c:v>1.6419999999999999</c:v>
                </c:pt>
                <c:pt idx="52">
                  <c:v>1.6419999999999999</c:v>
                </c:pt>
                <c:pt idx="53">
                  <c:v>1.7090000000000001</c:v>
                </c:pt>
                <c:pt idx="54">
                  <c:v>1.835</c:v>
                </c:pt>
                <c:pt idx="55">
                  <c:v>1.821</c:v>
                </c:pt>
                <c:pt idx="56">
                  <c:v>1.718</c:v>
                </c:pt>
                <c:pt idx="57">
                  <c:v>1.788</c:v>
                </c:pt>
                <c:pt idx="58">
                  <c:v>1.929</c:v>
                </c:pt>
                <c:pt idx="59">
                  <c:v>2.0049999999999999</c:v>
                </c:pt>
                <c:pt idx="60">
                  <c:v>2.0459999999999998</c:v>
                </c:pt>
                <c:pt idx="61">
                  <c:v>2.52</c:v>
                </c:pt>
                <c:pt idx="62">
                  <c:v>2.863</c:v>
                </c:pt>
                <c:pt idx="63">
                  <c:v>2.7069999999999999</c:v>
                </c:pt>
                <c:pt idx="64">
                  <c:v>2.9359999999999999</c:v>
                </c:pt>
                <c:pt idx="65">
                  <c:v>3.1160000000000001</c:v>
                </c:pt>
                <c:pt idx="66">
                  <c:v>2.9020000000000001</c:v>
                </c:pt>
                <c:pt idx="67">
                  <c:v>3.419</c:v>
                </c:pt>
                <c:pt idx="68">
                  <c:v>3.589</c:v>
                </c:pt>
                <c:pt idx="69">
                  <c:v>4.25</c:v>
                </c:pt>
                <c:pt idx="70">
                  <c:v>4.8230000000000004</c:v>
                </c:pt>
                <c:pt idx="71">
                  <c:v>4.2110000000000003</c:v>
                </c:pt>
                <c:pt idx="72">
                  <c:v>3.4460000000000002</c:v>
                </c:pt>
                <c:pt idx="73">
                  <c:v>3.27</c:v>
                </c:pt>
                <c:pt idx="74">
                  <c:v>2.6659999999999999</c:v>
                </c:pt>
                <c:pt idx="75">
                  <c:v>2.2189999999999999</c:v>
                </c:pt>
                <c:pt idx="76">
                  <c:v>2.0939999999999999</c:v>
                </c:pt>
              </c:numCache>
            </c:numRef>
          </c:val>
          <c:smooth val="0"/>
          <c:extLst>
            <c:ext xmlns:c16="http://schemas.microsoft.com/office/drawing/2014/chart" uri="{C3380CC4-5D6E-409C-BE32-E72D297353CC}">
              <c16:uniqueId val="{0000001C-F166-4BFB-8E30-DFB7E6C50A83}"/>
            </c:ext>
          </c:extLst>
        </c:ser>
        <c:ser>
          <c:idx val="10"/>
          <c:order val="4"/>
          <c:tx>
            <c:v>SES Non Solver</c:v>
          </c:tx>
          <c:spPr>
            <a:ln w="28575" cap="rnd">
              <a:solidFill>
                <a:schemeClr val="accent2"/>
              </a:solidFill>
              <a:round/>
            </a:ln>
            <a:effectLst/>
          </c:spPr>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KESIMPULAN'!$G$5:$G$89</c:f>
              <c:numCache>
                <c:formatCode>General</c:formatCode>
                <c:ptCount val="85"/>
                <c:pt idx="0" formatCode="0.000">
                  <c:v>1.4039999999999999</c:v>
                </c:pt>
                <c:pt idx="1">
                  <c:v>1.4039999999999999</c:v>
                </c:pt>
                <c:pt idx="2">
                  <c:v>1.4055</c:v>
                </c:pt>
                <c:pt idx="3">
                  <c:v>1.4080499999999998</c:v>
                </c:pt>
                <c:pt idx="4">
                  <c:v>1.3852349999999998</c:v>
                </c:pt>
                <c:pt idx="5">
                  <c:v>1.3695644999999999</c:v>
                </c:pt>
                <c:pt idx="6">
                  <c:v>1.3687951499999997</c:v>
                </c:pt>
                <c:pt idx="7">
                  <c:v>1.3847566049999998</c:v>
                </c:pt>
                <c:pt idx="8">
                  <c:v>1.4313296234999997</c:v>
                </c:pt>
                <c:pt idx="9">
                  <c:v>1.4537307364499996</c:v>
                </c:pt>
                <c:pt idx="10">
                  <c:v>1.5621115155149996</c:v>
                </c:pt>
                <c:pt idx="11">
                  <c:v>1.6241780608604997</c:v>
                </c:pt>
                <c:pt idx="12">
                  <c:v>1.6634246426023496</c:v>
                </c:pt>
                <c:pt idx="13">
                  <c:v>1.7136972498216445</c:v>
                </c:pt>
                <c:pt idx="14">
                  <c:v>1.8238880748751511</c:v>
                </c:pt>
                <c:pt idx="15">
                  <c:v>1.8728216524126058</c:v>
                </c:pt>
                <c:pt idx="16">
                  <c:v>1.7993751566888239</c:v>
                </c:pt>
                <c:pt idx="17">
                  <c:v>1.7770626096821767</c:v>
                </c:pt>
                <c:pt idx="18">
                  <c:v>1.7305438267775237</c:v>
                </c:pt>
                <c:pt idx="19">
                  <c:v>1.7066806787442665</c:v>
                </c:pt>
                <c:pt idx="20">
                  <c:v>1.6926764751209864</c:v>
                </c:pt>
                <c:pt idx="21">
                  <c:v>1.6636735325846903</c:v>
                </c:pt>
                <c:pt idx="22">
                  <c:v>1.643071472809283</c:v>
                </c:pt>
                <c:pt idx="23">
                  <c:v>1.616350030966498</c:v>
                </c:pt>
                <c:pt idx="24">
                  <c:v>1.5985450216765487</c:v>
                </c:pt>
                <c:pt idx="25">
                  <c:v>1.5821815151735841</c:v>
                </c:pt>
                <c:pt idx="26">
                  <c:v>1.5464270606215089</c:v>
                </c:pt>
                <c:pt idx="27">
                  <c:v>1.4910989424350563</c:v>
                </c:pt>
                <c:pt idx="28">
                  <c:v>1.4046692597045394</c:v>
                </c:pt>
                <c:pt idx="29">
                  <c:v>1.3561684817931776</c:v>
                </c:pt>
                <c:pt idx="30">
                  <c:v>1.3150179372552242</c:v>
                </c:pt>
                <c:pt idx="31">
                  <c:v>1.3354125560786569</c:v>
                </c:pt>
                <c:pt idx="32">
                  <c:v>1.3193887892550598</c:v>
                </c:pt>
                <c:pt idx="33">
                  <c:v>1.3450721524785418</c:v>
                </c:pt>
                <c:pt idx="34">
                  <c:v>1.4020505067349791</c:v>
                </c:pt>
                <c:pt idx="35">
                  <c:v>1.4197353547144853</c:v>
                </c:pt>
                <c:pt idx="36">
                  <c:v>1.4285147483001397</c:v>
                </c:pt>
                <c:pt idx="37">
                  <c:v>1.4574603238100976</c:v>
                </c:pt>
                <c:pt idx="38">
                  <c:v>1.6259222266670683</c:v>
                </c:pt>
                <c:pt idx="39">
                  <c:v>1.6301455586669478</c:v>
                </c:pt>
                <c:pt idx="40">
                  <c:v>1.6073018910668633</c:v>
                </c:pt>
                <c:pt idx="41">
                  <c:v>1.5454113237468041</c:v>
                </c:pt>
                <c:pt idx="42">
                  <c:v>1.4801879266227629</c:v>
                </c:pt>
                <c:pt idx="43">
                  <c:v>1.4420315486359339</c:v>
                </c:pt>
                <c:pt idx="44">
                  <c:v>1.4318220840451534</c:v>
                </c:pt>
                <c:pt idx="45">
                  <c:v>1.4372754588316075</c:v>
                </c:pt>
                <c:pt idx="46">
                  <c:v>1.4503928211821253</c:v>
                </c:pt>
                <c:pt idx="47">
                  <c:v>1.4550749748274876</c:v>
                </c:pt>
                <c:pt idx="48">
                  <c:v>1.4976524823792414</c:v>
                </c:pt>
                <c:pt idx="49">
                  <c:v>1.535856737665469</c:v>
                </c:pt>
                <c:pt idx="50">
                  <c:v>1.5610997163658282</c:v>
                </c:pt>
                <c:pt idx="51">
                  <c:v>1.5802698014560796</c:v>
                </c:pt>
                <c:pt idx="52">
                  <c:v>1.5987888610192555</c:v>
                </c:pt>
                <c:pt idx="53">
                  <c:v>1.6117522027134787</c:v>
                </c:pt>
                <c:pt idx="54">
                  <c:v>1.640926541899435</c:v>
                </c:pt>
                <c:pt idx="55">
                  <c:v>1.6991485793296044</c:v>
                </c:pt>
                <c:pt idx="56">
                  <c:v>1.7357040055307229</c:v>
                </c:pt>
                <c:pt idx="57">
                  <c:v>1.730392803871506</c:v>
                </c:pt>
                <c:pt idx="58">
                  <c:v>1.7476749627100541</c:v>
                </c:pt>
                <c:pt idx="59">
                  <c:v>1.8020724738970377</c:v>
                </c:pt>
                <c:pt idx="60">
                  <c:v>1.8629507317279264</c:v>
                </c:pt>
                <c:pt idx="61">
                  <c:v>1.9178655122095483</c:v>
                </c:pt>
                <c:pt idx="62">
                  <c:v>2.0985058585466838</c:v>
                </c:pt>
                <c:pt idx="63">
                  <c:v>2.3278541009826785</c:v>
                </c:pt>
                <c:pt idx="64">
                  <c:v>2.4415978706878749</c:v>
                </c:pt>
                <c:pt idx="65">
                  <c:v>2.5899185094815125</c:v>
                </c:pt>
                <c:pt idx="66">
                  <c:v>2.7477429566370586</c:v>
                </c:pt>
                <c:pt idx="67">
                  <c:v>2.7940200696459412</c:v>
                </c:pt>
                <c:pt idx="68">
                  <c:v>2.9815140487521585</c:v>
                </c:pt>
                <c:pt idx="69">
                  <c:v>3.1637598341265107</c:v>
                </c:pt>
                <c:pt idx="70">
                  <c:v>3.4896318838885572</c:v>
                </c:pt>
                <c:pt idx="71">
                  <c:v>3.8896423187219895</c:v>
                </c:pt>
                <c:pt idx="72">
                  <c:v>3.9860496231053926</c:v>
                </c:pt>
                <c:pt idx="73">
                  <c:v>3.8240347361737745</c:v>
                </c:pt>
                <c:pt idx="74">
                  <c:v>3.6578243153216419</c:v>
                </c:pt>
                <c:pt idx="75">
                  <c:v>3.3602770207251491</c:v>
                </c:pt>
                <c:pt idx="76">
                  <c:v>3.0178939145076038</c:v>
                </c:pt>
                <c:pt idx="77">
                  <c:v>2.7407257401553227</c:v>
                </c:pt>
                <c:pt idx="78">
                  <c:v>2.7407257401553227</c:v>
                </c:pt>
                <c:pt idx="79">
                  <c:v>2.7407257401553227</c:v>
                </c:pt>
                <c:pt idx="80">
                  <c:v>2.7407257401553227</c:v>
                </c:pt>
                <c:pt idx="81">
                  <c:v>2.7407257401553227</c:v>
                </c:pt>
                <c:pt idx="82">
                  <c:v>2.7407257401553227</c:v>
                </c:pt>
                <c:pt idx="83">
                  <c:v>2.7407257401553227</c:v>
                </c:pt>
                <c:pt idx="84">
                  <c:v>2.7407257401553227</c:v>
                </c:pt>
              </c:numCache>
            </c:numRef>
          </c:val>
          <c:smooth val="0"/>
          <c:extLst>
            <c:ext xmlns:c16="http://schemas.microsoft.com/office/drawing/2014/chart" uri="{C3380CC4-5D6E-409C-BE32-E72D297353CC}">
              <c16:uniqueId val="{0000001D-F166-4BFB-8E30-DFB7E6C50A83}"/>
            </c:ext>
          </c:extLst>
        </c:ser>
        <c:ser>
          <c:idx val="11"/>
          <c:order val="5"/>
          <c:tx>
            <c:v>SES With Solver</c:v>
          </c:tx>
          <c:spPr>
            <a:ln w="28575" cap="rnd">
              <a:solidFill>
                <a:schemeClr val="accent3"/>
              </a:solidFill>
              <a:round/>
            </a:ln>
            <a:effectLst/>
          </c:spPr>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KESIMPULAN'!$N$5:$N$89</c:f>
              <c:numCache>
                <c:formatCode>General</c:formatCode>
                <c:ptCount val="85"/>
                <c:pt idx="0" formatCode="0.000">
                  <c:v>1.4039999999999999</c:v>
                </c:pt>
                <c:pt idx="1">
                  <c:v>1.4039999999999999</c:v>
                </c:pt>
                <c:pt idx="2">
                  <c:v>1.409</c:v>
                </c:pt>
                <c:pt idx="3">
                  <c:v>1.4139999999999999</c:v>
                </c:pt>
                <c:pt idx="4">
                  <c:v>1.3320000000000001</c:v>
                </c:pt>
                <c:pt idx="5">
                  <c:v>1.333</c:v>
                </c:pt>
                <c:pt idx="6">
                  <c:v>1.367</c:v>
                </c:pt>
                <c:pt idx="7">
                  <c:v>1.4219999999999999</c:v>
                </c:pt>
                <c:pt idx="8">
                  <c:v>1.54</c:v>
                </c:pt>
                <c:pt idx="9">
                  <c:v>1.506</c:v>
                </c:pt>
                <c:pt idx="10">
                  <c:v>1.8149999999999999</c:v>
                </c:pt>
                <c:pt idx="11">
                  <c:v>1.7689999999999999</c:v>
                </c:pt>
                <c:pt idx="12">
                  <c:v>1.7549999999999999</c:v>
                </c:pt>
                <c:pt idx="13">
                  <c:v>1.831</c:v>
                </c:pt>
                <c:pt idx="14">
                  <c:v>2.081</c:v>
                </c:pt>
                <c:pt idx="15">
                  <c:v>1.9870000000000001</c:v>
                </c:pt>
                <c:pt idx="16">
                  <c:v>1.6279999999999999</c:v>
                </c:pt>
                <c:pt idx="17">
                  <c:v>1.7250000000000001</c:v>
                </c:pt>
                <c:pt idx="18">
                  <c:v>1.6220000000000001</c:v>
                </c:pt>
                <c:pt idx="19">
                  <c:v>1.651</c:v>
                </c:pt>
                <c:pt idx="20">
                  <c:v>1.66</c:v>
                </c:pt>
                <c:pt idx="21">
                  <c:v>1.5960000000000001</c:v>
                </c:pt>
                <c:pt idx="22">
                  <c:v>1.595</c:v>
                </c:pt>
                <c:pt idx="23">
                  <c:v>1.554</c:v>
                </c:pt>
                <c:pt idx="24">
                  <c:v>1.5569999999999999</c:v>
                </c:pt>
                <c:pt idx="25">
                  <c:v>1.544</c:v>
                </c:pt>
                <c:pt idx="26">
                  <c:v>1.4630000000000001</c:v>
                </c:pt>
                <c:pt idx="27">
                  <c:v>1.3620000000000001</c:v>
                </c:pt>
                <c:pt idx="28">
                  <c:v>1.2030000000000001</c:v>
                </c:pt>
                <c:pt idx="29">
                  <c:v>1.2430000000000001</c:v>
                </c:pt>
                <c:pt idx="30">
                  <c:v>1.2190000000000001</c:v>
                </c:pt>
                <c:pt idx="31">
                  <c:v>1.383</c:v>
                </c:pt>
                <c:pt idx="32">
                  <c:v>1.282</c:v>
                </c:pt>
                <c:pt idx="33">
                  <c:v>1.405</c:v>
                </c:pt>
                <c:pt idx="34">
                  <c:v>1.5349999999999999</c:v>
                </c:pt>
                <c:pt idx="35">
                  <c:v>1.4610000000000001</c:v>
                </c:pt>
                <c:pt idx="36">
                  <c:v>1.4490000000000001</c:v>
                </c:pt>
                <c:pt idx="37">
                  <c:v>1.5249999999999999</c:v>
                </c:pt>
                <c:pt idx="38">
                  <c:v>2.0190000000000001</c:v>
                </c:pt>
                <c:pt idx="39">
                  <c:v>1.64</c:v>
                </c:pt>
                <c:pt idx="40">
                  <c:v>1.554</c:v>
                </c:pt>
                <c:pt idx="41">
                  <c:v>1.401</c:v>
                </c:pt>
                <c:pt idx="42">
                  <c:v>1.3280000000000001</c:v>
                </c:pt>
                <c:pt idx="43">
                  <c:v>1.353</c:v>
                </c:pt>
                <c:pt idx="44">
                  <c:v>1.4079999999999999</c:v>
                </c:pt>
                <c:pt idx="45">
                  <c:v>1.45</c:v>
                </c:pt>
                <c:pt idx="46">
                  <c:v>1.4810000000000001</c:v>
                </c:pt>
                <c:pt idx="47">
                  <c:v>1.466</c:v>
                </c:pt>
                <c:pt idx="48">
                  <c:v>1.597</c:v>
                </c:pt>
                <c:pt idx="49">
                  <c:v>1.625</c:v>
                </c:pt>
                <c:pt idx="50">
                  <c:v>1.62</c:v>
                </c:pt>
                <c:pt idx="51">
                  <c:v>1.625</c:v>
                </c:pt>
                <c:pt idx="52">
                  <c:v>1.6419999999999999</c:v>
                </c:pt>
                <c:pt idx="53">
                  <c:v>1.6419999999999999</c:v>
                </c:pt>
                <c:pt idx="54">
                  <c:v>1.7090000000000001</c:v>
                </c:pt>
                <c:pt idx="55">
                  <c:v>1.835</c:v>
                </c:pt>
                <c:pt idx="56">
                  <c:v>1.821</c:v>
                </c:pt>
                <c:pt idx="57">
                  <c:v>1.718</c:v>
                </c:pt>
                <c:pt idx="58">
                  <c:v>1.788</c:v>
                </c:pt>
                <c:pt idx="59">
                  <c:v>1.929</c:v>
                </c:pt>
                <c:pt idx="60">
                  <c:v>2.0049999999999999</c:v>
                </c:pt>
                <c:pt idx="61">
                  <c:v>2.0459999999999998</c:v>
                </c:pt>
                <c:pt idx="62">
                  <c:v>2.52</c:v>
                </c:pt>
                <c:pt idx="63">
                  <c:v>2.863</c:v>
                </c:pt>
                <c:pt idx="64">
                  <c:v>2.7069999999999999</c:v>
                </c:pt>
                <c:pt idx="65">
                  <c:v>2.9359999999999999</c:v>
                </c:pt>
                <c:pt idx="66">
                  <c:v>3.1160000000000001</c:v>
                </c:pt>
                <c:pt idx="67">
                  <c:v>2.9020000000000001</c:v>
                </c:pt>
                <c:pt idx="68">
                  <c:v>3.419</c:v>
                </c:pt>
                <c:pt idx="69">
                  <c:v>3.589</c:v>
                </c:pt>
                <c:pt idx="70">
                  <c:v>4.25</c:v>
                </c:pt>
                <c:pt idx="71">
                  <c:v>4.8230000000000004</c:v>
                </c:pt>
                <c:pt idx="72">
                  <c:v>4.2110000000000003</c:v>
                </c:pt>
                <c:pt idx="73">
                  <c:v>3.4460000000000002</c:v>
                </c:pt>
                <c:pt idx="74">
                  <c:v>3.27</c:v>
                </c:pt>
                <c:pt idx="75">
                  <c:v>2.6659999999999999</c:v>
                </c:pt>
                <c:pt idx="76">
                  <c:v>2.2189999999999999</c:v>
                </c:pt>
                <c:pt idx="77">
                  <c:v>2.0939999999999999</c:v>
                </c:pt>
                <c:pt idx="78">
                  <c:v>2.0939999999999999</c:v>
                </c:pt>
                <c:pt idx="79">
                  <c:v>2.0939999999999999</c:v>
                </c:pt>
                <c:pt idx="80">
                  <c:v>2.0939999999999999</c:v>
                </c:pt>
                <c:pt idx="81">
                  <c:v>2.0939999999999999</c:v>
                </c:pt>
                <c:pt idx="82">
                  <c:v>2.0939999999999999</c:v>
                </c:pt>
                <c:pt idx="83">
                  <c:v>2.0939999999999999</c:v>
                </c:pt>
                <c:pt idx="84">
                  <c:v>2.0939999999999999</c:v>
                </c:pt>
              </c:numCache>
            </c:numRef>
          </c:val>
          <c:smooth val="0"/>
          <c:extLst>
            <c:ext xmlns:c16="http://schemas.microsoft.com/office/drawing/2014/chart" uri="{C3380CC4-5D6E-409C-BE32-E72D297353CC}">
              <c16:uniqueId val="{0000001E-F166-4BFB-8E30-DFB7E6C50A83}"/>
            </c:ext>
          </c:extLst>
        </c:ser>
        <c:ser>
          <c:idx val="3"/>
          <c:order val="6"/>
          <c:tx>
            <c:v>Actual</c:v>
          </c:tx>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KESIMPULAN'!$D$5:$D$81</c:f>
              <c:numCache>
                <c:formatCode>0.000</c:formatCode>
                <c:ptCount val="77"/>
                <c:pt idx="0">
                  <c:v>1.4039999999999999</c:v>
                </c:pt>
                <c:pt idx="1">
                  <c:v>1.409</c:v>
                </c:pt>
                <c:pt idx="2">
                  <c:v>1.4139999999999999</c:v>
                </c:pt>
                <c:pt idx="3">
                  <c:v>1.3320000000000001</c:v>
                </c:pt>
                <c:pt idx="4">
                  <c:v>1.333</c:v>
                </c:pt>
                <c:pt idx="5">
                  <c:v>1.367</c:v>
                </c:pt>
                <c:pt idx="6">
                  <c:v>1.4219999999999999</c:v>
                </c:pt>
                <c:pt idx="7">
                  <c:v>1.54</c:v>
                </c:pt>
                <c:pt idx="8">
                  <c:v>1.506</c:v>
                </c:pt>
                <c:pt idx="9">
                  <c:v>1.8149999999999999</c:v>
                </c:pt>
                <c:pt idx="10">
                  <c:v>1.7689999999999999</c:v>
                </c:pt>
                <c:pt idx="11">
                  <c:v>1.7549999999999999</c:v>
                </c:pt>
                <c:pt idx="12">
                  <c:v>1.831</c:v>
                </c:pt>
                <c:pt idx="13">
                  <c:v>2.081</c:v>
                </c:pt>
                <c:pt idx="14">
                  <c:v>1.9870000000000001</c:v>
                </c:pt>
                <c:pt idx="15">
                  <c:v>1.6279999999999999</c:v>
                </c:pt>
                <c:pt idx="16">
                  <c:v>1.7250000000000001</c:v>
                </c:pt>
                <c:pt idx="17">
                  <c:v>1.6220000000000001</c:v>
                </c:pt>
                <c:pt idx="18">
                  <c:v>1.651</c:v>
                </c:pt>
                <c:pt idx="19">
                  <c:v>1.66</c:v>
                </c:pt>
                <c:pt idx="20">
                  <c:v>1.5960000000000001</c:v>
                </c:pt>
                <c:pt idx="21">
                  <c:v>1.595</c:v>
                </c:pt>
                <c:pt idx="22">
                  <c:v>1.554</c:v>
                </c:pt>
                <c:pt idx="23">
                  <c:v>1.5569999999999999</c:v>
                </c:pt>
                <c:pt idx="24">
                  <c:v>1.544</c:v>
                </c:pt>
                <c:pt idx="25">
                  <c:v>1.4630000000000001</c:v>
                </c:pt>
                <c:pt idx="26">
                  <c:v>1.3620000000000001</c:v>
                </c:pt>
                <c:pt idx="27">
                  <c:v>1.2030000000000001</c:v>
                </c:pt>
                <c:pt idx="28">
                  <c:v>1.2430000000000001</c:v>
                </c:pt>
                <c:pt idx="29">
                  <c:v>1.2190000000000001</c:v>
                </c:pt>
                <c:pt idx="30">
                  <c:v>1.383</c:v>
                </c:pt>
                <c:pt idx="31">
                  <c:v>1.282</c:v>
                </c:pt>
                <c:pt idx="32">
                  <c:v>1.405</c:v>
                </c:pt>
                <c:pt idx="33">
                  <c:v>1.5349999999999999</c:v>
                </c:pt>
                <c:pt idx="34">
                  <c:v>1.4610000000000001</c:v>
                </c:pt>
                <c:pt idx="35">
                  <c:v>1.4490000000000001</c:v>
                </c:pt>
                <c:pt idx="36">
                  <c:v>1.5249999999999999</c:v>
                </c:pt>
                <c:pt idx="37">
                  <c:v>2.0190000000000001</c:v>
                </c:pt>
                <c:pt idx="38">
                  <c:v>1.64</c:v>
                </c:pt>
                <c:pt idx="39">
                  <c:v>1.554</c:v>
                </c:pt>
                <c:pt idx="40">
                  <c:v>1.401</c:v>
                </c:pt>
                <c:pt idx="41">
                  <c:v>1.3280000000000001</c:v>
                </c:pt>
                <c:pt idx="42">
                  <c:v>1.353</c:v>
                </c:pt>
                <c:pt idx="43">
                  <c:v>1.4079999999999999</c:v>
                </c:pt>
                <c:pt idx="44">
                  <c:v>1.45</c:v>
                </c:pt>
                <c:pt idx="45">
                  <c:v>1.4810000000000001</c:v>
                </c:pt>
                <c:pt idx="46">
                  <c:v>1.466</c:v>
                </c:pt>
                <c:pt idx="47">
                  <c:v>1.597</c:v>
                </c:pt>
                <c:pt idx="48">
                  <c:v>1.625</c:v>
                </c:pt>
                <c:pt idx="49">
                  <c:v>1.62</c:v>
                </c:pt>
                <c:pt idx="50">
                  <c:v>1.625</c:v>
                </c:pt>
                <c:pt idx="51">
                  <c:v>1.6419999999999999</c:v>
                </c:pt>
                <c:pt idx="52">
                  <c:v>1.6419999999999999</c:v>
                </c:pt>
                <c:pt idx="53">
                  <c:v>1.7090000000000001</c:v>
                </c:pt>
                <c:pt idx="54">
                  <c:v>1.835</c:v>
                </c:pt>
                <c:pt idx="55">
                  <c:v>1.821</c:v>
                </c:pt>
                <c:pt idx="56">
                  <c:v>1.718</c:v>
                </c:pt>
                <c:pt idx="57">
                  <c:v>1.788</c:v>
                </c:pt>
                <c:pt idx="58">
                  <c:v>1.929</c:v>
                </c:pt>
                <c:pt idx="59">
                  <c:v>2.0049999999999999</c:v>
                </c:pt>
                <c:pt idx="60">
                  <c:v>2.0459999999999998</c:v>
                </c:pt>
                <c:pt idx="61">
                  <c:v>2.52</c:v>
                </c:pt>
                <c:pt idx="62">
                  <c:v>2.863</c:v>
                </c:pt>
                <c:pt idx="63">
                  <c:v>2.7069999999999999</c:v>
                </c:pt>
                <c:pt idx="64">
                  <c:v>2.9359999999999999</c:v>
                </c:pt>
                <c:pt idx="65">
                  <c:v>3.1160000000000001</c:v>
                </c:pt>
                <c:pt idx="66">
                  <c:v>2.9020000000000001</c:v>
                </c:pt>
                <c:pt idx="67">
                  <c:v>3.419</c:v>
                </c:pt>
                <c:pt idx="68">
                  <c:v>3.589</c:v>
                </c:pt>
                <c:pt idx="69">
                  <c:v>4.25</c:v>
                </c:pt>
                <c:pt idx="70">
                  <c:v>4.8230000000000004</c:v>
                </c:pt>
                <c:pt idx="71">
                  <c:v>4.2110000000000003</c:v>
                </c:pt>
                <c:pt idx="72">
                  <c:v>3.4460000000000002</c:v>
                </c:pt>
                <c:pt idx="73">
                  <c:v>3.27</c:v>
                </c:pt>
                <c:pt idx="74">
                  <c:v>2.6659999999999999</c:v>
                </c:pt>
                <c:pt idx="75">
                  <c:v>2.2189999999999999</c:v>
                </c:pt>
                <c:pt idx="76">
                  <c:v>2.0939999999999999</c:v>
                </c:pt>
              </c:numCache>
            </c:numRef>
          </c:val>
          <c:smooth val="0"/>
          <c:extLst>
            <c:ext xmlns:c16="http://schemas.microsoft.com/office/drawing/2014/chart" uri="{C3380CC4-5D6E-409C-BE32-E72D297353CC}">
              <c16:uniqueId val="{0000000E-F166-4BFB-8E30-DFB7E6C50A83}"/>
            </c:ext>
          </c:extLst>
        </c:ser>
        <c:ser>
          <c:idx val="4"/>
          <c:order val="7"/>
          <c:tx>
            <c:v>SES Non Solver</c:v>
          </c:tx>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KESIMPULAN'!$G$5:$G$89</c:f>
              <c:numCache>
                <c:formatCode>General</c:formatCode>
                <c:ptCount val="85"/>
                <c:pt idx="0" formatCode="0.000">
                  <c:v>1.4039999999999999</c:v>
                </c:pt>
                <c:pt idx="1">
                  <c:v>1.4039999999999999</c:v>
                </c:pt>
                <c:pt idx="2">
                  <c:v>1.4055</c:v>
                </c:pt>
                <c:pt idx="3">
                  <c:v>1.4080499999999998</c:v>
                </c:pt>
                <c:pt idx="4">
                  <c:v>1.3852349999999998</c:v>
                </c:pt>
                <c:pt idx="5">
                  <c:v>1.3695644999999999</c:v>
                </c:pt>
                <c:pt idx="6">
                  <c:v>1.3687951499999997</c:v>
                </c:pt>
                <c:pt idx="7">
                  <c:v>1.3847566049999998</c:v>
                </c:pt>
                <c:pt idx="8">
                  <c:v>1.4313296234999997</c:v>
                </c:pt>
                <c:pt idx="9">
                  <c:v>1.4537307364499996</c:v>
                </c:pt>
                <c:pt idx="10">
                  <c:v>1.5621115155149996</c:v>
                </c:pt>
                <c:pt idx="11">
                  <c:v>1.6241780608604997</c:v>
                </c:pt>
                <c:pt idx="12">
                  <c:v>1.6634246426023496</c:v>
                </c:pt>
                <c:pt idx="13">
                  <c:v>1.7136972498216445</c:v>
                </c:pt>
                <c:pt idx="14">
                  <c:v>1.8238880748751511</c:v>
                </c:pt>
                <c:pt idx="15">
                  <c:v>1.8728216524126058</c:v>
                </c:pt>
                <c:pt idx="16">
                  <c:v>1.7993751566888239</c:v>
                </c:pt>
                <c:pt idx="17">
                  <c:v>1.7770626096821767</c:v>
                </c:pt>
                <c:pt idx="18">
                  <c:v>1.7305438267775237</c:v>
                </c:pt>
                <c:pt idx="19">
                  <c:v>1.7066806787442665</c:v>
                </c:pt>
                <c:pt idx="20">
                  <c:v>1.6926764751209864</c:v>
                </c:pt>
                <c:pt idx="21">
                  <c:v>1.6636735325846903</c:v>
                </c:pt>
                <c:pt idx="22">
                  <c:v>1.643071472809283</c:v>
                </c:pt>
                <c:pt idx="23">
                  <c:v>1.616350030966498</c:v>
                </c:pt>
                <c:pt idx="24">
                  <c:v>1.5985450216765487</c:v>
                </c:pt>
                <c:pt idx="25">
                  <c:v>1.5821815151735841</c:v>
                </c:pt>
                <c:pt idx="26">
                  <c:v>1.5464270606215089</c:v>
                </c:pt>
                <c:pt idx="27">
                  <c:v>1.4910989424350563</c:v>
                </c:pt>
                <c:pt idx="28">
                  <c:v>1.4046692597045394</c:v>
                </c:pt>
                <c:pt idx="29">
                  <c:v>1.3561684817931776</c:v>
                </c:pt>
                <c:pt idx="30">
                  <c:v>1.3150179372552242</c:v>
                </c:pt>
                <c:pt idx="31">
                  <c:v>1.3354125560786569</c:v>
                </c:pt>
                <c:pt idx="32">
                  <c:v>1.3193887892550598</c:v>
                </c:pt>
                <c:pt idx="33">
                  <c:v>1.3450721524785418</c:v>
                </c:pt>
                <c:pt idx="34">
                  <c:v>1.4020505067349791</c:v>
                </c:pt>
                <c:pt idx="35">
                  <c:v>1.4197353547144853</c:v>
                </c:pt>
                <c:pt idx="36">
                  <c:v>1.4285147483001397</c:v>
                </c:pt>
                <c:pt idx="37">
                  <c:v>1.4574603238100976</c:v>
                </c:pt>
                <c:pt idx="38">
                  <c:v>1.6259222266670683</c:v>
                </c:pt>
                <c:pt idx="39">
                  <c:v>1.6301455586669478</c:v>
                </c:pt>
                <c:pt idx="40">
                  <c:v>1.6073018910668633</c:v>
                </c:pt>
                <c:pt idx="41">
                  <c:v>1.5454113237468041</c:v>
                </c:pt>
                <c:pt idx="42">
                  <c:v>1.4801879266227629</c:v>
                </c:pt>
                <c:pt idx="43">
                  <c:v>1.4420315486359339</c:v>
                </c:pt>
                <c:pt idx="44">
                  <c:v>1.4318220840451534</c:v>
                </c:pt>
                <c:pt idx="45">
                  <c:v>1.4372754588316075</c:v>
                </c:pt>
                <c:pt idx="46">
                  <c:v>1.4503928211821253</c:v>
                </c:pt>
                <c:pt idx="47">
                  <c:v>1.4550749748274876</c:v>
                </c:pt>
                <c:pt idx="48">
                  <c:v>1.4976524823792414</c:v>
                </c:pt>
                <c:pt idx="49">
                  <c:v>1.535856737665469</c:v>
                </c:pt>
                <c:pt idx="50">
                  <c:v>1.5610997163658282</c:v>
                </c:pt>
                <c:pt idx="51">
                  <c:v>1.5802698014560796</c:v>
                </c:pt>
                <c:pt idx="52">
                  <c:v>1.5987888610192555</c:v>
                </c:pt>
                <c:pt idx="53">
                  <c:v>1.6117522027134787</c:v>
                </c:pt>
                <c:pt idx="54">
                  <c:v>1.640926541899435</c:v>
                </c:pt>
                <c:pt idx="55">
                  <c:v>1.6991485793296044</c:v>
                </c:pt>
                <c:pt idx="56">
                  <c:v>1.7357040055307229</c:v>
                </c:pt>
                <c:pt idx="57">
                  <c:v>1.730392803871506</c:v>
                </c:pt>
                <c:pt idx="58">
                  <c:v>1.7476749627100541</c:v>
                </c:pt>
                <c:pt idx="59">
                  <c:v>1.8020724738970377</c:v>
                </c:pt>
                <c:pt idx="60">
                  <c:v>1.8629507317279264</c:v>
                </c:pt>
                <c:pt idx="61">
                  <c:v>1.9178655122095483</c:v>
                </c:pt>
                <c:pt idx="62">
                  <c:v>2.0985058585466838</c:v>
                </c:pt>
                <c:pt idx="63">
                  <c:v>2.3278541009826785</c:v>
                </c:pt>
                <c:pt idx="64">
                  <c:v>2.4415978706878749</c:v>
                </c:pt>
                <c:pt idx="65">
                  <c:v>2.5899185094815125</c:v>
                </c:pt>
                <c:pt idx="66">
                  <c:v>2.7477429566370586</c:v>
                </c:pt>
                <c:pt idx="67">
                  <c:v>2.7940200696459412</c:v>
                </c:pt>
                <c:pt idx="68">
                  <c:v>2.9815140487521585</c:v>
                </c:pt>
                <c:pt idx="69">
                  <c:v>3.1637598341265107</c:v>
                </c:pt>
                <c:pt idx="70">
                  <c:v>3.4896318838885572</c:v>
                </c:pt>
                <c:pt idx="71">
                  <c:v>3.8896423187219895</c:v>
                </c:pt>
                <c:pt idx="72">
                  <c:v>3.9860496231053926</c:v>
                </c:pt>
                <c:pt idx="73">
                  <c:v>3.8240347361737745</c:v>
                </c:pt>
                <c:pt idx="74">
                  <c:v>3.6578243153216419</c:v>
                </c:pt>
                <c:pt idx="75">
                  <c:v>3.3602770207251491</c:v>
                </c:pt>
                <c:pt idx="76">
                  <c:v>3.0178939145076038</c:v>
                </c:pt>
                <c:pt idx="77">
                  <c:v>2.7407257401553227</c:v>
                </c:pt>
                <c:pt idx="78">
                  <c:v>2.7407257401553227</c:v>
                </c:pt>
                <c:pt idx="79">
                  <c:v>2.7407257401553227</c:v>
                </c:pt>
                <c:pt idx="80">
                  <c:v>2.7407257401553227</c:v>
                </c:pt>
                <c:pt idx="81">
                  <c:v>2.7407257401553227</c:v>
                </c:pt>
                <c:pt idx="82">
                  <c:v>2.7407257401553227</c:v>
                </c:pt>
                <c:pt idx="83">
                  <c:v>2.7407257401553227</c:v>
                </c:pt>
                <c:pt idx="84">
                  <c:v>2.7407257401553227</c:v>
                </c:pt>
              </c:numCache>
            </c:numRef>
          </c:val>
          <c:smooth val="0"/>
          <c:extLst>
            <c:ext xmlns:c16="http://schemas.microsoft.com/office/drawing/2014/chart" uri="{C3380CC4-5D6E-409C-BE32-E72D297353CC}">
              <c16:uniqueId val="{00000010-F166-4BFB-8E30-DFB7E6C50A83}"/>
            </c:ext>
          </c:extLst>
        </c:ser>
        <c:ser>
          <c:idx val="5"/>
          <c:order val="8"/>
          <c:tx>
            <c:v>SES With Solver</c:v>
          </c:tx>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KESIMPULAN'!$N$5:$N$89</c:f>
              <c:numCache>
                <c:formatCode>General</c:formatCode>
                <c:ptCount val="85"/>
                <c:pt idx="0" formatCode="0.000">
                  <c:v>1.4039999999999999</c:v>
                </c:pt>
                <c:pt idx="1">
                  <c:v>1.4039999999999999</c:v>
                </c:pt>
                <c:pt idx="2">
                  <c:v>1.409</c:v>
                </c:pt>
                <c:pt idx="3">
                  <c:v>1.4139999999999999</c:v>
                </c:pt>
                <c:pt idx="4">
                  <c:v>1.3320000000000001</c:v>
                </c:pt>
                <c:pt idx="5">
                  <c:v>1.333</c:v>
                </c:pt>
                <c:pt idx="6">
                  <c:v>1.367</c:v>
                </c:pt>
                <c:pt idx="7">
                  <c:v>1.4219999999999999</c:v>
                </c:pt>
                <c:pt idx="8">
                  <c:v>1.54</c:v>
                </c:pt>
                <c:pt idx="9">
                  <c:v>1.506</c:v>
                </c:pt>
                <c:pt idx="10">
                  <c:v>1.8149999999999999</c:v>
                </c:pt>
                <c:pt idx="11">
                  <c:v>1.7689999999999999</c:v>
                </c:pt>
                <c:pt idx="12">
                  <c:v>1.7549999999999999</c:v>
                </c:pt>
                <c:pt idx="13">
                  <c:v>1.831</c:v>
                </c:pt>
                <c:pt idx="14">
                  <c:v>2.081</c:v>
                </c:pt>
                <c:pt idx="15">
                  <c:v>1.9870000000000001</c:v>
                </c:pt>
                <c:pt idx="16">
                  <c:v>1.6279999999999999</c:v>
                </c:pt>
                <c:pt idx="17">
                  <c:v>1.7250000000000001</c:v>
                </c:pt>
                <c:pt idx="18">
                  <c:v>1.6220000000000001</c:v>
                </c:pt>
                <c:pt idx="19">
                  <c:v>1.651</c:v>
                </c:pt>
                <c:pt idx="20">
                  <c:v>1.66</c:v>
                </c:pt>
                <c:pt idx="21">
                  <c:v>1.5960000000000001</c:v>
                </c:pt>
                <c:pt idx="22">
                  <c:v>1.595</c:v>
                </c:pt>
                <c:pt idx="23">
                  <c:v>1.554</c:v>
                </c:pt>
                <c:pt idx="24">
                  <c:v>1.5569999999999999</c:v>
                </c:pt>
                <c:pt idx="25">
                  <c:v>1.544</c:v>
                </c:pt>
                <c:pt idx="26">
                  <c:v>1.4630000000000001</c:v>
                </c:pt>
                <c:pt idx="27">
                  <c:v>1.3620000000000001</c:v>
                </c:pt>
                <c:pt idx="28">
                  <c:v>1.2030000000000001</c:v>
                </c:pt>
                <c:pt idx="29">
                  <c:v>1.2430000000000001</c:v>
                </c:pt>
                <c:pt idx="30">
                  <c:v>1.2190000000000001</c:v>
                </c:pt>
                <c:pt idx="31">
                  <c:v>1.383</c:v>
                </c:pt>
                <c:pt idx="32">
                  <c:v>1.282</c:v>
                </c:pt>
                <c:pt idx="33">
                  <c:v>1.405</c:v>
                </c:pt>
                <c:pt idx="34">
                  <c:v>1.5349999999999999</c:v>
                </c:pt>
                <c:pt idx="35">
                  <c:v>1.4610000000000001</c:v>
                </c:pt>
                <c:pt idx="36">
                  <c:v>1.4490000000000001</c:v>
                </c:pt>
                <c:pt idx="37">
                  <c:v>1.5249999999999999</c:v>
                </c:pt>
                <c:pt idx="38">
                  <c:v>2.0190000000000001</c:v>
                </c:pt>
                <c:pt idx="39">
                  <c:v>1.64</c:v>
                </c:pt>
                <c:pt idx="40">
                  <c:v>1.554</c:v>
                </c:pt>
                <c:pt idx="41">
                  <c:v>1.401</c:v>
                </c:pt>
                <c:pt idx="42">
                  <c:v>1.3280000000000001</c:v>
                </c:pt>
                <c:pt idx="43">
                  <c:v>1.353</c:v>
                </c:pt>
                <c:pt idx="44">
                  <c:v>1.4079999999999999</c:v>
                </c:pt>
                <c:pt idx="45">
                  <c:v>1.45</c:v>
                </c:pt>
                <c:pt idx="46">
                  <c:v>1.4810000000000001</c:v>
                </c:pt>
                <c:pt idx="47">
                  <c:v>1.466</c:v>
                </c:pt>
                <c:pt idx="48">
                  <c:v>1.597</c:v>
                </c:pt>
                <c:pt idx="49">
                  <c:v>1.625</c:v>
                </c:pt>
                <c:pt idx="50">
                  <c:v>1.62</c:v>
                </c:pt>
                <c:pt idx="51">
                  <c:v>1.625</c:v>
                </c:pt>
                <c:pt idx="52">
                  <c:v>1.6419999999999999</c:v>
                </c:pt>
                <c:pt idx="53">
                  <c:v>1.6419999999999999</c:v>
                </c:pt>
                <c:pt idx="54">
                  <c:v>1.7090000000000001</c:v>
                </c:pt>
                <c:pt idx="55">
                  <c:v>1.835</c:v>
                </c:pt>
                <c:pt idx="56">
                  <c:v>1.821</c:v>
                </c:pt>
                <c:pt idx="57">
                  <c:v>1.718</c:v>
                </c:pt>
                <c:pt idx="58">
                  <c:v>1.788</c:v>
                </c:pt>
                <c:pt idx="59">
                  <c:v>1.929</c:v>
                </c:pt>
                <c:pt idx="60">
                  <c:v>2.0049999999999999</c:v>
                </c:pt>
                <c:pt idx="61">
                  <c:v>2.0459999999999998</c:v>
                </c:pt>
                <c:pt idx="62">
                  <c:v>2.52</c:v>
                </c:pt>
                <c:pt idx="63">
                  <c:v>2.863</c:v>
                </c:pt>
                <c:pt idx="64">
                  <c:v>2.7069999999999999</c:v>
                </c:pt>
                <c:pt idx="65">
                  <c:v>2.9359999999999999</c:v>
                </c:pt>
                <c:pt idx="66">
                  <c:v>3.1160000000000001</c:v>
                </c:pt>
                <c:pt idx="67">
                  <c:v>2.9020000000000001</c:v>
                </c:pt>
                <c:pt idx="68">
                  <c:v>3.419</c:v>
                </c:pt>
                <c:pt idx="69">
                  <c:v>3.589</c:v>
                </c:pt>
                <c:pt idx="70">
                  <c:v>4.25</c:v>
                </c:pt>
                <c:pt idx="71">
                  <c:v>4.8230000000000004</c:v>
                </c:pt>
                <c:pt idx="72">
                  <c:v>4.2110000000000003</c:v>
                </c:pt>
                <c:pt idx="73">
                  <c:v>3.4460000000000002</c:v>
                </c:pt>
                <c:pt idx="74">
                  <c:v>3.27</c:v>
                </c:pt>
                <c:pt idx="75">
                  <c:v>2.6659999999999999</c:v>
                </c:pt>
                <c:pt idx="76">
                  <c:v>2.2189999999999999</c:v>
                </c:pt>
                <c:pt idx="77">
                  <c:v>2.0939999999999999</c:v>
                </c:pt>
                <c:pt idx="78">
                  <c:v>2.0939999999999999</c:v>
                </c:pt>
                <c:pt idx="79">
                  <c:v>2.0939999999999999</c:v>
                </c:pt>
                <c:pt idx="80">
                  <c:v>2.0939999999999999</c:v>
                </c:pt>
                <c:pt idx="81">
                  <c:v>2.0939999999999999</c:v>
                </c:pt>
                <c:pt idx="82">
                  <c:v>2.0939999999999999</c:v>
                </c:pt>
                <c:pt idx="83">
                  <c:v>2.0939999999999999</c:v>
                </c:pt>
                <c:pt idx="84">
                  <c:v>2.0939999999999999</c:v>
                </c:pt>
              </c:numCache>
            </c:numRef>
          </c:val>
          <c:smooth val="0"/>
          <c:extLst>
            <c:ext xmlns:c16="http://schemas.microsoft.com/office/drawing/2014/chart" uri="{C3380CC4-5D6E-409C-BE32-E72D297353CC}">
              <c16:uniqueId val="{00000012-F166-4BFB-8E30-DFB7E6C50A83}"/>
            </c:ext>
          </c:extLst>
        </c:ser>
        <c:ser>
          <c:idx val="0"/>
          <c:order val="9"/>
          <c:tx>
            <c:v>Actual</c:v>
          </c:tx>
          <c:spPr>
            <a:ln w="28575" cap="rnd">
              <a:solidFill>
                <a:schemeClr val="accent1"/>
              </a:solidFill>
              <a:round/>
            </a:ln>
            <a:effectLst/>
          </c:spPr>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KESIMPULAN'!$D$5:$D$81</c:f>
              <c:numCache>
                <c:formatCode>0.000</c:formatCode>
                <c:ptCount val="77"/>
                <c:pt idx="0">
                  <c:v>1.4039999999999999</c:v>
                </c:pt>
                <c:pt idx="1">
                  <c:v>1.409</c:v>
                </c:pt>
                <c:pt idx="2">
                  <c:v>1.4139999999999999</c:v>
                </c:pt>
                <c:pt idx="3">
                  <c:v>1.3320000000000001</c:v>
                </c:pt>
                <c:pt idx="4">
                  <c:v>1.333</c:v>
                </c:pt>
                <c:pt idx="5">
                  <c:v>1.367</c:v>
                </c:pt>
                <c:pt idx="6">
                  <c:v>1.4219999999999999</c:v>
                </c:pt>
                <c:pt idx="7">
                  <c:v>1.54</c:v>
                </c:pt>
                <c:pt idx="8">
                  <c:v>1.506</c:v>
                </c:pt>
                <c:pt idx="9">
                  <c:v>1.8149999999999999</c:v>
                </c:pt>
                <c:pt idx="10">
                  <c:v>1.7689999999999999</c:v>
                </c:pt>
                <c:pt idx="11">
                  <c:v>1.7549999999999999</c:v>
                </c:pt>
                <c:pt idx="12">
                  <c:v>1.831</c:v>
                </c:pt>
                <c:pt idx="13">
                  <c:v>2.081</c:v>
                </c:pt>
                <c:pt idx="14">
                  <c:v>1.9870000000000001</c:v>
                </c:pt>
                <c:pt idx="15">
                  <c:v>1.6279999999999999</c:v>
                </c:pt>
                <c:pt idx="16">
                  <c:v>1.7250000000000001</c:v>
                </c:pt>
                <c:pt idx="17">
                  <c:v>1.6220000000000001</c:v>
                </c:pt>
                <c:pt idx="18">
                  <c:v>1.651</c:v>
                </c:pt>
                <c:pt idx="19">
                  <c:v>1.66</c:v>
                </c:pt>
                <c:pt idx="20">
                  <c:v>1.5960000000000001</c:v>
                </c:pt>
                <c:pt idx="21">
                  <c:v>1.595</c:v>
                </c:pt>
                <c:pt idx="22">
                  <c:v>1.554</c:v>
                </c:pt>
                <c:pt idx="23">
                  <c:v>1.5569999999999999</c:v>
                </c:pt>
                <c:pt idx="24">
                  <c:v>1.544</c:v>
                </c:pt>
                <c:pt idx="25">
                  <c:v>1.4630000000000001</c:v>
                </c:pt>
                <c:pt idx="26">
                  <c:v>1.3620000000000001</c:v>
                </c:pt>
                <c:pt idx="27">
                  <c:v>1.2030000000000001</c:v>
                </c:pt>
                <c:pt idx="28">
                  <c:v>1.2430000000000001</c:v>
                </c:pt>
                <c:pt idx="29">
                  <c:v>1.2190000000000001</c:v>
                </c:pt>
                <c:pt idx="30">
                  <c:v>1.383</c:v>
                </c:pt>
                <c:pt idx="31">
                  <c:v>1.282</c:v>
                </c:pt>
                <c:pt idx="32">
                  <c:v>1.405</c:v>
                </c:pt>
                <c:pt idx="33">
                  <c:v>1.5349999999999999</c:v>
                </c:pt>
                <c:pt idx="34">
                  <c:v>1.4610000000000001</c:v>
                </c:pt>
                <c:pt idx="35">
                  <c:v>1.4490000000000001</c:v>
                </c:pt>
                <c:pt idx="36">
                  <c:v>1.5249999999999999</c:v>
                </c:pt>
                <c:pt idx="37">
                  <c:v>2.0190000000000001</c:v>
                </c:pt>
                <c:pt idx="38">
                  <c:v>1.64</c:v>
                </c:pt>
                <c:pt idx="39">
                  <c:v>1.554</c:v>
                </c:pt>
                <c:pt idx="40">
                  <c:v>1.401</c:v>
                </c:pt>
                <c:pt idx="41">
                  <c:v>1.3280000000000001</c:v>
                </c:pt>
                <c:pt idx="42">
                  <c:v>1.353</c:v>
                </c:pt>
                <c:pt idx="43">
                  <c:v>1.4079999999999999</c:v>
                </c:pt>
                <c:pt idx="44">
                  <c:v>1.45</c:v>
                </c:pt>
                <c:pt idx="45">
                  <c:v>1.4810000000000001</c:v>
                </c:pt>
                <c:pt idx="46">
                  <c:v>1.466</c:v>
                </c:pt>
                <c:pt idx="47">
                  <c:v>1.597</c:v>
                </c:pt>
                <c:pt idx="48">
                  <c:v>1.625</c:v>
                </c:pt>
                <c:pt idx="49">
                  <c:v>1.62</c:v>
                </c:pt>
                <c:pt idx="50">
                  <c:v>1.625</c:v>
                </c:pt>
                <c:pt idx="51">
                  <c:v>1.6419999999999999</c:v>
                </c:pt>
                <c:pt idx="52">
                  <c:v>1.6419999999999999</c:v>
                </c:pt>
                <c:pt idx="53">
                  <c:v>1.7090000000000001</c:v>
                </c:pt>
                <c:pt idx="54">
                  <c:v>1.835</c:v>
                </c:pt>
                <c:pt idx="55">
                  <c:v>1.821</c:v>
                </c:pt>
                <c:pt idx="56">
                  <c:v>1.718</c:v>
                </c:pt>
                <c:pt idx="57">
                  <c:v>1.788</c:v>
                </c:pt>
                <c:pt idx="58">
                  <c:v>1.929</c:v>
                </c:pt>
                <c:pt idx="59">
                  <c:v>2.0049999999999999</c:v>
                </c:pt>
                <c:pt idx="60">
                  <c:v>2.0459999999999998</c:v>
                </c:pt>
                <c:pt idx="61">
                  <c:v>2.52</c:v>
                </c:pt>
                <c:pt idx="62">
                  <c:v>2.863</c:v>
                </c:pt>
                <c:pt idx="63">
                  <c:v>2.7069999999999999</c:v>
                </c:pt>
                <c:pt idx="64">
                  <c:v>2.9359999999999999</c:v>
                </c:pt>
                <c:pt idx="65">
                  <c:v>3.1160000000000001</c:v>
                </c:pt>
                <c:pt idx="66">
                  <c:v>2.9020000000000001</c:v>
                </c:pt>
                <c:pt idx="67">
                  <c:v>3.419</c:v>
                </c:pt>
                <c:pt idx="68">
                  <c:v>3.589</c:v>
                </c:pt>
                <c:pt idx="69">
                  <c:v>4.25</c:v>
                </c:pt>
                <c:pt idx="70">
                  <c:v>4.8230000000000004</c:v>
                </c:pt>
                <c:pt idx="71">
                  <c:v>4.2110000000000003</c:v>
                </c:pt>
                <c:pt idx="72">
                  <c:v>3.4460000000000002</c:v>
                </c:pt>
                <c:pt idx="73">
                  <c:v>3.27</c:v>
                </c:pt>
                <c:pt idx="74">
                  <c:v>2.6659999999999999</c:v>
                </c:pt>
                <c:pt idx="75">
                  <c:v>2.2189999999999999</c:v>
                </c:pt>
                <c:pt idx="76">
                  <c:v>2.0939999999999999</c:v>
                </c:pt>
              </c:numCache>
            </c:numRef>
          </c:val>
          <c:smooth val="0"/>
          <c:extLst>
            <c:ext xmlns:c16="http://schemas.microsoft.com/office/drawing/2014/chart" uri="{C3380CC4-5D6E-409C-BE32-E72D297353CC}">
              <c16:uniqueId val="{00000014-F166-4BFB-8E30-DFB7E6C50A83}"/>
            </c:ext>
          </c:extLst>
        </c:ser>
        <c:ser>
          <c:idx val="1"/>
          <c:order val="10"/>
          <c:tx>
            <c:v>SES Non Solver</c:v>
          </c:tx>
          <c:spPr>
            <a:ln w="28575" cap="rnd">
              <a:solidFill>
                <a:schemeClr val="accent2"/>
              </a:solidFill>
              <a:round/>
            </a:ln>
            <a:effectLst/>
          </c:spPr>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KESIMPULAN'!$G$5:$G$89</c:f>
              <c:numCache>
                <c:formatCode>General</c:formatCode>
                <c:ptCount val="85"/>
                <c:pt idx="0" formatCode="0.000">
                  <c:v>1.4039999999999999</c:v>
                </c:pt>
                <c:pt idx="1">
                  <c:v>1.4039999999999999</c:v>
                </c:pt>
                <c:pt idx="2">
                  <c:v>1.4055</c:v>
                </c:pt>
                <c:pt idx="3">
                  <c:v>1.4080499999999998</c:v>
                </c:pt>
                <c:pt idx="4">
                  <c:v>1.3852349999999998</c:v>
                </c:pt>
                <c:pt idx="5">
                  <c:v>1.3695644999999999</c:v>
                </c:pt>
                <c:pt idx="6">
                  <c:v>1.3687951499999997</c:v>
                </c:pt>
                <c:pt idx="7">
                  <c:v>1.3847566049999998</c:v>
                </c:pt>
                <c:pt idx="8">
                  <c:v>1.4313296234999997</c:v>
                </c:pt>
                <c:pt idx="9">
                  <c:v>1.4537307364499996</c:v>
                </c:pt>
                <c:pt idx="10">
                  <c:v>1.5621115155149996</c:v>
                </c:pt>
                <c:pt idx="11">
                  <c:v>1.6241780608604997</c:v>
                </c:pt>
                <c:pt idx="12">
                  <c:v>1.6634246426023496</c:v>
                </c:pt>
                <c:pt idx="13">
                  <c:v>1.7136972498216445</c:v>
                </c:pt>
                <c:pt idx="14">
                  <c:v>1.8238880748751511</c:v>
                </c:pt>
                <c:pt idx="15">
                  <c:v>1.8728216524126058</c:v>
                </c:pt>
                <c:pt idx="16">
                  <c:v>1.7993751566888239</c:v>
                </c:pt>
                <c:pt idx="17">
                  <c:v>1.7770626096821767</c:v>
                </c:pt>
                <c:pt idx="18">
                  <c:v>1.7305438267775237</c:v>
                </c:pt>
                <c:pt idx="19">
                  <c:v>1.7066806787442665</c:v>
                </c:pt>
                <c:pt idx="20">
                  <c:v>1.6926764751209864</c:v>
                </c:pt>
                <c:pt idx="21">
                  <c:v>1.6636735325846903</c:v>
                </c:pt>
                <c:pt idx="22">
                  <c:v>1.643071472809283</c:v>
                </c:pt>
                <c:pt idx="23">
                  <c:v>1.616350030966498</c:v>
                </c:pt>
                <c:pt idx="24">
                  <c:v>1.5985450216765487</c:v>
                </c:pt>
                <c:pt idx="25">
                  <c:v>1.5821815151735841</c:v>
                </c:pt>
                <c:pt idx="26">
                  <c:v>1.5464270606215089</c:v>
                </c:pt>
                <c:pt idx="27">
                  <c:v>1.4910989424350563</c:v>
                </c:pt>
                <c:pt idx="28">
                  <c:v>1.4046692597045394</c:v>
                </c:pt>
                <c:pt idx="29">
                  <c:v>1.3561684817931776</c:v>
                </c:pt>
                <c:pt idx="30">
                  <c:v>1.3150179372552242</c:v>
                </c:pt>
                <c:pt idx="31">
                  <c:v>1.3354125560786569</c:v>
                </c:pt>
                <c:pt idx="32">
                  <c:v>1.3193887892550598</c:v>
                </c:pt>
                <c:pt idx="33">
                  <c:v>1.3450721524785418</c:v>
                </c:pt>
                <c:pt idx="34">
                  <c:v>1.4020505067349791</c:v>
                </c:pt>
                <c:pt idx="35">
                  <c:v>1.4197353547144853</c:v>
                </c:pt>
                <c:pt idx="36">
                  <c:v>1.4285147483001397</c:v>
                </c:pt>
                <c:pt idx="37">
                  <c:v>1.4574603238100976</c:v>
                </c:pt>
                <c:pt idx="38">
                  <c:v>1.6259222266670683</c:v>
                </c:pt>
                <c:pt idx="39">
                  <c:v>1.6301455586669478</c:v>
                </c:pt>
                <c:pt idx="40">
                  <c:v>1.6073018910668633</c:v>
                </c:pt>
                <c:pt idx="41">
                  <c:v>1.5454113237468041</c:v>
                </c:pt>
                <c:pt idx="42">
                  <c:v>1.4801879266227629</c:v>
                </c:pt>
                <c:pt idx="43">
                  <c:v>1.4420315486359339</c:v>
                </c:pt>
                <c:pt idx="44">
                  <c:v>1.4318220840451534</c:v>
                </c:pt>
                <c:pt idx="45">
                  <c:v>1.4372754588316075</c:v>
                </c:pt>
                <c:pt idx="46">
                  <c:v>1.4503928211821253</c:v>
                </c:pt>
                <c:pt idx="47">
                  <c:v>1.4550749748274876</c:v>
                </c:pt>
                <c:pt idx="48">
                  <c:v>1.4976524823792414</c:v>
                </c:pt>
                <c:pt idx="49">
                  <c:v>1.535856737665469</c:v>
                </c:pt>
                <c:pt idx="50">
                  <c:v>1.5610997163658282</c:v>
                </c:pt>
                <c:pt idx="51">
                  <c:v>1.5802698014560796</c:v>
                </c:pt>
                <c:pt idx="52">
                  <c:v>1.5987888610192555</c:v>
                </c:pt>
                <c:pt idx="53">
                  <c:v>1.6117522027134787</c:v>
                </c:pt>
                <c:pt idx="54">
                  <c:v>1.640926541899435</c:v>
                </c:pt>
                <c:pt idx="55">
                  <c:v>1.6991485793296044</c:v>
                </c:pt>
                <c:pt idx="56">
                  <c:v>1.7357040055307229</c:v>
                </c:pt>
                <c:pt idx="57">
                  <c:v>1.730392803871506</c:v>
                </c:pt>
                <c:pt idx="58">
                  <c:v>1.7476749627100541</c:v>
                </c:pt>
                <c:pt idx="59">
                  <c:v>1.8020724738970377</c:v>
                </c:pt>
                <c:pt idx="60">
                  <c:v>1.8629507317279264</c:v>
                </c:pt>
                <c:pt idx="61">
                  <c:v>1.9178655122095483</c:v>
                </c:pt>
                <c:pt idx="62">
                  <c:v>2.0985058585466838</c:v>
                </c:pt>
                <c:pt idx="63">
                  <c:v>2.3278541009826785</c:v>
                </c:pt>
                <c:pt idx="64">
                  <c:v>2.4415978706878749</c:v>
                </c:pt>
                <c:pt idx="65">
                  <c:v>2.5899185094815125</c:v>
                </c:pt>
                <c:pt idx="66">
                  <c:v>2.7477429566370586</c:v>
                </c:pt>
                <c:pt idx="67">
                  <c:v>2.7940200696459412</c:v>
                </c:pt>
                <c:pt idx="68">
                  <c:v>2.9815140487521585</c:v>
                </c:pt>
                <c:pt idx="69">
                  <c:v>3.1637598341265107</c:v>
                </c:pt>
                <c:pt idx="70">
                  <c:v>3.4896318838885572</c:v>
                </c:pt>
                <c:pt idx="71">
                  <c:v>3.8896423187219895</c:v>
                </c:pt>
                <c:pt idx="72">
                  <c:v>3.9860496231053926</c:v>
                </c:pt>
                <c:pt idx="73">
                  <c:v>3.8240347361737745</c:v>
                </c:pt>
                <c:pt idx="74">
                  <c:v>3.6578243153216419</c:v>
                </c:pt>
                <c:pt idx="75">
                  <c:v>3.3602770207251491</c:v>
                </c:pt>
                <c:pt idx="76">
                  <c:v>3.0178939145076038</c:v>
                </c:pt>
                <c:pt idx="77">
                  <c:v>2.7407257401553227</c:v>
                </c:pt>
                <c:pt idx="78">
                  <c:v>2.7407257401553227</c:v>
                </c:pt>
                <c:pt idx="79">
                  <c:v>2.7407257401553227</c:v>
                </c:pt>
                <c:pt idx="80">
                  <c:v>2.7407257401553227</c:v>
                </c:pt>
                <c:pt idx="81">
                  <c:v>2.7407257401553227</c:v>
                </c:pt>
                <c:pt idx="82">
                  <c:v>2.7407257401553227</c:v>
                </c:pt>
                <c:pt idx="83">
                  <c:v>2.7407257401553227</c:v>
                </c:pt>
                <c:pt idx="84">
                  <c:v>2.7407257401553227</c:v>
                </c:pt>
              </c:numCache>
            </c:numRef>
          </c:val>
          <c:smooth val="0"/>
          <c:extLst>
            <c:ext xmlns:c16="http://schemas.microsoft.com/office/drawing/2014/chart" uri="{C3380CC4-5D6E-409C-BE32-E72D297353CC}">
              <c16:uniqueId val="{00000016-F166-4BFB-8E30-DFB7E6C50A83}"/>
            </c:ext>
          </c:extLst>
        </c:ser>
        <c:ser>
          <c:idx val="2"/>
          <c:order val="11"/>
          <c:tx>
            <c:v>SES With Solver</c:v>
          </c:tx>
          <c:spPr>
            <a:ln w="28575" cap="rnd">
              <a:solidFill>
                <a:schemeClr val="accent3"/>
              </a:solidFill>
              <a:round/>
            </a:ln>
            <a:effectLst/>
          </c:spPr>
          <c:marker>
            <c:symbol val="none"/>
          </c:marker>
          <c:cat>
            <c:numRef>
              <c:f>'Alpha Solver + KESIMPULAN'!$C$5:$C$90</c:f>
              <c:numCache>
                <c:formatCode>m/d/yyyy</c:formatCode>
                <c:ptCount val="86"/>
                <c:pt idx="0">
                  <c:v>42795</c:v>
                </c:pt>
                <c:pt idx="1">
                  <c:v>42826</c:v>
                </c:pt>
                <c:pt idx="2">
                  <c:v>42856</c:v>
                </c:pt>
                <c:pt idx="3">
                  <c:v>42887</c:v>
                </c:pt>
                <c:pt idx="4">
                  <c:v>42917</c:v>
                </c:pt>
                <c:pt idx="5">
                  <c:v>42948</c:v>
                </c:pt>
                <c:pt idx="6">
                  <c:v>42979</c:v>
                </c:pt>
                <c:pt idx="7">
                  <c:v>43009</c:v>
                </c:pt>
                <c:pt idx="8">
                  <c:v>43040</c:v>
                </c:pt>
                <c:pt idx="9">
                  <c:v>43070</c:v>
                </c:pt>
                <c:pt idx="10">
                  <c:v>43101</c:v>
                </c:pt>
                <c:pt idx="11">
                  <c:v>43132</c:v>
                </c:pt>
                <c:pt idx="12">
                  <c:v>43160</c:v>
                </c:pt>
                <c:pt idx="13">
                  <c:v>43191</c:v>
                </c:pt>
                <c:pt idx="14">
                  <c:v>43221</c:v>
                </c:pt>
                <c:pt idx="15">
                  <c:v>43252</c:v>
                </c:pt>
                <c:pt idx="16">
                  <c:v>43282</c:v>
                </c:pt>
                <c:pt idx="17">
                  <c:v>43313</c:v>
                </c:pt>
                <c:pt idx="18">
                  <c:v>43344</c:v>
                </c:pt>
                <c:pt idx="19">
                  <c:v>43374</c:v>
                </c:pt>
                <c:pt idx="20">
                  <c:v>43405</c:v>
                </c:pt>
                <c:pt idx="21">
                  <c:v>43435</c:v>
                </c:pt>
                <c:pt idx="22">
                  <c:v>43466</c:v>
                </c:pt>
                <c:pt idx="23">
                  <c:v>43497</c:v>
                </c:pt>
                <c:pt idx="24">
                  <c:v>43525</c:v>
                </c:pt>
                <c:pt idx="25">
                  <c:v>43556</c:v>
                </c:pt>
                <c:pt idx="26">
                  <c:v>43586</c:v>
                </c:pt>
                <c:pt idx="27">
                  <c:v>43617</c:v>
                </c:pt>
                <c:pt idx="28">
                  <c:v>43647</c:v>
                </c:pt>
                <c:pt idx="29">
                  <c:v>43678</c:v>
                </c:pt>
                <c:pt idx="30">
                  <c:v>43709</c:v>
                </c:pt>
                <c:pt idx="31">
                  <c:v>43739</c:v>
                </c:pt>
                <c:pt idx="32">
                  <c:v>43770</c:v>
                </c:pt>
                <c:pt idx="33">
                  <c:v>43800</c:v>
                </c:pt>
                <c:pt idx="34">
                  <c:v>43831</c:v>
                </c:pt>
                <c:pt idx="35">
                  <c:v>43862</c:v>
                </c:pt>
                <c:pt idx="36">
                  <c:v>43891</c:v>
                </c:pt>
                <c:pt idx="37">
                  <c:v>43922</c:v>
                </c:pt>
                <c:pt idx="38">
                  <c:v>43952</c:v>
                </c:pt>
                <c:pt idx="39">
                  <c:v>43983</c:v>
                </c:pt>
                <c:pt idx="40">
                  <c:v>44013</c:v>
                </c:pt>
                <c:pt idx="41">
                  <c:v>44044</c:v>
                </c:pt>
                <c:pt idx="42">
                  <c:v>44075</c:v>
                </c:pt>
                <c:pt idx="43">
                  <c:v>44105</c:v>
                </c:pt>
                <c:pt idx="44">
                  <c:v>44136</c:v>
                </c:pt>
                <c:pt idx="45">
                  <c:v>44166</c:v>
                </c:pt>
                <c:pt idx="46">
                  <c:v>44197</c:v>
                </c:pt>
                <c:pt idx="47">
                  <c:v>44228</c:v>
                </c:pt>
                <c:pt idx="48">
                  <c:v>44256</c:v>
                </c:pt>
                <c:pt idx="49">
                  <c:v>44287</c:v>
                </c:pt>
                <c:pt idx="50">
                  <c:v>44317</c:v>
                </c:pt>
                <c:pt idx="51">
                  <c:v>44348</c:v>
                </c:pt>
                <c:pt idx="52">
                  <c:v>44378</c:v>
                </c:pt>
                <c:pt idx="53">
                  <c:v>44409</c:v>
                </c:pt>
                <c:pt idx="54">
                  <c:v>44440</c:v>
                </c:pt>
                <c:pt idx="55">
                  <c:v>44470</c:v>
                </c:pt>
                <c:pt idx="56">
                  <c:v>44501</c:v>
                </c:pt>
                <c:pt idx="57">
                  <c:v>44531</c:v>
                </c:pt>
                <c:pt idx="58">
                  <c:v>44562</c:v>
                </c:pt>
                <c:pt idx="59">
                  <c:v>44593</c:v>
                </c:pt>
                <c:pt idx="60">
                  <c:v>44621</c:v>
                </c:pt>
                <c:pt idx="61">
                  <c:v>44652</c:v>
                </c:pt>
                <c:pt idx="62">
                  <c:v>44682</c:v>
                </c:pt>
                <c:pt idx="63">
                  <c:v>44713</c:v>
                </c:pt>
                <c:pt idx="64">
                  <c:v>44743</c:v>
                </c:pt>
                <c:pt idx="65">
                  <c:v>44774</c:v>
                </c:pt>
                <c:pt idx="66">
                  <c:v>44805</c:v>
                </c:pt>
                <c:pt idx="67">
                  <c:v>44835</c:v>
                </c:pt>
                <c:pt idx="68">
                  <c:v>44866</c:v>
                </c:pt>
                <c:pt idx="69">
                  <c:v>44896</c:v>
                </c:pt>
                <c:pt idx="70">
                  <c:v>44927</c:v>
                </c:pt>
                <c:pt idx="71">
                  <c:v>44958</c:v>
                </c:pt>
                <c:pt idx="72">
                  <c:v>44986</c:v>
                </c:pt>
                <c:pt idx="73">
                  <c:v>45017</c:v>
                </c:pt>
                <c:pt idx="74">
                  <c:v>45047</c:v>
                </c:pt>
                <c:pt idx="75">
                  <c:v>45078</c:v>
                </c:pt>
                <c:pt idx="76">
                  <c:v>45108</c:v>
                </c:pt>
                <c:pt idx="77">
                  <c:v>45139</c:v>
                </c:pt>
                <c:pt idx="78">
                  <c:v>45140</c:v>
                </c:pt>
                <c:pt idx="79">
                  <c:v>45141</c:v>
                </c:pt>
                <c:pt idx="80">
                  <c:v>45142</c:v>
                </c:pt>
                <c:pt idx="81">
                  <c:v>45143</c:v>
                </c:pt>
                <c:pt idx="82">
                  <c:v>45144</c:v>
                </c:pt>
                <c:pt idx="83">
                  <c:v>45145</c:v>
                </c:pt>
                <c:pt idx="84">
                  <c:v>45146</c:v>
                </c:pt>
                <c:pt idx="85">
                  <c:v>45147</c:v>
                </c:pt>
              </c:numCache>
            </c:numRef>
          </c:cat>
          <c:val>
            <c:numRef>
              <c:f>'Alpha Solver + KESIMPULAN'!$N$5:$N$89</c:f>
              <c:numCache>
                <c:formatCode>General</c:formatCode>
                <c:ptCount val="85"/>
                <c:pt idx="0" formatCode="0.000">
                  <c:v>1.4039999999999999</c:v>
                </c:pt>
                <c:pt idx="1">
                  <c:v>1.4039999999999999</c:v>
                </c:pt>
                <c:pt idx="2">
                  <c:v>1.409</c:v>
                </c:pt>
                <c:pt idx="3">
                  <c:v>1.4139999999999999</c:v>
                </c:pt>
                <c:pt idx="4">
                  <c:v>1.3320000000000001</c:v>
                </c:pt>
                <c:pt idx="5">
                  <c:v>1.333</c:v>
                </c:pt>
                <c:pt idx="6">
                  <c:v>1.367</c:v>
                </c:pt>
                <c:pt idx="7">
                  <c:v>1.4219999999999999</c:v>
                </c:pt>
                <c:pt idx="8">
                  <c:v>1.54</c:v>
                </c:pt>
                <c:pt idx="9">
                  <c:v>1.506</c:v>
                </c:pt>
                <c:pt idx="10">
                  <c:v>1.8149999999999999</c:v>
                </c:pt>
                <c:pt idx="11">
                  <c:v>1.7689999999999999</c:v>
                </c:pt>
                <c:pt idx="12">
                  <c:v>1.7549999999999999</c:v>
                </c:pt>
                <c:pt idx="13">
                  <c:v>1.831</c:v>
                </c:pt>
                <c:pt idx="14">
                  <c:v>2.081</c:v>
                </c:pt>
                <c:pt idx="15">
                  <c:v>1.9870000000000001</c:v>
                </c:pt>
                <c:pt idx="16">
                  <c:v>1.6279999999999999</c:v>
                </c:pt>
                <c:pt idx="17">
                  <c:v>1.7250000000000001</c:v>
                </c:pt>
                <c:pt idx="18">
                  <c:v>1.6220000000000001</c:v>
                </c:pt>
                <c:pt idx="19">
                  <c:v>1.651</c:v>
                </c:pt>
                <c:pt idx="20">
                  <c:v>1.66</c:v>
                </c:pt>
                <c:pt idx="21">
                  <c:v>1.5960000000000001</c:v>
                </c:pt>
                <c:pt idx="22">
                  <c:v>1.595</c:v>
                </c:pt>
                <c:pt idx="23">
                  <c:v>1.554</c:v>
                </c:pt>
                <c:pt idx="24">
                  <c:v>1.5569999999999999</c:v>
                </c:pt>
                <c:pt idx="25">
                  <c:v>1.544</c:v>
                </c:pt>
                <c:pt idx="26">
                  <c:v>1.4630000000000001</c:v>
                </c:pt>
                <c:pt idx="27">
                  <c:v>1.3620000000000001</c:v>
                </c:pt>
                <c:pt idx="28">
                  <c:v>1.2030000000000001</c:v>
                </c:pt>
                <c:pt idx="29">
                  <c:v>1.2430000000000001</c:v>
                </c:pt>
                <c:pt idx="30">
                  <c:v>1.2190000000000001</c:v>
                </c:pt>
                <c:pt idx="31">
                  <c:v>1.383</c:v>
                </c:pt>
                <c:pt idx="32">
                  <c:v>1.282</c:v>
                </c:pt>
                <c:pt idx="33">
                  <c:v>1.405</c:v>
                </c:pt>
                <c:pt idx="34">
                  <c:v>1.5349999999999999</c:v>
                </c:pt>
                <c:pt idx="35">
                  <c:v>1.4610000000000001</c:v>
                </c:pt>
                <c:pt idx="36">
                  <c:v>1.4490000000000001</c:v>
                </c:pt>
                <c:pt idx="37">
                  <c:v>1.5249999999999999</c:v>
                </c:pt>
                <c:pt idx="38">
                  <c:v>2.0190000000000001</c:v>
                </c:pt>
                <c:pt idx="39">
                  <c:v>1.64</c:v>
                </c:pt>
                <c:pt idx="40">
                  <c:v>1.554</c:v>
                </c:pt>
                <c:pt idx="41">
                  <c:v>1.401</c:v>
                </c:pt>
                <c:pt idx="42">
                  <c:v>1.3280000000000001</c:v>
                </c:pt>
                <c:pt idx="43">
                  <c:v>1.353</c:v>
                </c:pt>
                <c:pt idx="44">
                  <c:v>1.4079999999999999</c:v>
                </c:pt>
                <c:pt idx="45">
                  <c:v>1.45</c:v>
                </c:pt>
                <c:pt idx="46">
                  <c:v>1.4810000000000001</c:v>
                </c:pt>
                <c:pt idx="47">
                  <c:v>1.466</c:v>
                </c:pt>
                <c:pt idx="48">
                  <c:v>1.597</c:v>
                </c:pt>
                <c:pt idx="49">
                  <c:v>1.625</c:v>
                </c:pt>
                <c:pt idx="50">
                  <c:v>1.62</c:v>
                </c:pt>
                <c:pt idx="51">
                  <c:v>1.625</c:v>
                </c:pt>
                <c:pt idx="52">
                  <c:v>1.6419999999999999</c:v>
                </c:pt>
                <c:pt idx="53">
                  <c:v>1.6419999999999999</c:v>
                </c:pt>
                <c:pt idx="54">
                  <c:v>1.7090000000000001</c:v>
                </c:pt>
                <c:pt idx="55">
                  <c:v>1.835</c:v>
                </c:pt>
                <c:pt idx="56">
                  <c:v>1.821</c:v>
                </c:pt>
                <c:pt idx="57">
                  <c:v>1.718</c:v>
                </c:pt>
                <c:pt idx="58">
                  <c:v>1.788</c:v>
                </c:pt>
                <c:pt idx="59">
                  <c:v>1.929</c:v>
                </c:pt>
                <c:pt idx="60">
                  <c:v>2.0049999999999999</c:v>
                </c:pt>
                <c:pt idx="61">
                  <c:v>2.0459999999999998</c:v>
                </c:pt>
                <c:pt idx="62">
                  <c:v>2.52</c:v>
                </c:pt>
                <c:pt idx="63">
                  <c:v>2.863</c:v>
                </c:pt>
                <c:pt idx="64">
                  <c:v>2.7069999999999999</c:v>
                </c:pt>
                <c:pt idx="65">
                  <c:v>2.9359999999999999</c:v>
                </c:pt>
                <c:pt idx="66">
                  <c:v>3.1160000000000001</c:v>
                </c:pt>
                <c:pt idx="67">
                  <c:v>2.9020000000000001</c:v>
                </c:pt>
                <c:pt idx="68">
                  <c:v>3.419</c:v>
                </c:pt>
                <c:pt idx="69">
                  <c:v>3.589</c:v>
                </c:pt>
                <c:pt idx="70">
                  <c:v>4.25</c:v>
                </c:pt>
                <c:pt idx="71">
                  <c:v>4.8230000000000004</c:v>
                </c:pt>
                <c:pt idx="72">
                  <c:v>4.2110000000000003</c:v>
                </c:pt>
                <c:pt idx="73">
                  <c:v>3.4460000000000002</c:v>
                </c:pt>
                <c:pt idx="74">
                  <c:v>3.27</c:v>
                </c:pt>
                <c:pt idx="75">
                  <c:v>2.6659999999999999</c:v>
                </c:pt>
                <c:pt idx="76">
                  <c:v>2.2189999999999999</c:v>
                </c:pt>
                <c:pt idx="77">
                  <c:v>2.0939999999999999</c:v>
                </c:pt>
                <c:pt idx="78">
                  <c:v>2.0939999999999999</c:v>
                </c:pt>
                <c:pt idx="79">
                  <c:v>2.0939999999999999</c:v>
                </c:pt>
                <c:pt idx="80">
                  <c:v>2.0939999999999999</c:v>
                </c:pt>
                <c:pt idx="81">
                  <c:v>2.0939999999999999</c:v>
                </c:pt>
                <c:pt idx="82">
                  <c:v>2.0939999999999999</c:v>
                </c:pt>
                <c:pt idx="83">
                  <c:v>2.0939999999999999</c:v>
                </c:pt>
                <c:pt idx="84">
                  <c:v>2.0939999999999999</c:v>
                </c:pt>
              </c:numCache>
            </c:numRef>
          </c:val>
          <c:smooth val="0"/>
          <c:extLst>
            <c:ext xmlns:c16="http://schemas.microsoft.com/office/drawing/2014/chart" uri="{C3380CC4-5D6E-409C-BE32-E72D297353CC}">
              <c16:uniqueId val="{00000018-F166-4BFB-8E30-DFB7E6C50A83}"/>
            </c:ext>
          </c:extLst>
        </c:ser>
        <c:dLbls>
          <c:showLegendKey val="0"/>
          <c:showVal val="0"/>
          <c:showCatName val="0"/>
          <c:showSerName val="0"/>
          <c:showPercent val="0"/>
          <c:showBubbleSize val="0"/>
        </c:dLbls>
        <c:smooth val="0"/>
        <c:axId val="1569964607"/>
        <c:axId val="1572836879"/>
      </c:lineChart>
      <c:dateAx>
        <c:axId val="1569964607"/>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836879"/>
        <c:crosses val="autoZero"/>
        <c:auto val="1"/>
        <c:lblOffset val="100"/>
        <c:baseTimeUnit val="days"/>
      </c:dateAx>
      <c:valAx>
        <c:axId val="157283687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64607"/>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15</xdr:col>
      <xdr:colOff>600075</xdr:colOff>
      <xdr:row>2</xdr:row>
      <xdr:rowOff>14287</xdr:rowOff>
    </xdr:from>
    <xdr:to>
      <xdr:col>26</xdr:col>
      <xdr:colOff>19050</xdr:colOff>
      <xdr:row>16</xdr:row>
      <xdr:rowOff>90487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3</xdr:row>
      <xdr:rowOff>42862</xdr:rowOff>
    </xdr:from>
    <xdr:to>
      <xdr:col>11</xdr:col>
      <xdr:colOff>228600</xdr:colOff>
      <xdr:row>17</xdr:row>
      <xdr:rowOff>119062</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571499</xdr:colOff>
      <xdr:row>1</xdr:row>
      <xdr:rowOff>0</xdr:rowOff>
    </xdr:from>
    <xdr:ext cx="14927037" cy="9159623"/>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71499" y="190500"/>
          <a:ext cx="14927037" cy="915962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n-US" sz="1600" b="1">
              <a:latin typeface="Montserrat" pitchFamily="2" charset="0"/>
            </a:rPr>
            <a:t>Kesimpulan:</a:t>
          </a:r>
        </a:p>
        <a:p>
          <a:br>
            <a:rPr lang="en-US" sz="1600">
              <a:latin typeface="Montserrat" pitchFamily="2" charset="0"/>
            </a:rPr>
          </a:br>
          <a:r>
            <a:rPr lang="en-US" sz="2000" b="1">
              <a:latin typeface="Montserrat" pitchFamily="2" charset="0"/>
            </a:rPr>
            <a:t>Ditinjau</a:t>
          </a:r>
          <a:r>
            <a:rPr lang="en-US" sz="2000" b="1" baseline="0">
              <a:latin typeface="Montserrat" pitchFamily="2" charset="0"/>
            </a:rPr>
            <a:t> dari ALPHA</a:t>
          </a:r>
          <a:endParaRPr lang="en-US" sz="1600" b="1">
            <a:latin typeface="Montserrat" pitchFamily="2" charset="0"/>
          </a:endParaRPr>
        </a:p>
        <a:p>
          <a:r>
            <a:rPr lang="en-US" sz="1600">
              <a:latin typeface="Montserrat" pitchFamily="2" charset="0"/>
            </a:rPr>
            <a:t>Berdasarkan hasil analisis dengan menggunakan berbagai metode peramalan pada jenis data tren dan musiman, didapatkan hasil sebagai berikut:</a:t>
          </a:r>
        </a:p>
        <a:p>
          <a:endParaRPr lang="en-US" sz="1600">
            <a:latin typeface="Montserrat" pitchFamily="2" charset="0"/>
          </a:endParaRPr>
        </a:p>
        <a:p>
          <a:r>
            <a:rPr lang="en-US" sz="1600" b="1">
              <a:latin typeface="Montserrat" pitchFamily="2" charset="0"/>
            </a:rPr>
            <a:t>Data Tren</a:t>
          </a:r>
          <a:r>
            <a:rPr lang="en-US" sz="1600">
              <a:latin typeface="Montserrat" pitchFamily="2" charset="0"/>
            </a:rPr>
            <a:t>:</a:t>
          </a:r>
        </a:p>
        <a:p>
          <a:r>
            <a:rPr lang="en-US" sz="1600">
              <a:latin typeface="Montserrat" pitchFamily="2" charset="0"/>
            </a:rPr>
            <a:t>- SMA LT 3 MONTH memiliki MAPE sebesar 9.44%.</a:t>
          </a:r>
        </a:p>
        <a:p>
          <a:r>
            <a:rPr lang="en-US" sz="1600">
              <a:latin typeface="Montserrat" pitchFamily="2" charset="0"/>
            </a:rPr>
            <a:t>- Exponential Moving Average dengan lt 3 memiliki MAPE sebesar 8.38%.</a:t>
          </a:r>
        </a:p>
        <a:p>
          <a:r>
            <a:rPr lang="en-US" sz="1600">
              <a:latin typeface="Montserrat" pitchFamily="2" charset="0"/>
            </a:rPr>
            <a:t>- Single Exponential Smoothing dengan alpha 0.3 memiliki MAPE sebesar 10.63%.</a:t>
          </a:r>
        </a:p>
        <a:p>
          <a:r>
            <a:rPr lang="en-US" sz="1600">
              <a:latin typeface="Montserrat" pitchFamily="2" charset="0"/>
            </a:rPr>
            <a:t>- Single Exponential Smoothing dengan alpha 0.8 memiliki MAPE terendah yaitu 6.89%.</a:t>
          </a:r>
        </a:p>
        <a:p>
          <a:r>
            <a:rPr lang="en-US" sz="1600">
              <a:latin typeface="Montserrat" pitchFamily="2" charset="0"/>
            </a:rPr>
            <a:t>- Holt's Double Exponential Smoothing dengan kombinasi alpha 0.3 dan beta 0.175 memiliki MAPE sebesar 10.82%.</a:t>
          </a:r>
        </a:p>
        <a:p>
          <a:r>
            <a:rPr lang="en-US" sz="1600">
              <a:latin typeface="Montserrat" pitchFamily="2" charset="0"/>
            </a:rPr>
            <a:t>- Holt's Double Exponential Smoothing dengan kombinasi alpha 0.75 dan beta 0.235 memiliki MAPE sebesar 7.02%.</a:t>
          </a:r>
        </a:p>
        <a:p>
          <a:endParaRPr lang="en-US" sz="1600">
            <a:latin typeface="Montserrat" pitchFamily="2" charset="0"/>
          </a:endParaRPr>
        </a:p>
        <a:p>
          <a:r>
            <a:rPr lang="en-US" sz="1600" b="1">
              <a:latin typeface="Montserrat" pitchFamily="2" charset="0"/>
            </a:rPr>
            <a:t>Data Musiman</a:t>
          </a:r>
          <a:r>
            <a:rPr lang="en-US" sz="1600">
              <a:latin typeface="Montserrat" pitchFamily="2" charset="0"/>
            </a:rPr>
            <a:t>:</a:t>
          </a:r>
        </a:p>
        <a:p>
          <a:r>
            <a:rPr lang="en-US" sz="1600">
              <a:latin typeface="Montserrat" pitchFamily="2" charset="0"/>
            </a:rPr>
            <a:t>- SMA LT 3 MONTH memiliki MAPE sebesar 12.89%.</a:t>
          </a:r>
        </a:p>
        <a:p>
          <a:r>
            <a:rPr lang="en-US" sz="1600">
              <a:latin typeface="Montserrat" pitchFamily="2" charset="0"/>
            </a:rPr>
            <a:t>- Exponential Moving Average dengan lt 3 memiliki MAPE sebesar 11.42%.</a:t>
          </a:r>
        </a:p>
        <a:p>
          <a:r>
            <a:rPr lang="en-US" sz="1600">
              <a:latin typeface="Montserrat" pitchFamily="2" charset="0"/>
            </a:rPr>
            <a:t>- Single Exponential Smoothing dengan alpha 0.3 memiliki MAPE sebesar 12.13%.</a:t>
          </a:r>
        </a:p>
        <a:p>
          <a:r>
            <a:rPr lang="en-US" sz="1600">
              <a:latin typeface="Montserrat" pitchFamily="2" charset="0"/>
            </a:rPr>
            <a:t>- Single Exponential Smoothing dengan alpha 0.8 memiliki MAPE sebesar 9.55%.</a:t>
          </a:r>
        </a:p>
        <a:p>
          <a:r>
            <a:rPr lang="en-US" sz="1600">
              <a:latin typeface="Montserrat" pitchFamily="2" charset="0"/>
            </a:rPr>
            <a:t>- Holt's Double Exponential Smoothing dengan kombinasi alpha 0.3 dan beta 0.175 memiliki MAPE tertinggi yaitu 14.42%.</a:t>
          </a:r>
        </a:p>
        <a:p>
          <a:r>
            <a:rPr lang="en-US" sz="1600">
              <a:latin typeface="Montserrat" pitchFamily="2" charset="0"/>
            </a:rPr>
            <a:t>- Holt's Double Exponential Smoothing dengan kombinasi alpha 0.75 dan beta 0.235 memiliki MAPE sebesar 10.36%.</a:t>
          </a:r>
        </a:p>
        <a:p>
          <a:endParaRPr lang="en-US" sz="1600" b="0">
            <a:latin typeface="Montserrat" pitchFamily="2" charset="0"/>
          </a:endParaRPr>
        </a:p>
        <a:p>
          <a:r>
            <a:rPr lang="en-US" sz="1600" b="1">
              <a:latin typeface="Montserrat" pitchFamily="2" charset="0"/>
            </a:rPr>
            <a:t>Didapatkan</a:t>
          </a:r>
          <a:r>
            <a:rPr lang="en-US" sz="1600" b="1" baseline="0">
              <a:latin typeface="Montserrat" pitchFamily="2" charset="0"/>
            </a:rPr>
            <a:t> kesimpulan bahwa :</a:t>
          </a:r>
          <a:endParaRPr lang="en-US" sz="1600" b="1">
            <a:latin typeface="Montserrat" pitchFamily="2" charset="0"/>
          </a:endParaRPr>
        </a:p>
        <a:p>
          <a:endParaRPr lang="en-US" sz="1600">
            <a:latin typeface="Montserrat" pitchFamily="2" charset="0"/>
          </a:endParaRPr>
        </a:p>
        <a:p>
          <a:r>
            <a:rPr lang="en-US" sz="1600">
              <a:latin typeface="Montserrat" pitchFamily="2" charset="0"/>
            </a:rPr>
            <a:t>1. </a:t>
          </a:r>
          <a:r>
            <a:rPr lang="en-US" sz="1600" b="1">
              <a:latin typeface="Montserrat" pitchFamily="2" charset="0"/>
            </a:rPr>
            <a:t>Simple Exponential Smoothing</a:t>
          </a:r>
          <a:r>
            <a:rPr lang="en-US" sz="1600">
              <a:latin typeface="Montserrat" pitchFamily="2" charset="0"/>
            </a:rPr>
            <a:t>: Metode ini cocok untuk meramalkan data tanpa tren atau musiman yang jelas. Menggunakan satu faktor penghalusan (\(\alpha\)) dan dapat dianggap sebagai rata-rata bergerak tertimbang.</a:t>
          </a:r>
        </a:p>
        <a:p>
          <a:endParaRPr lang="en-US" sz="1600">
            <a:latin typeface="Montserrat" pitchFamily="2" charset="0"/>
          </a:endParaRPr>
        </a:p>
        <a:p>
          <a:r>
            <a:rPr lang="en-US" sz="1600">
              <a:latin typeface="Montserrat" pitchFamily="2" charset="0"/>
            </a:rPr>
            <a:t>2. </a:t>
          </a:r>
          <a:r>
            <a:rPr lang="en-US" sz="1600" b="1">
              <a:latin typeface="Montserrat" pitchFamily="2" charset="0"/>
            </a:rPr>
            <a:t>Holt's (Double Exponential Smoothing)</a:t>
          </a:r>
          <a:r>
            <a:rPr lang="en-US" sz="1600">
              <a:latin typeface="Montserrat" pitchFamily="2" charset="0"/>
            </a:rPr>
            <a:t>: Metode ini memperkenalkan faktor penghalusan kedua (\(\beta\)) untuk memperhitungkan tren dalam data. Oleh karena itu, metode ini cocok untuk data dengan tren tetapi tanpa musiman. Ini "menggandakan" konsep penghalusan eksponensial dengan menggabungkan komponen level dan tren.</a:t>
          </a:r>
        </a:p>
        <a:p>
          <a:endParaRPr lang="en-US" sz="1600">
            <a:latin typeface="Montserrat" pitchFamily="2" charset="0"/>
          </a:endParaRPr>
        </a:p>
        <a:p>
          <a:r>
            <a:rPr lang="en-US" sz="1600">
              <a:latin typeface="Montserrat" pitchFamily="2" charset="0"/>
            </a:rPr>
            <a:t>Dari hasil di atas, dapat dilihat </a:t>
          </a:r>
          <a:r>
            <a:rPr lang="en-US" sz="1600" b="1">
              <a:latin typeface="Montserrat" pitchFamily="2" charset="0"/>
            </a:rPr>
            <a:t>bahwa Single Exponential Smoothing </a:t>
          </a:r>
          <a:r>
            <a:rPr lang="en-US" sz="1600">
              <a:latin typeface="Montserrat" pitchFamily="2" charset="0"/>
            </a:rPr>
            <a:t>dengan alpha </a:t>
          </a:r>
          <a:r>
            <a:rPr lang="en-US" sz="1600" b="1">
              <a:latin typeface="Montserrat" pitchFamily="2" charset="0"/>
            </a:rPr>
            <a:t>0.8 </a:t>
          </a:r>
          <a:r>
            <a:rPr lang="en-US" sz="1600">
              <a:latin typeface="Montserrat" pitchFamily="2" charset="0"/>
            </a:rPr>
            <a:t>memberikan hasil </a:t>
          </a:r>
          <a:r>
            <a:rPr lang="en-US" sz="1600" b="1">
              <a:latin typeface="Montserrat" pitchFamily="2" charset="0"/>
            </a:rPr>
            <a:t>MAPE terendah </a:t>
          </a:r>
          <a:r>
            <a:rPr lang="en-US" sz="1600">
              <a:latin typeface="Montserrat" pitchFamily="2" charset="0"/>
            </a:rPr>
            <a:t>untuk </a:t>
          </a:r>
          <a:r>
            <a:rPr lang="en-US" sz="1600" b="1">
              <a:latin typeface="Montserrat" pitchFamily="2" charset="0"/>
            </a:rPr>
            <a:t>data tren</a:t>
          </a:r>
          <a:r>
            <a:rPr lang="en-US" sz="1600">
              <a:latin typeface="Montserrat" pitchFamily="2" charset="0"/>
            </a:rPr>
            <a:t>, sedangkan untuk </a:t>
          </a:r>
          <a:r>
            <a:rPr lang="en-US" sz="1600" b="1">
              <a:latin typeface="Montserrat" pitchFamily="2" charset="0"/>
            </a:rPr>
            <a:t>data musiman</a:t>
          </a:r>
          <a:r>
            <a:rPr lang="en-US" sz="1600">
              <a:latin typeface="Montserrat" pitchFamily="2" charset="0"/>
            </a:rPr>
            <a:t>, Single Exponential Smoothing dengan alpha </a:t>
          </a:r>
          <a:r>
            <a:rPr lang="en-US" sz="1600" b="1">
              <a:latin typeface="Montserrat" pitchFamily="2" charset="0"/>
            </a:rPr>
            <a:t>0.8 </a:t>
          </a:r>
          <a:r>
            <a:rPr lang="en-US" sz="1600">
              <a:latin typeface="Montserrat" pitchFamily="2" charset="0"/>
            </a:rPr>
            <a:t>juga memberikan hasil yang </a:t>
          </a:r>
          <a:r>
            <a:rPr lang="en-US" sz="1600" b="1">
              <a:latin typeface="Montserrat" pitchFamily="2" charset="0"/>
            </a:rPr>
            <a:t>rendah juga</a:t>
          </a:r>
          <a:r>
            <a:rPr lang="en-US" sz="1600">
              <a:latin typeface="Montserrat" pitchFamily="2" charset="0"/>
            </a:rPr>
            <a:t> dibandingkan metode lainnya. Ini menunjukkan bahwa pemilihan alpha yang mendekati satu memiliki sifat</a:t>
          </a:r>
          <a:r>
            <a:rPr lang="en-US" sz="1600" baseline="0">
              <a:latin typeface="Montserrat" pitchFamily="2" charset="0"/>
            </a:rPr>
            <a:t> yang hampir Under-Smoothing dimana data histori hampir tidak memiliki pengaruh terjadap peramalan. Karena alpha yang dipakai 0.8 cukup mendekati 1 maka plot yang dihasilkan yaitu kurang responsif dan cukup smooth (tidak terlalu bisa menggambarkan fluktuatif)</a:t>
          </a:r>
          <a:endParaRPr lang="en-US" sz="1600" b="1">
            <a:latin typeface="Montserrat" pitchFamily="2" charset="0"/>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37</xdr:col>
      <xdr:colOff>209550</xdr:colOff>
      <xdr:row>5</xdr:row>
      <xdr:rowOff>161925</xdr:rowOff>
    </xdr:from>
    <xdr:ext cx="2352675" cy="2847959"/>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24136350" y="1457325"/>
          <a:ext cx="2352675" cy="2847959"/>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spAutoFit/>
        </a:bodyPr>
        <a:lstStyle/>
        <a:p>
          <a:r>
            <a:rPr lang="en-US" sz="1100">
              <a:latin typeface="+mn-lt"/>
              <a:cs typeface="Times New Roman" panose="02020603050405020304" pitchFamily="18" charset="0"/>
            </a:rPr>
            <a:t>Awalnya</a:t>
          </a:r>
          <a:r>
            <a:rPr lang="en-US" sz="1100" baseline="0">
              <a:latin typeface="+mn-lt"/>
              <a:cs typeface="Times New Roman" panose="02020603050405020304" pitchFamily="18" charset="0"/>
            </a:rPr>
            <a:t> betanya disini menggunakan nilai </a:t>
          </a:r>
          <a:r>
            <a:rPr lang="en-US" sz="1100" b="1" baseline="0">
              <a:latin typeface="+mn-lt"/>
              <a:cs typeface="Times New Roman" panose="02020603050405020304" pitchFamily="18" charset="0"/>
            </a:rPr>
            <a:t>0.235</a:t>
          </a:r>
          <a:r>
            <a:rPr lang="en-US" sz="1100" baseline="0">
              <a:latin typeface="+mn-lt"/>
              <a:cs typeface="Times New Roman" panose="02020603050405020304" pitchFamily="18" charset="0"/>
            </a:rPr>
            <a:t> namun setelah dipakai solver didapatkan nilai terbaik untuk beta agar bisa mendapat nilai mape seminimum mungkin adalah sebesar </a:t>
          </a:r>
          <a:r>
            <a:rPr lang="en-US" sz="1100" b="1" baseline="0">
              <a:latin typeface="+mn-lt"/>
              <a:cs typeface="Times New Roman" panose="02020603050405020304" pitchFamily="18" charset="0"/>
            </a:rPr>
            <a:t>0.207286604208671</a:t>
          </a:r>
          <a:r>
            <a:rPr lang="en-US" sz="1100" baseline="0">
              <a:latin typeface="+mn-lt"/>
              <a:cs typeface="Times New Roman" panose="02020603050405020304" pitchFamily="18" charset="0"/>
            </a:rPr>
            <a:t>. Hal ini menunjukkan bahwa nilai beta yang disarankan solver </a:t>
          </a:r>
          <a:r>
            <a:rPr lang="en-US" sz="1100" b="1" baseline="0">
              <a:latin typeface="+mn-lt"/>
              <a:cs typeface="Times New Roman" panose="02020603050405020304" pitchFamily="18" charset="0"/>
            </a:rPr>
            <a:t>lebih kecil </a:t>
          </a:r>
          <a:r>
            <a:rPr lang="en-US" sz="1100" baseline="0">
              <a:latin typeface="+mn-lt"/>
              <a:cs typeface="Times New Roman" panose="02020603050405020304" pitchFamily="18" charset="0"/>
            </a:rPr>
            <a:t>daripadai nilai 0.235, artinya beta yang </a:t>
          </a:r>
          <a:r>
            <a:rPr lang="en-US" sz="1100" b="1" baseline="0">
              <a:latin typeface="+mn-lt"/>
              <a:cs typeface="Times New Roman" panose="02020603050405020304" pitchFamily="18" charset="0"/>
            </a:rPr>
            <a:t>semakin rendah lebih optimal </a:t>
          </a:r>
          <a:r>
            <a:rPr lang="en-US" sz="1100" baseline="0">
              <a:latin typeface="+mn-lt"/>
              <a:cs typeface="Times New Roman" panose="02020603050405020304" pitchFamily="18" charset="0"/>
            </a:rPr>
            <a:t>digunakan karena membuat model itu  menjadi </a:t>
          </a:r>
          <a:r>
            <a:rPr lang="en-US" sz="1100" b="1" baseline="0">
              <a:latin typeface="+mn-lt"/>
              <a:cs typeface="Times New Roman" panose="02020603050405020304" pitchFamily="18" charset="0"/>
            </a:rPr>
            <a:t>lebih sensistif terhadap perubahan tren,</a:t>
          </a:r>
          <a:r>
            <a:rPr lang="en-US" sz="1100" baseline="0">
              <a:latin typeface="+mn-lt"/>
              <a:cs typeface="Times New Roman" panose="02020603050405020304" pitchFamily="18" charset="0"/>
            </a:rPr>
            <a:t> sementara nilai beta yang lebih </a:t>
          </a:r>
          <a:r>
            <a:rPr lang="en-US" sz="1100" b="1" baseline="0">
              <a:latin typeface="+mn-lt"/>
              <a:cs typeface="Times New Roman" panose="02020603050405020304" pitchFamily="18" charset="0"/>
            </a:rPr>
            <a:t>tinggi</a:t>
          </a:r>
          <a:r>
            <a:rPr lang="en-US" sz="1100" baseline="0">
              <a:latin typeface="+mn-lt"/>
              <a:cs typeface="Times New Roman" panose="02020603050405020304" pitchFamily="18" charset="0"/>
            </a:rPr>
            <a:t> akan membuat model lebih </a:t>
          </a:r>
          <a:r>
            <a:rPr lang="en-US" sz="1100" b="1" baseline="0">
              <a:latin typeface="+mn-lt"/>
              <a:cs typeface="Times New Roman" panose="02020603050405020304" pitchFamily="18" charset="0"/>
            </a:rPr>
            <a:t>lambat</a:t>
          </a:r>
          <a:r>
            <a:rPr lang="en-US" sz="1100" baseline="0">
              <a:latin typeface="+mn-lt"/>
              <a:cs typeface="Times New Roman" panose="02020603050405020304" pitchFamily="18" charset="0"/>
            </a:rPr>
            <a:t> menyesuaikan diri teradap perubahan tren </a:t>
          </a:r>
        </a:p>
      </xdr:txBody>
    </xdr:sp>
    <xdr:clientData/>
  </xdr:oneCellAnchor>
  <xdr:oneCellAnchor>
    <xdr:from>
      <xdr:col>17</xdr:col>
      <xdr:colOff>76200</xdr:colOff>
      <xdr:row>4</xdr:row>
      <xdr:rowOff>180975</xdr:rowOff>
    </xdr:from>
    <xdr:ext cx="2209800" cy="5259132"/>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10906125" y="1285875"/>
          <a:ext cx="2209800" cy="5259132"/>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spAutoFit/>
        </a:bodyPr>
        <a:lstStyle/>
        <a:p>
          <a:r>
            <a:rPr lang="en-US" sz="1100">
              <a:latin typeface="+mn-lt"/>
              <a:cs typeface="Times New Roman" panose="02020603050405020304" pitchFamily="18" charset="0"/>
            </a:rPr>
            <a:t>Awalnya</a:t>
          </a:r>
          <a:r>
            <a:rPr lang="en-US" sz="1100" baseline="0">
              <a:latin typeface="+mn-lt"/>
              <a:cs typeface="Times New Roman" panose="02020603050405020304" pitchFamily="18" charset="0"/>
            </a:rPr>
            <a:t> Alphanya disini menggunakan nilai </a:t>
          </a:r>
          <a:r>
            <a:rPr lang="en-US" sz="1100" b="1" baseline="0">
              <a:latin typeface="+mn-lt"/>
              <a:cs typeface="Times New Roman" panose="02020603050405020304" pitchFamily="18" charset="0"/>
            </a:rPr>
            <a:t>0.3</a:t>
          </a:r>
          <a:r>
            <a:rPr lang="en-US" sz="1100" baseline="0">
              <a:latin typeface="+mn-lt"/>
              <a:cs typeface="Times New Roman" panose="02020603050405020304" pitchFamily="18" charset="0"/>
            </a:rPr>
            <a:t> namun setelah dipakai solver didapatkan nilai terbaik untuk alpha agar bisa mendapat nilai mape seminimum mungkin adalah sebesar </a:t>
          </a:r>
          <a:r>
            <a:rPr lang="en-US" sz="1100" b="1" baseline="0">
              <a:latin typeface="+mn-lt"/>
              <a:cs typeface="Times New Roman" panose="02020603050405020304" pitchFamily="18" charset="0"/>
            </a:rPr>
            <a:t>1</a:t>
          </a:r>
          <a:r>
            <a:rPr lang="en-US" sz="1100" baseline="0">
              <a:latin typeface="+mn-lt"/>
              <a:cs typeface="Times New Roman" panose="02020603050405020304" pitchFamily="18" charset="0"/>
            </a:rPr>
            <a:t>. Hal ini menunjukkan bahwa nilai beta yang disarankan solver adalah </a:t>
          </a:r>
          <a:r>
            <a:rPr lang="en-US" sz="1100" b="1" baseline="0">
              <a:latin typeface="+mn-lt"/>
              <a:cs typeface="Times New Roman" panose="02020603050405020304" pitchFamily="18" charset="0"/>
            </a:rPr>
            <a:t>lebih besar </a:t>
          </a:r>
          <a:r>
            <a:rPr lang="en-US" sz="1100" baseline="0">
              <a:latin typeface="+mn-lt"/>
              <a:cs typeface="Times New Roman" panose="02020603050405020304" pitchFamily="18" charset="0"/>
            </a:rPr>
            <a:t>daripadai nilai 0.3, artinya alpha yang </a:t>
          </a:r>
          <a:r>
            <a:rPr lang="en-US" sz="1100" b="1" baseline="0">
              <a:latin typeface="+mn-lt"/>
              <a:cs typeface="Times New Roman" panose="02020603050405020304" pitchFamily="18" charset="0"/>
            </a:rPr>
            <a:t>semakin besar lebih optimal </a:t>
          </a:r>
          <a:r>
            <a:rPr lang="en-US" sz="1100" baseline="0">
              <a:latin typeface="+mn-lt"/>
              <a:cs typeface="Times New Roman" panose="02020603050405020304" pitchFamily="18" charset="0"/>
            </a:rPr>
            <a:t>digunakan karena membuat model </a:t>
          </a:r>
          <a:r>
            <a:rPr lang="en-US" sz="1100" b="1" baseline="0">
              <a:latin typeface="+mn-lt"/>
              <a:cs typeface="Times New Roman" panose="02020603050405020304" pitchFamily="18" charset="0"/>
            </a:rPr>
            <a:t>sangat peka </a:t>
          </a:r>
          <a:r>
            <a:rPr lang="en-US" sz="1100" baseline="0">
              <a:latin typeface="+mn-lt"/>
              <a:cs typeface="Times New Roman" panose="02020603050405020304" pitchFamily="18" charset="0"/>
            </a:rPr>
            <a:t>terhadap perubahan dalam level data. Dengan kata lain, dampak dari observasi yang lebih baru akan sangat signifikan dalam peramalan. Ini berarti </a:t>
          </a:r>
          <a:r>
            <a:rPr lang="en-US" sz="1100" b="1" baseline="0">
              <a:latin typeface="+mn-lt"/>
              <a:cs typeface="Times New Roman" panose="02020603050405020304" pitchFamily="18" charset="0"/>
            </a:rPr>
            <a:t>model akan sangat responsif terhadap fluktuasi </a:t>
          </a:r>
          <a:r>
            <a:rPr lang="en-US" sz="1100" baseline="0">
              <a:latin typeface="+mn-lt"/>
              <a:cs typeface="Times New Roman" panose="02020603050405020304" pitchFamily="18" charset="0"/>
            </a:rPr>
            <a:t>terbaru dalam data, dan perubahan dalam level data akan dengan cepat tercermin dalam peramalan. Dan karena data yang dipakai disini adalah data tren, maka nilai alpha yang tinggi sangat optimal dalam memprediksi data, hal ini karena tren maupun fluktuatifnya cenderung </a:t>
          </a:r>
          <a:r>
            <a:rPr lang="en-US" sz="1100" b="1" baseline="0">
              <a:latin typeface="+mn-lt"/>
              <a:cs typeface="Times New Roman" panose="02020603050405020304" pitchFamily="18" charset="0"/>
            </a:rPr>
            <a:t>mudah dikenali atau jelas</a:t>
          </a:r>
          <a:r>
            <a:rPr lang="en-US" sz="1100" baseline="0">
              <a:latin typeface="+mn-lt"/>
              <a:cs typeface="Times New Roman" panose="02020603050405020304" pitchFamily="18" charset="0"/>
            </a:rPr>
            <a:t> dalam datam sehingga </a:t>
          </a:r>
          <a:r>
            <a:rPr lang="en-US" sz="1100" b="1" baseline="0">
              <a:latin typeface="+mn-lt"/>
              <a:cs typeface="Times New Roman" panose="02020603050405020304" pitchFamily="18" charset="0"/>
            </a:rPr>
            <a:t>membuat peramalan menjadi lebih stabil</a:t>
          </a:r>
        </a:p>
      </xdr:txBody>
    </xdr:sp>
    <xdr:clientData/>
  </xdr:oneCellAnchor>
  <xdr:twoCellAnchor>
    <xdr:from>
      <xdr:col>3</xdr:col>
      <xdr:colOff>85725</xdr:colOff>
      <xdr:row>90</xdr:row>
      <xdr:rowOff>135596</xdr:rowOff>
    </xdr:from>
    <xdr:to>
      <xdr:col>17</xdr:col>
      <xdr:colOff>593912</xdr:colOff>
      <xdr:row>111</xdr:row>
      <xdr:rowOff>168087</xdr:rowOff>
    </xdr:to>
    <xdr:graphicFrame macro="">
      <xdr:nvGraphicFramePr>
        <xdr:cNvPr id="4" name="Chart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1081076</xdr:colOff>
      <xdr:row>87</xdr:row>
      <xdr:rowOff>112430</xdr:rowOff>
    </xdr:from>
    <xdr:to>
      <xdr:col>37</xdr:col>
      <xdr:colOff>381000</xdr:colOff>
      <xdr:row>109</xdr:row>
      <xdr:rowOff>149678</xdr:rowOff>
    </xdr:to>
    <xdr:graphicFrame macro="">
      <xdr:nvGraphicFramePr>
        <xdr:cNvPr id="5" name="Chart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27215</xdr:colOff>
      <xdr:row>0</xdr:row>
      <xdr:rowOff>27214</xdr:rowOff>
    </xdr:from>
    <xdr:ext cx="1700893" cy="609013"/>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27215" y="27214"/>
          <a:ext cx="170089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Naura Jasmine Azzahra</a:t>
          </a:r>
        </a:p>
        <a:p>
          <a:r>
            <a:rPr lang="en-US" sz="1100" b="1"/>
            <a:t>5026211005</a:t>
          </a:r>
        </a:p>
        <a:p>
          <a:r>
            <a:rPr lang="en-US" sz="1100" b="1"/>
            <a:t>PMA</a:t>
          </a:r>
          <a:r>
            <a:rPr lang="en-US" sz="1100" b="1" baseline="0"/>
            <a:t> A</a:t>
          </a:r>
          <a:endParaRPr lang="en-US" sz="11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58615</xdr:rowOff>
    </xdr:from>
    <xdr:ext cx="1700893" cy="609013"/>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58615"/>
          <a:ext cx="170089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Naura Jasmine Azzahra</a:t>
          </a:r>
        </a:p>
        <a:p>
          <a:r>
            <a:rPr lang="en-US" sz="1100" b="1"/>
            <a:t>5026211005</a:t>
          </a:r>
        </a:p>
        <a:p>
          <a:r>
            <a:rPr lang="en-US" sz="1100" b="1"/>
            <a:t>PMA</a:t>
          </a:r>
          <a:r>
            <a:rPr lang="en-US" sz="1100" b="1" baseline="0"/>
            <a:t> A</a:t>
          </a:r>
          <a:endParaRPr lang="en-US" sz="1100" b="1"/>
        </a:p>
      </xdr:txBody>
    </xdr:sp>
    <xdr:clientData/>
  </xdr:oneCellAnchor>
  <mc:AlternateContent xmlns:mc="http://schemas.openxmlformats.org/markup-compatibility/2006">
    <mc:Choice xmlns:a14="http://schemas.microsoft.com/office/drawing/2010/main" Requires="a14">
      <xdr:twoCellAnchor editAs="oneCell">
        <xdr:from>
          <xdr:col>20</xdr:col>
          <xdr:colOff>76200</xdr:colOff>
          <xdr:row>7</xdr:row>
          <xdr:rowOff>95250</xdr:rowOff>
        </xdr:from>
        <xdr:to>
          <xdr:col>21</xdr:col>
          <xdr:colOff>723900</xdr:colOff>
          <xdr:row>8</xdr:row>
          <xdr:rowOff>180975</xdr:rowOff>
        </xdr:to>
        <xdr:sp macro="" textlink="">
          <xdr:nvSpPr>
            <xdr:cNvPr id="7172" name="Object 4" hidden="1">
              <a:extLst>
                <a:ext uri="{63B3BB69-23CF-44E3-9099-C40C66FF867C}">
                  <a14:compatExt spid="_x0000_s7172"/>
                </a:ext>
                <a:ext uri="{FF2B5EF4-FFF2-40B4-BE49-F238E27FC236}">
                  <a16:creationId xmlns:a16="http://schemas.microsoft.com/office/drawing/2014/main" id="{00000000-0008-0000-0100-0000041C0000}"/>
                </a:ext>
              </a:extLst>
            </xdr:cNvPr>
            <xdr:cNvSpPr/>
          </xdr:nvSpPr>
          <xdr:spPr bwMode="auto">
            <a:xfrm>
              <a:off x="0" y="0"/>
              <a:ext cx="0" cy="0"/>
            </a:xfrm>
            <a:prstGeom prst="rect">
              <a:avLst/>
            </a:prstGeom>
            <a:solidFill>
              <a:srgbClr val="99CCFF" mc:Ignorable="a14" a14:legacySpreadsheetColorIndex="44"/>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552780</xdr:colOff>
      <xdr:row>90</xdr:row>
      <xdr:rowOff>13759</xdr:rowOff>
    </xdr:from>
    <xdr:to>
      <xdr:col>40</xdr:col>
      <xdr:colOff>86591</xdr:colOff>
      <xdr:row>125</xdr:row>
      <xdr:rowOff>69272</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43</xdr:col>
          <xdr:colOff>114300</xdr:colOff>
          <xdr:row>4</xdr:row>
          <xdr:rowOff>152400</xdr:rowOff>
        </xdr:from>
        <xdr:to>
          <xdr:col>45</xdr:col>
          <xdr:colOff>504825</xdr:colOff>
          <xdr:row>8</xdr:row>
          <xdr:rowOff>38100</xdr:rowOff>
        </xdr:to>
        <xdr:sp macro="" textlink="">
          <xdr:nvSpPr>
            <xdr:cNvPr id="7176" name="Object 8" hidden="1">
              <a:extLst>
                <a:ext uri="{63B3BB69-23CF-44E3-9099-C40C66FF867C}">
                  <a14:compatExt spid="_x0000_s7176"/>
                </a:ext>
                <a:ext uri="{FF2B5EF4-FFF2-40B4-BE49-F238E27FC236}">
                  <a16:creationId xmlns:a16="http://schemas.microsoft.com/office/drawing/2014/main" id="{00000000-0008-0000-0100-0000081C0000}"/>
                </a:ext>
              </a:extLst>
            </xdr:cNvPr>
            <xdr:cNvSpPr/>
          </xdr:nvSpPr>
          <xdr:spPr bwMode="auto">
            <a:xfrm>
              <a:off x="0" y="0"/>
              <a:ext cx="0" cy="0"/>
            </a:xfrm>
            <a:prstGeom prst="rect">
              <a:avLst/>
            </a:prstGeom>
            <a:solidFill>
              <a:srgbClr val="99CCFF" mc:Ignorable="a14" a14:legacySpreadsheetColorIndex="44"/>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53</xdr:col>
          <xdr:colOff>76200</xdr:colOff>
          <xdr:row>4</xdr:row>
          <xdr:rowOff>47625</xdr:rowOff>
        </xdr:from>
        <xdr:to>
          <xdr:col>58</xdr:col>
          <xdr:colOff>180975</xdr:colOff>
          <xdr:row>10</xdr:row>
          <xdr:rowOff>152400</xdr:rowOff>
        </xdr:to>
        <xdr:sp macro="" textlink="">
          <xdr:nvSpPr>
            <xdr:cNvPr id="7177" name="Object 9" hidden="1">
              <a:extLst>
                <a:ext uri="{63B3BB69-23CF-44E3-9099-C40C66FF867C}">
                  <a14:compatExt spid="_x0000_s7177"/>
                </a:ext>
                <a:ext uri="{FF2B5EF4-FFF2-40B4-BE49-F238E27FC236}">
                  <a16:creationId xmlns:a16="http://schemas.microsoft.com/office/drawing/2014/main" id="{00000000-0008-0000-0100-0000091C0000}"/>
                </a:ext>
              </a:extLst>
            </xdr:cNvPr>
            <xdr:cNvSpPr/>
          </xdr:nvSpPr>
          <xdr:spPr bwMode="auto">
            <a:xfrm>
              <a:off x="0" y="0"/>
              <a:ext cx="0" cy="0"/>
            </a:xfrm>
            <a:prstGeom prst="rect">
              <a:avLst/>
            </a:prstGeom>
            <a:solidFill>
              <a:srgbClr val="99CCFF" mc:Ignorable="a14" a14:legacySpreadsheetColorIndex="44"/>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36038</xdr:colOff>
      <xdr:row>35</xdr:row>
      <xdr:rowOff>55513</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35</xdr:col>
      <xdr:colOff>333375</xdr:colOff>
      <xdr:row>2</xdr:row>
      <xdr:rowOff>166687</xdr:rowOff>
    </xdr:from>
    <xdr:ext cx="10029825" cy="12865445"/>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22002750" y="547687"/>
          <a:ext cx="10029825" cy="1286544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2400" b="0">
              <a:solidFill>
                <a:schemeClr val="tx1"/>
              </a:solidFill>
              <a:effectLst/>
              <a:latin typeface="+mn-lt"/>
              <a:ea typeface="+mn-ea"/>
              <a:cs typeface="+mn-cs"/>
            </a:rPr>
            <a:t>Kesimpulan : </a:t>
          </a:r>
          <a:br>
            <a:rPr lang="en-US" sz="2400" b="0">
              <a:solidFill>
                <a:schemeClr val="tx1"/>
              </a:solidFill>
              <a:effectLst/>
              <a:latin typeface="+mn-lt"/>
              <a:ea typeface="+mn-ea"/>
              <a:cs typeface="+mn-cs"/>
            </a:rPr>
          </a:br>
          <a:br>
            <a:rPr lang="en-US" sz="2400" b="0">
              <a:solidFill>
                <a:schemeClr val="tx1"/>
              </a:solidFill>
              <a:effectLst/>
              <a:latin typeface="+mn-lt"/>
              <a:ea typeface="+mn-ea"/>
              <a:cs typeface="+mn-cs"/>
            </a:rPr>
          </a:br>
          <a:r>
            <a:rPr lang="en-US" sz="2400" b="0">
              <a:solidFill>
                <a:schemeClr val="tx1"/>
              </a:solidFill>
              <a:effectLst/>
              <a:latin typeface="+mn-lt"/>
              <a:ea typeface="+mn-ea"/>
              <a:cs typeface="+mn-cs"/>
            </a:rPr>
            <a:t>Ditinjau dari Teori : </a:t>
          </a:r>
        </a:p>
        <a:p>
          <a:r>
            <a:rPr lang="en-US" sz="2400" b="0">
              <a:solidFill>
                <a:schemeClr val="tx1"/>
              </a:solidFill>
              <a:effectLst/>
              <a:latin typeface="+mn-lt"/>
              <a:ea typeface="+mn-ea"/>
              <a:cs typeface="+mn-cs"/>
            </a:rPr>
            <a:t>- Benar bahwa Metode</a:t>
          </a:r>
          <a:r>
            <a:rPr lang="en-US" sz="2400" b="0" baseline="0">
              <a:solidFill>
                <a:schemeClr val="tx1"/>
              </a:solidFill>
              <a:effectLst/>
              <a:latin typeface="+mn-lt"/>
              <a:ea typeface="+mn-ea"/>
              <a:cs typeface="+mn-cs"/>
            </a:rPr>
            <a:t> SES dan SMA yang cocok untuk dimiliki oleh data yang tidak memiliki trend dan seasonal </a:t>
          </a:r>
          <a:r>
            <a:rPr lang="en-US" sz="2400" b="1" baseline="0">
              <a:solidFill>
                <a:schemeClr val="tx1"/>
              </a:solidFill>
              <a:effectLst/>
              <a:latin typeface="+mn-lt"/>
              <a:ea typeface="+mn-ea"/>
              <a:cs typeface="+mn-cs"/>
            </a:rPr>
            <a:t>terbukti benar </a:t>
          </a:r>
          <a:r>
            <a:rPr lang="en-US" sz="2400" b="0" baseline="0">
              <a:solidFill>
                <a:schemeClr val="tx1"/>
              </a:solidFill>
              <a:effectLst/>
              <a:latin typeface="+mn-lt"/>
              <a:ea typeface="+mn-ea"/>
              <a:cs typeface="+mn-cs"/>
            </a:rPr>
            <a:t>dan mempunyai model forecast yang dibilang terlampau jauh dari model aktualnya</a:t>
          </a: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 Benar bahwa Metode Holt's (Double ES) dan DMA yang cocok untuk dimiliki oleh data yang memiliki tren</a:t>
          </a:r>
          <a:r>
            <a:rPr lang="en-US" sz="2400" b="1" baseline="0">
              <a:solidFill>
                <a:schemeClr val="tx1"/>
              </a:solidFill>
              <a:effectLst/>
              <a:latin typeface="+mn-lt"/>
              <a:ea typeface="+mn-ea"/>
              <a:cs typeface="+mn-cs"/>
            </a:rPr>
            <a:t>, terbukti benar </a:t>
          </a:r>
          <a:r>
            <a:rPr lang="en-US" sz="2400" b="0" baseline="0">
              <a:solidFill>
                <a:schemeClr val="tx1"/>
              </a:solidFill>
              <a:effectLst/>
              <a:latin typeface="+mn-lt"/>
              <a:ea typeface="+mn-ea"/>
              <a:cs typeface="+mn-cs"/>
            </a:rPr>
            <a:t>dan cocok jika diilhat dari plot grafik model forecastnya yang mendekati aktual</a:t>
          </a:r>
          <a:br>
            <a:rPr lang="en-US" sz="2400" b="0" baseline="0">
              <a:solidFill>
                <a:schemeClr val="tx1"/>
              </a:solidFill>
              <a:effectLst/>
              <a:latin typeface="+mn-lt"/>
              <a:ea typeface="+mn-ea"/>
              <a:cs typeface="+mn-cs"/>
            </a:rPr>
          </a:b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Plot Forecast diurutkan dari yang paling mendekati plot aktual : </a:t>
          </a: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1. Holt's (Double ES)</a:t>
          </a:r>
        </a:p>
        <a:p>
          <a:r>
            <a:rPr lang="en-US" sz="2400" b="0" baseline="0">
              <a:solidFill>
                <a:schemeClr val="tx1"/>
              </a:solidFill>
              <a:effectLst/>
              <a:latin typeface="+mn-lt"/>
              <a:ea typeface="+mn-ea"/>
              <a:cs typeface="+mn-cs"/>
            </a:rPr>
            <a:t>2. DMA Lt 3</a:t>
          </a: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3. Exponential Moving Average </a:t>
          </a: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4. Simple Moving Average</a:t>
          </a: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5. Simple Exponential Smoothing (lebih landai daripada SMA)</a:t>
          </a:r>
          <a:br>
            <a:rPr lang="en-US" sz="2400" b="0" baseline="0">
              <a:solidFill>
                <a:schemeClr val="tx1"/>
              </a:solidFill>
              <a:effectLst/>
              <a:latin typeface="+mn-lt"/>
              <a:ea typeface="+mn-ea"/>
              <a:cs typeface="+mn-cs"/>
            </a:rPr>
          </a:b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Sehingga metode forecast yang direkomendasikan untuk data trend ini yaitu : </a:t>
          </a: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 Double Exponential Smoothing.</a:t>
          </a:r>
          <a:br>
            <a:rPr lang="en-US" sz="2400" b="0" baseline="0">
              <a:solidFill>
                <a:schemeClr val="tx1"/>
              </a:solidFill>
              <a:effectLst/>
              <a:latin typeface="+mn-lt"/>
              <a:ea typeface="+mn-ea"/>
              <a:cs typeface="+mn-cs"/>
            </a:rPr>
          </a:b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Tentu hal ini juga didasarkan dengan konstanta alpha yang dipakai, lenght atau panjang periode data, serta seberapa konsisten datanya memiliki trend (apakah ada fluktuasi turun lalu naik dan lain-lain)</a:t>
          </a:r>
          <a:br>
            <a:rPr lang="en-US" sz="2400" b="0" baseline="0">
              <a:solidFill>
                <a:schemeClr val="tx1"/>
              </a:solidFill>
              <a:effectLst/>
              <a:latin typeface="+mn-lt"/>
              <a:ea typeface="+mn-ea"/>
              <a:cs typeface="+mn-cs"/>
            </a:rPr>
          </a:b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Disini saya menggunakan data dengan periode yang cukup panjang, sehingga jika ditinjau dari jenis metode forecast yang dipakai (antara Moving Average dan Exponential Smoothing), maka jelas Exponential Smoothing lebih diandalkan, karena model MA kurang cocok untuk periode yang panjang (data menjadi smooth dan kurang responsif)</a:t>
          </a:r>
        </a:p>
        <a:p>
          <a:endParaRPr lang="en-US" sz="2400" b="0" baseline="0">
            <a:solidFill>
              <a:schemeClr val="tx1"/>
            </a:solidFill>
            <a:effectLst/>
            <a:latin typeface="+mn-lt"/>
            <a:ea typeface="+mn-ea"/>
            <a:cs typeface="+mn-cs"/>
          </a:endParaRPr>
        </a:p>
        <a:p>
          <a:r>
            <a:rPr lang="en-US" sz="2400" b="0" baseline="0">
              <a:solidFill>
                <a:schemeClr val="tx1"/>
              </a:solidFill>
              <a:effectLst/>
              <a:latin typeface="+mn-lt"/>
              <a:ea typeface="+mn-ea"/>
              <a:cs typeface="+mn-cs"/>
            </a:rPr>
            <a:t>Kesimpulan tambahan : </a:t>
          </a:r>
          <a:br>
            <a:rPr lang="en-US" sz="2400" b="0" baseline="0">
              <a:solidFill>
                <a:schemeClr val="tx1"/>
              </a:solidFill>
              <a:effectLst/>
              <a:latin typeface="+mn-lt"/>
              <a:ea typeface="+mn-ea"/>
              <a:cs typeface="+mn-cs"/>
            </a:rPr>
          </a:br>
          <a:r>
            <a:rPr lang="en-US" sz="2400" b="0" baseline="0">
              <a:solidFill>
                <a:schemeClr val="tx1"/>
              </a:solidFill>
              <a:effectLst/>
              <a:latin typeface="+mn-lt"/>
              <a:ea typeface="+mn-ea"/>
              <a:cs typeface="+mn-cs"/>
            </a:rPr>
            <a:t>- Walaupun MAPE terkecil dimiliki oleh SES, tetap saja model terbaik menurut saya adalah model yang mendekati pola forecast aktual yakni dengan Holts yang mempunyai MAPE 7.02%</a:t>
          </a:r>
          <a:endParaRPr lang="en-US" sz="2400"/>
        </a:p>
      </xdr:txBody>
    </xdr:sp>
    <xdr:clientData/>
  </xdr:oneCellAnchor>
  <xdr:twoCellAnchor>
    <xdr:from>
      <xdr:col>0</xdr:col>
      <xdr:colOff>0</xdr:colOff>
      <xdr:row>38</xdr:row>
      <xdr:rowOff>0</xdr:rowOff>
    </xdr:from>
    <xdr:to>
      <xdr:col>35</xdr:col>
      <xdr:colOff>36038</xdr:colOff>
      <xdr:row>73</xdr:row>
      <xdr:rowOff>55513</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58615</xdr:rowOff>
    </xdr:from>
    <xdr:ext cx="1700893" cy="609013"/>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0" y="58615"/>
          <a:ext cx="1700893"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Naura Jasmine Azzahra</a:t>
          </a:r>
        </a:p>
        <a:p>
          <a:r>
            <a:rPr lang="en-US" sz="1100" b="1"/>
            <a:t>5026211005</a:t>
          </a:r>
        </a:p>
        <a:p>
          <a:r>
            <a:rPr lang="en-US" sz="1100" b="1"/>
            <a:t>PMA</a:t>
          </a:r>
          <a:r>
            <a:rPr lang="en-US" sz="1100" b="1" baseline="0"/>
            <a:t> A</a:t>
          </a:r>
          <a:endParaRPr lang="en-US" sz="1100" b="1"/>
        </a:p>
      </xdr:txBody>
    </xdr:sp>
    <xdr:clientData/>
  </xdr:oneCellAnchor>
  <mc:AlternateContent xmlns:mc="http://schemas.openxmlformats.org/markup-compatibility/2006">
    <mc:Choice xmlns:a14="http://schemas.microsoft.com/office/drawing/2010/main" Requires="a14">
      <xdr:twoCellAnchor editAs="oneCell">
        <xdr:from>
          <xdr:col>15</xdr:col>
          <xdr:colOff>171450</xdr:colOff>
          <xdr:row>6</xdr:row>
          <xdr:rowOff>47625</xdr:rowOff>
        </xdr:from>
        <xdr:to>
          <xdr:col>16</xdr:col>
          <xdr:colOff>809625</xdr:colOff>
          <xdr:row>7</xdr:row>
          <xdr:rowOff>123825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solidFill>
              <a:srgbClr val="99CCFF" mc:Ignorable="a14" a14:legacySpreadsheetColorIndex="44"/>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19050</xdr:colOff>
          <xdr:row>4</xdr:row>
          <xdr:rowOff>95250</xdr:rowOff>
        </xdr:from>
        <xdr:to>
          <xdr:col>41</xdr:col>
          <xdr:colOff>19050</xdr:colOff>
          <xdr:row>8</xdr:row>
          <xdr:rowOff>57150</xdr:rowOff>
        </xdr:to>
        <xdr:sp macro="" textlink="">
          <xdr:nvSpPr>
            <xdr:cNvPr id="8198" name="Object 6" hidden="1">
              <a:extLst>
                <a:ext uri="{63B3BB69-23CF-44E3-9099-C40C66FF867C}">
                  <a14:compatExt spid="_x0000_s8198"/>
                </a:ext>
                <a:ext uri="{FF2B5EF4-FFF2-40B4-BE49-F238E27FC236}">
                  <a16:creationId xmlns:a16="http://schemas.microsoft.com/office/drawing/2014/main" id="{00000000-0008-0000-0300-000006200000}"/>
                </a:ext>
              </a:extLst>
            </xdr:cNvPr>
            <xdr:cNvSpPr/>
          </xdr:nvSpPr>
          <xdr:spPr bwMode="auto">
            <a:xfrm>
              <a:off x="0" y="0"/>
              <a:ext cx="0" cy="0"/>
            </a:xfrm>
            <a:prstGeom prst="rect">
              <a:avLst/>
            </a:prstGeom>
            <a:solidFill>
              <a:srgbClr val="99CCFF" mc:Ignorable="a14" a14:legacySpreadsheetColorIndex="44"/>
            </a:solidFill>
            <a:ln w="9525">
              <a:solidFill>
                <a:srgbClr val="000000" mc:Ignorable="a14" a14:legacySpreadsheetColorIndex="64"/>
              </a:solidFill>
              <a:miter lim="800000"/>
              <a:headEnd/>
              <a:tailEnd/>
            </a:ln>
          </xdr:spPr>
        </xdr:sp>
        <xdr:clientData/>
      </xdr:twoCellAnchor>
    </mc:Choice>
    <mc:Fallback/>
  </mc:AlternateContent>
  <xdr:twoCellAnchor>
    <xdr:from>
      <xdr:col>1</xdr:col>
      <xdr:colOff>226915</xdr:colOff>
      <xdr:row>125</xdr:row>
      <xdr:rowOff>166694</xdr:rowOff>
    </xdr:from>
    <xdr:to>
      <xdr:col>46</xdr:col>
      <xdr:colOff>523874</xdr:colOff>
      <xdr:row>165</xdr:row>
      <xdr:rowOff>119061</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144154</xdr:colOff>
      <xdr:row>29</xdr:row>
      <xdr:rowOff>28575</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459354" cy="555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488620</xdr:colOff>
      <xdr:row>0</xdr:row>
      <xdr:rowOff>28451</xdr:rowOff>
    </xdr:from>
    <xdr:ext cx="7238999" cy="5351850"/>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7762256" y="28451"/>
          <a:ext cx="7238999" cy="5351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600" b="0">
              <a:solidFill>
                <a:schemeClr val="tx1"/>
              </a:solidFill>
              <a:effectLst/>
              <a:latin typeface="+mn-lt"/>
              <a:ea typeface="+mn-ea"/>
              <a:cs typeface="+mn-cs"/>
            </a:rPr>
            <a:t>The decomposition provides insight into the various components of the time series data:</a:t>
          </a:r>
        </a:p>
        <a:p>
          <a:br>
            <a:rPr lang="en-US" sz="1600" b="0">
              <a:solidFill>
                <a:schemeClr val="tx1"/>
              </a:solidFill>
              <a:effectLst/>
              <a:latin typeface="+mn-lt"/>
              <a:ea typeface="+mn-ea"/>
              <a:cs typeface="+mn-cs"/>
            </a:rPr>
          </a:br>
          <a:r>
            <a:rPr lang="en-US" sz="1600" b="0">
              <a:solidFill>
                <a:schemeClr val="tx1"/>
              </a:solidFill>
              <a:effectLst/>
              <a:latin typeface="+mn-lt"/>
              <a:ea typeface="+mn-ea"/>
              <a:cs typeface="+mn-cs"/>
            </a:rPr>
            <a:t>1. </a:t>
          </a:r>
          <a:r>
            <a:rPr lang="en-US" sz="1600" b="1">
              <a:solidFill>
                <a:schemeClr val="tx1"/>
              </a:solidFill>
              <a:effectLst/>
              <a:latin typeface="+mn-lt"/>
              <a:ea typeface="+mn-ea"/>
              <a:cs typeface="+mn-cs"/>
            </a:rPr>
            <a:t>Trend</a:t>
          </a:r>
          <a:r>
            <a:rPr lang="en-US" sz="1600" b="0">
              <a:solidFill>
                <a:schemeClr val="tx1"/>
              </a:solidFill>
              <a:effectLst/>
              <a:latin typeface="+mn-lt"/>
              <a:ea typeface="+mn-ea"/>
              <a:cs typeface="+mn-cs"/>
            </a:rPr>
            <a:t>: The trend component shows an upward slope, suggesting an increase in beer production over time. The trend seems to be somewhat linear, but there are some curvatures, especially in the later years, which may hint at a non-linear trend (possibly polynomial).</a:t>
          </a:r>
        </a:p>
        <a:p>
          <a:br>
            <a:rPr lang="en-US" sz="1600" b="0">
              <a:solidFill>
                <a:schemeClr val="tx1"/>
              </a:solidFill>
              <a:effectLst/>
              <a:latin typeface="+mn-lt"/>
              <a:ea typeface="+mn-ea"/>
              <a:cs typeface="+mn-cs"/>
            </a:rPr>
          </a:br>
          <a:r>
            <a:rPr lang="en-US" sz="1600" b="0">
              <a:solidFill>
                <a:schemeClr val="tx1"/>
              </a:solidFill>
              <a:effectLst/>
              <a:latin typeface="+mn-lt"/>
              <a:ea typeface="+mn-ea"/>
              <a:cs typeface="+mn-cs"/>
            </a:rPr>
            <a:t>2. S</a:t>
          </a:r>
          <a:r>
            <a:rPr lang="en-US" sz="1600" b="1">
              <a:solidFill>
                <a:schemeClr val="tx1"/>
              </a:solidFill>
              <a:effectLst/>
              <a:latin typeface="+mn-lt"/>
              <a:ea typeface="+mn-ea"/>
              <a:cs typeface="+mn-cs"/>
            </a:rPr>
            <a:t>easona</a:t>
          </a:r>
          <a:r>
            <a:rPr lang="en-US" sz="1600" b="0">
              <a:solidFill>
                <a:schemeClr val="tx1"/>
              </a:solidFill>
              <a:effectLst/>
              <a:latin typeface="+mn-lt"/>
              <a:ea typeface="+mn-ea"/>
              <a:cs typeface="+mn-cs"/>
            </a:rPr>
            <a:t>l: The seasonal component shows a consistent and repeating pattern every year, indicating the presence of seasonality. Since we used a multiplicative model for decomposition and the seasonality is pronounced, it suggests a multiplicative seasonality.</a:t>
          </a:r>
        </a:p>
        <a:p>
          <a:br>
            <a:rPr lang="en-US" sz="1600" b="0">
              <a:solidFill>
                <a:schemeClr val="tx1"/>
              </a:solidFill>
              <a:effectLst/>
              <a:latin typeface="+mn-lt"/>
              <a:ea typeface="+mn-ea"/>
              <a:cs typeface="+mn-cs"/>
            </a:rPr>
          </a:br>
          <a:r>
            <a:rPr lang="en-US" sz="1600" b="1">
              <a:solidFill>
                <a:schemeClr val="tx1"/>
              </a:solidFill>
              <a:effectLst/>
              <a:latin typeface="+mn-lt"/>
              <a:ea typeface="+mn-ea"/>
              <a:cs typeface="+mn-cs"/>
            </a:rPr>
            <a:t>3. Residual</a:t>
          </a:r>
          <a:r>
            <a:rPr lang="en-US" sz="1600" b="0">
              <a:solidFill>
                <a:schemeClr val="tx1"/>
              </a:solidFill>
              <a:effectLst/>
              <a:latin typeface="+mn-lt"/>
              <a:ea typeface="+mn-ea"/>
              <a:cs typeface="+mn-cs"/>
            </a:rPr>
            <a:t>: The residuals show some variations, but they seem to be somewhat consistent throughout the series.</a:t>
          </a:r>
        </a:p>
        <a:p>
          <a:br>
            <a:rPr lang="en-US" sz="1600" b="0">
              <a:solidFill>
                <a:schemeClr val="tx1"/>
              </a:solidFill>
              <a:effectLst/>
              <a:latin typeface="+mn-lt"/>
              <a:ea typeface="+mn-ea"/>
              <a:cs typeface="+mn-cs"/>
            </a:rPr>
          </a:br>
          <a:r>
            <a:rPr lang="en-US" sz="1600" b="0">
              <a:solidFill>
                <a:schemeClr val="tx1"/>
              </a:solidFill>
              <a:effectLst/>
              <a:latin typeface="+mn-lt"/>
              <a:ea typeface="+mn-ea"/>
              <a:cs typeface="+mn-cs"/>
            </a:rPr>
            <a:t>Given these observations:</a:t>
          </a:r>
        </a:p>
        <a:p>
          <a:br>
            <a:rPr lang="en-US" sz="1600" b="0">
              <a:solidFill>
                <a:schemeClr val="tx1"/>
              </a:solidFill>
              <a:effectLst/>
              <a:latin typeface="+mn-lt"/>
              <a:ea typeface="+mn-ea"/>
              <a:cs typeface="+mn-cs"/>
            </a:rPr>
          </a:br>
          <a:r>
            <a:rPr lang="en-US" sz="1600" b="0">
              <a:solidFill>
                <a:schemeClr val="tx1"/>
              </a:solidFill>
              <a:effectLst/>
              <a:latin typeface="+mn-lt"/>
              <a:ea typeface="+mn-ea"/>
              <a:cs typeface="+mn-cs"/>
            </a:rPr>
            <a:t>- The</a:t>
          </a:r>
          <a:r>
            <a:rPr lang="en-US" sz="1600" b="1">
              <a:solidFill>
                <a:schemeClr val="tx1"/>
              </a:solidFill>
              <a:effectLst/>
              <a:latin typeface="+mn-lt"/>
              <a:ea typeface="+mn-ea"/>
              <a:cs typeface="+mn-cs"/>
            </a:rPr>
            <a:t> trend </a:t>
          </a:r>
          <a:r>
            <a:rPr lang="en-US" sz="1600" b="0">
              <a:solidFill>
                <a:schemeClr val="tx1"/>
              </a:solidFill>
              <a:effectLst/>
              <a:latin typeface="+mn-lt"/>
              <a:ea typeface="+mn-ea"/>
              <a:cs typeface="+mn-cs"/>
            </a:rPr>
            <a:t>appears to be somewhere between </a:t>
          </a:r>
          <a:r>
            <a:rPr lang="en-US" sz="1600" b="1">
              <a:solidFill>
                <a:schemeClr val="tx1"/>
              </a:solidFill>
              <a:effectLst/>
              <a:latin typeface="+mn-lt"/>
              <a:ea typeface="+mn-ea"/>
              <a:cs typeface="+mn-cs"/>
            </a:rPr>
            <a:t>additive </a:t>
          </a:r>
          <a:r>
            <a:rPr lang="en-US" sz="1600" b="0">
              <a:solidFill>
                <a:schemeClr val="tx1"/>
              </a:solidFill>
              <a:effectLst/>
              <a:latin typeface="+mn-lt"/>
              <a:ea typeface="+mn-ea"/>
              <a:cs typeface="+mn-cs"/>
            </a:rPr>
            <a:t>and </a:t>
          </a:r>
          <a:r>
            <a:rPr lang="en-US" sz="1600" b="1">
              <a:solidFill>
                <a:schemeClr val="tx1"/>
              </a:solidFill>
              <a:effectLst/>
              <a:latin typeface="+mn-lt"/>
              <a:ea typeface="+mn-ea"/>
              <a:cs typeface="+mn-cs"/>
            </a:rPr>
            <a:t>polynomial</a:t>
          </a:r>
          <a:r>
            <a:rPr lang="en-US" sz="1600" b="0">
              <a:solidFill>
                <a:schemeClr val="tx1"/>
              </a:solidFill>
              <a:effectLst/>
              <a:latin typeface="+mn-lt"/>
              <a:ea typeface="+mn-ea"/>
              <a:cs typeface="+mn-cs"/>
            </a:rPr>
            <a:t>.</a:t>
          </a:r>
        </a:p>
        <a:p>
          <a:r>
            <a:rPr lang="en-US" sz="1600" b="0">
              <a:solidFill>
                <a:schemeClr val="tx1"/>
              </a:solidFill>
              <a:effectLst/>
              <a:latin typeface="+mn-lt"/>
              <a:ea typeface="+mn-ea"/>
              <a:cs typeface="+mn-cs"/>
            </a:rPr>
            <a:t>- The </a:t>
          </a:r>
          <a:r>
            <a:rPr lang="en-US" sz="1600" b="1">
              <a:solidFill>
                <a:schemeClr val="tx1"/>
              </a:solidFill>
              <a:effectLst/>
              <a:latin typeface="+mn-lt"/>
              <a:ea typeface="+mn-ea"/>
              <a:cs typeface="+mn-cs"/>
            </a:rPr>
            <a:t>seasonality </a:t>
          </a:r>
          <a:r>
            <a:rPr lang="en-US" sz="1600" b="0">
              <a:solidFill>
                <a:schemeClr val="tx1"/>
              </a:solidFill>
              <a:effectLst/>
              <a:latin typeface="+mn-lt"/>
              <a:ea typeface="+mn-ea"/>
              <a:cs typeface="+mn-cs"/>
            </a:rPr>
            <a:t>is </a:t>
          </a:r>
          <a:r>
            <a:rPr lang="en-US" sz="1600" b="1">
              <a:solidFill>
                <a:schemeClr val="tx1"/>
              </a:solidFill>
              <a:effectLst/>
              <a:latin typeface="+mn-lt"/>
              <a:ea typeface="+mn-ea"/>
              <a:cs typeface="+mn-cs"/>
            </a:rPr>
            <a:t>multiplicative</a:t>
          </a:r>
          <a:r>
            <a:rPr lang="en-US" sz="1600" b="0">
              <a:solidFill>
                <a:schemeClr val="tx1"/>
              </a:solidFill>
              <a:effectLst/>
              <a:latin typeface="+mn-lt"/>
              <a:ea typeface="+mn-ea"/>
              <a:cs typeface="+mn-cs"/>
            </a:rPr>
            <a:t>.</a:t>
          </a:r>
        </a:p>
        <a:p>
          <a:endParaRPr lang="en-US" sz="1600"/>
        </a:p>
      </xdr:txBody>
    </xdr:sp>
    <xdr:clientData/>
  </xdr:oneCellAnchor>
  <xdr:oneCellAnchor>
    <xdr:from>
      <xdr:col>1</xdr:col>
      <xdr:colOff>2720</xdr:colOff>
      <xdr:row>30</xdr:row>
      <xdr:rowOff>133226</xdr:rowOff>
    </xdr:from>
    <xdr:ext cx="7238999" cy="3818096"/>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08856" y="5848226"/>
          <a:ext cx="7238999" cy="381809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400" b="0">
              <a:solidFill>
                <a:schemeClr val="tx1"/>
              </a:solidFill>
              <a:effectLst/>
              <a:latin typeface="+mn-lt"/>
              <a:ea typeface="+mn-ea"/>
              <a:cs typeface="+mn-cs"/>
            </a:rPr>
            <a:t>Further</a:t>
          </a:r>
          <a:r>
            <a:rPr lang="en-US" sz="1400" b="0" baseline="0">
              <a:solidFill>
                <a:schemeClr val="tx1"/>
              </a:solidFill>
              <a:effectLst/>
              <a:latin typeface="+mn-lt"/>
              <a:ea typeface="+mn-ea"/>
              <a:cs typeface="+mn-cs"/>
            </a:rPr>
            <a:t> Analysis using Linear and Polynomial Regression : </a:t>
          </a:r>
          <a:br>
            <a:rPr lang="en-US" sz="1400" b="0" baseline="0">
              <a:solidFill>
                <a:schemeClr val="tx1"/>
              </a:solidFill>
              <a:effectLst/>
              <a:latin typeface="+mn-lt"/>
              <a:ea typeface="+mn-ea"/>
              <a:cs typeface="+mn-cs"/>
            </a:rPr>
          </a:br>
          <a:r>
            <a:rPr lang="en-US" sz="1400" b="0" baseline="0">
              <a:solidFill>
                <a:schemeClr val="tx1"/>
              </a:solidFill>
              <a:effectLst/>
              <a:latin typeface="+mn-lt"/>
              <a:ea typeface="+mn-ea"/>
              <a:cs typeface="+mn-cs"/>
            </a:rPr>
            <a:t>Results are </a:t>
          </a:r>
          <a:r>
            <a:rPr lang="en-US" sz="1400" b="0">
              <a:solidFill>
                <a:schemeClr val="dk1"/>
              </a:solidFill>
              <a:effectLst/>
              <a:latin typeface="+mn-lt"/>
              <a:ea typeface="+mn-ea"/>
              <a:cs typeface="+mn-cs"/>
            </a:rPr>
            <a:t>The mean squared errors (MSE) for the two models are:</a:t>
          </a:r>
        </a:p>
        <a:p>
          <a:br>
            <a:rPr lang="en-US" sz="1400" b="0">
              <a:solidFill>
                <a:schemeClr val="dk1"/>
              </a:solidFill>
              <a:effectLst/>
              <a:latin typeface="+mn-lt"/>
              <a:ea typeface="+mn-ea"/>
              <a:cs typeface="+mn-cs"/>
            </a:rPr>
          </a:br>
          <a:r>
            <a:rPr lang="en-US" sz="1400" b="0">
              <a:solidFill>
                <a:schemeClr val="dk1"/>
              </a:solidFill>
              <a:effectLst/>
              <a:latin typeface="+mn-lt"/>
              <a:ea typeface="+mn-ea"/>
              <a:cs typeface="+mn-cs"/>
            </a:rPr>
            <a:t>- Linear (Additive Trend) MSE: 220.96</a:t>
          </a:r>
        </a:p>
        <a:p>
          <a:r>
            <a:rPr lang="en-US" sz="1400" b="0">
              <a:solidFill>
                <a:schemeClr val="dk1"/>
              </a:solidFill>
              <a:effectLst/>
              <a:latin typeface="+mn-lt"/>
              <a:ea typeface="+mn-ea"/>
              <a:cs typeface="+mn-cs"/>
            </a:rPr>
            <a:t>- Polynomial Trend MSE: 49.45</a:t>
          </a:r>
        </a:p>
        <a:p>
          <a:br>
            <a:rPr lang="en-US" sz="1400" b="0">
              <a:solidFill>
                <a:schemeClr val="dk1"/>
              </a:solidFill>
              <a:effectLst/>
              <a:latin typeface="+mn-lt"/>
              <a:ea typeface="+mn-ea"/>
              <a:cs typeface="+mn-cs"/>
            </a:rPr>
          </a:br>
          <a:r>
            <a:rPr lang="en-US" sz="1400" b="0">
              <a:solidFill>
                <a:schemeClr val="dk1"/>
              </a:solidFill>
              <a:effectLst/>
              <a:latin typeface="+mn-lt"/>
              <a:ea typeface="+mn-ea"/>
              <a:cs typeface="+mn-cs"/>
            </a:rPr>
            <a:t>The polynomial trend has a significantly lower MSE compared to the linear trend, which suggests that the polynomial trend offers a better fit to the data.</a:t>
          </a:r>
        </a:p>
        <a:p>
          <a:br>
            <a:rPr lang="en-US" sz="1400" b="0">
              <a:solidFill>
                <a:schemeClr val="dk1"/>
              </a:solidFill>
              <a:effectLst/>
              <a:latin typeface="+mn-lt"/>
              <a:ea typeface="+mn-ea"/>
              <a:cs typeface="+mn-cs"/>
            </a:rPr>
          </a:br>
          <a:r>
            <a:rPr lang="en-US" sz="1400" b="0">
              <a:solidFill>
                <a:schemeClr val="dk1"/>
              </a:solidFill>
              <a:effectLst/>
              <a:latin typeface="+mn-lt"/>
              <a:ea typeface="+mn-ea"/>
              <a:cs typeface="+mn-cs"/>
            </a:rPr>
            <a:t>Given this information and the earlier visual analysis:</a:t>
          </a:r>
        </a:p>
        <a:p>
          <a:br>
            <a:rPr lang="en-US" sz="1400" b="0">
              <a:solidFill>
                <a:schemeClr val="dk1"/>
              </a:solidFill>
              <a:effectLst/>
              <a:latin typeface="+mn-lt"/>
              <a:ea typeface="+mn-ea"/>
              <a:cs typeface="+mn-cs"/>
            </a:rPr>
          </a:br>
          <a:r>
            <a:rPr lang="en-US" sz="1400" b="0">
              <a:solidFill>
                <a:schemeClr val="dk1"/>
              </a:solidFill>
              <a:effectLst/>
              <a:latin typeface="+mn-lt"/>
              <a:ea typeface="+mn-ea"/>
              <a:cs typeface="+mn-cs"/>
            </a:rPr>
            <a:t>- The trend is Polynomial.</a:t>
          </a:r>
        </a:p>
        <a:p>
          <a:r>
            <a:rPr lang="en-US" sz="1400" b="0">
              <a:solidFill>
                <a:schemeClr val="dk1"/>
              </a:solidFill>
              <a:effectLst/>
              <a:latin typeface="+mn-lt"/>
              <a:ea typeface="+mn-ea"/>
              <a:cs typeface="+mn-cs"/>
            </a:rPr>
            <a:t>- The seasonality is Multiplicative.</a:t>
          </a:r>
        </a:p>
        <a:p>
          <a:br>
            <a:rPr lang="en-US" sz="1400" b="0">
              <a:solidFill>
                <a:schemeClr val="dk1"/>
              </a:solidFill>
              <a:effectLst/>
              <a:latin typeface="+mn-lt"/>
              <a:ea typeface="+mn-ea"/>
              <a:cs typeface="+mn-cs"/>
            </a:rPr>
          </a:br>
          <a:r>
            <a:rPr lang="en-US" sz="1400" b="0">
              <a:solidFill>
                <a:schemeClr val="dk1"/>
              </a:solidFill>
              <a:effectLst/>
              <a:latin typeface="+mn-lt"/>
              <a:ea typeface="+mn-ea"/>
              <a:cs typeface="+mn-cs"/>
            </a:rPr>
            <a:t>Thus, the pattern of the provided data can be described as: </a:t>
          </a:r>
          <a:r>
            <a:rPr lang="en-US" sz="1400" b="1">
              <a:solidFill>
                <a:schemeClr val="dk1"/>
              </a:solidFill>
              <a:effectLst/>
              <a:latin typeface="+mn-lt"/>
              <a:ea typeface="+mn-ea"/>
              <a:cs typeface="+mn-cs"/>
            </a:rPr>
            <a:t>Polynomial trend with Multiplicative seasonality.</a:t>
          </a:r>
        </a:p>
        <a:p>
          <a:endParaRPr lang="en-US" sz="1400"/>
        </a:p>
      </xdr:txBody>
    </xdr:sp>
    <xdr:clientData/>
  </xdr:oneCellAnchor>
  <xdr:oneCellAnchor>
    <xdr:from>
      <xdr:col>15</xdr:col>
      <xdr:colOff>240845</xdr:colOff>
      <xdr:row>30</xdr:row>
      <xdr:rowOff>185180</xdr:rowOff>
    </xdr:from>
    <xdr:ext cx="5479249" cy="2283959"/>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9332890" y="5900180"/>
          <a:ext cx="5479249" cy="228395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400" b="0" i="0">
              <a:solidFill>
                <a:schemeClr val="dk1"/>
              </a:solidFill>
              <a:effectLst/>
              <a:latin typeface="+mn-lt"/>
              <a:ea typeface="+mn-ea"/>
              <a:cs typeface="+mn-cs"/>
            </a:rPr>
            <a:t>Triple Exponential Smoothing, also known as the Holt-Winters method, is particularly suited for time series data with trends and seasonality. The method uses three smoothing parameters:</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 </a:t>
          </a:r>
          <a:r>
            <a:rPr lang="el-GR" sz="1400" b="0" i="1">
              <a:solidFill>
                <a:schemeClr val="dk1"/>
              </a:solidFill>
              <a:effectLst/>
              <a:latin typeface="+mn-lt"/>
              <a:ea typeface="+mn-ea"/>
              <a:cs typeface="+mn-cs"/>
            </a:rPr>
            <a:t>α</a:t>
          </a:r>
          <a:r>
            <a:rPr lang="el-GR" sz="1400" b="0" i="0">
              <a:solidFill>
                <a:schemeClr val="dk1"/>
              </a:solidFill>
              <a:effectLst/>
              <a:latin typeface="+mn-lt"/>
              <a:ea typeface="+mn-ea"/>
              <a:cs typeface="+mn-cs"/>
            </a:rPr>
            <a:t> (</a:t>
          </a:r>
          <a:r>
            <a:rPr lang="en-US" sz="1400" b="0" i="0">
              <a:solidFill>
                <a:schemeClr val="dk1"/>
              </a:solidFill>
              <a:effectLst/>
              <a:latin typeface="+mn-lt"/>
              <a:ea typeface="+mn-ea"/>
              <a:cs typeface="+mn-cs"/>
            </a:rPr>
            <a:t>alpha) for the level</a:t>
          </a:r>
        </a:p>
        <a:p>
          <a:r>
            <a:rPr lang="en-US" sz="1400" b="0" i="0">
              <a:solidFill>
                <a:schemeClr val="dk1"/>
              </a:solidFill>
              <a:effectLst/>
              <a:latin typeface="+mn-lt"/>
              <a:ea typeface="+mn-ea"/>
              <a:cs typeface="+mn-cs"/>
            </a:rPr>
            <a:t>-</a:t>
          </a:r>
          <a:r>
            <a:rPr lang="en-US" sz="1400" b="0" i="0" baseline="0">
              <a:solidFill>
                <a:schemeClr val="dk1"/>
              </a:solidFill>
              <a:effectLst/>
              <a:latin typeface="+mn-lt"/>
              <a:ea typeface="+mn-ea"/>
              <a:cs typeface="+mn-cs"/>
            </a:rPr>
            <a:t> </a:t>
          </a:r>
          <a:r>
            <a:rPr lang="el-GR" sz="1400" b="0" i="1">
              <a:solidFill>
                <a:schemeClr val="dk1"/>
              </a:solidFill>
              <a:effectLst/>
              <a:latin typeface="+mn-lt"/>
              <a:ea typeface="+mn-ea"/>
              <a:cs typeface="+mn-cs"/>
            </a:rPr>
            <a:t>β</a:t>
          </a:r>
          <a:r>
            <a:rPr lang="el-GR" sz="1400" b="0" i="0">
              <a:solidFill>
                <a:schemeClr val="dk1"/>
              </a:solidFill>
              <a:effectLst/>
              <a:latin typeface="+mn-lt"/>
              <a:ea typeface="+mn-ea"/>
              <a:cs typeface="+mn-cs"/>
            </a:rPr>
            <a:t> (</a:t>
          </a:r>
          <a:r>
            <a:rPr lang="en-US" sz="1400" b="0" i="0">
              <a:solidFill>
                <a:schemeClr val="dk1"/>
              </a:solidFill>
              <a:effectLst/>
              <a:latin typeface="+mn-lt"/>
              <a:ea typeface="+mn-ea"/>
              <a:cs typeface="+mn-cs"/>
            </a:rPr>
            <a:t>beta) for the trend</a:t>
          </a:r>
        </a:p>
        <a:p>
          <a:r>
            <a:rPr lang="en-US" sz="1400" b="0" i="0">
              <a:solidFill>
                <a:schemeClr val="dk1"/>
              </a:solidFill>
              <a:effectLst/>
              <a:latin typeface="+mn-lt"/>
              <a:ea typeface="+mn-ea"/>
              <a:cs typeface="+mn-cs"/>
            </a:rPr>
            <a:t>-</a:t>
          </a:r>
          <a:r>
            <a:rPr lang="en-US" sz="1400" b="0" i="0" baseline="0">
              <a:solidFill>
                <a:schemeClr val="dk1"/>
              </a:solidFill>
              <a:effectLst/>
              <a:latin typeface="+mn-lt"/>
              <a:ea typeface="+mn-ea"/>
              <a:cs typeface="+mn-cs"/>
            </a:rPr>
            <a:t> </a:t>
          </a:r>
          <a:r>
            <a:rPr lang="el-GR" sz="1400" b="0" i="1">
              <a:solidFill>
                <a:schemeClr val="dk1"/>
              </a:solidFill>
              <a:effectLst/>
              <a:latin typeface="+mn-lt"/>
              <a:ea typeface="+mn-ea"/>
              <a:cs typeface="+mn-cs"/>
            </a:rPr>
            <a:t>γ</a:t>
          </a:r>
          <a:r>
            <a:rPr lang="el-GR" sz="1400" b="0" i="0">
              <a:solidFill>
                <a:schemeClr val="dk1"/>
              </a:solidFill>
              <a:effectLst/>
              <a:latin typeface="+mn-lt"/>
              <a:ea typeface="+mn-ea"/>
              <a:cs typeface="+mn-cs"/>
            </a:rPr>
            <a:t> (</a:t>
          </a:r>
          <a:r>
            <a:rPr lang="en-US" sz="1400" b="0" i="0">
              <a:solidFill>
                <a:schemeClr val="dk1"/>
              </a:solidFill>
              <a:effectLst/>
              <a:latin typeface="+mn-lt"/>
              <a:ea typeface="+mn-ea"/>
              <a:cs typeface="+mn-cs"/>
            </a:rPr>
            <a:t>gamma) for the seasonality</a:t>
          </a:r>
        </a:p>
        <a:p>
          <a:r>
            <a:rPr lang="en-US" sz="1400" b="0" i="0">
              <a:solidFill>
                <a:schemeClr val="dk1"/>
              </a:solidFill>
              <a:effectLst/>
              <a:latin typeface="+mn-lt"/>
              <a:ea typeface="+mn-ea"/>
              <a:cs typeface="+mn-cs"/>
            </a:rPr>
            <a:t>Given that the pattern of the data is </a:t>
          </a:r>
          <a:r>
            <a:rPr lang="en-US" sz="1400" b="1" i="0">
              <a:solidFill>
                <a:schemeClr val="dk1"/>
              </a:solidFill>
              <a:effectLst/>
              <a:latin typeface="+mn-lt"/>
              <a:ea typeface="+mn-ea"/>
              <a:cs typeface="+mn-cs"/>
            </a:rPr>
            <a:t>a polynomial trend with multiplicative seasonality</a:t>
          </a:r>
          <a:r>
            <a:rPr lang="en-US" sz="1400" b="0" i="0">
              <a:solidFill>
                <a:schemeClr val="dk1"/>
              </a:solidFill>
              <a:effectLst/>
              <a:latin typeface="+mn-lt"/>
              <a:ea typeface="+mn-ea"/>
              <a:cs typeface="+mn-cs"/>
            </a:rPr>
            <a:t>, The best method</a:t>
          </a:r>
          <a:r>
            <a:rPr lang="en-US" sz="1400" b="0" i="0" baseline="0">
              <a:solidFill>
                <a:schemeClr val="dk1"/>
              </a:solidFill>
              <a:effectLst/>
              <a:latin typeface="+mn-lt"/>
              <a:ea typeface="+mn-ea"/>
              <a:cs typeface="+mn-cs"/>
            </a:rPr>
            <a:t> of </a:t>
          </a:r>
          <a:r>
            <a:rPr lang="en-US" sz="1400" b="0" i="0">
              <a:solidFill>
                <a:schemeClr val="dk1"/>
              </a:solidFill>
              <a:effectLst/>
              <a:latin typeface="+mn-lt"/>
              <a:ea typeface="+mn-ea"/>
              <a:cs typeface="+mn-cs"/>
            </a:rPr>
            <a:t>Triple Exponential Smoothing is </a:t>
          </a:r>
          <a:r>
            <a:rPr lang="en-US" sz="1400" b="1" i="0">
              <a:solidFill>
                <a:srgbClr val="FF0000"/>
              </a:solidFill>
              <a:effectLst/>
              <a:latin typeface="+mn-lt"/>
              <a:ea typeface="+mn-ea"/>
              <a:cs typeface="+mn-cs"/>
            </a:rPr>
            <a:t>additive trend and multiplicative seasonality (Pegels B3)</a:t>
          </a:r>
          <a:r>
            <a:rPr lang="en-US" sz="1400" b="0" i="0">
              <a:solidFill>
                <a:schemeClr val="dk1"/>
              </a:solidFill>
              <a:effectLst/>
              <a:latin typeface="+mn-lt"/>
              <a:ea typeface="+mn-ea"/>
              <a:cs typeface="+mn-cs"/>
            </a:rPr>
            <a:t>.</a:t>
          </a:r>
        </a:p>
      </xdr:txBody>
    </xdr:sp>
    <xdr:clientData/>
  </xdr:oneCellAnchor>
  <xdr:twoCellAnchor>
    <xdr:from>
      <xdr:col>13</xdr:col>
      <xdr:colOff>104775</xdr:colOff>
      <xdr:row>38</xdr:row>
      <xdr:rowOff>155864</xdr:rowOff>
    </xdr:from>
    <xdr:to>
      <xdr:col>15</xdr:col>
      <xdr:colOff>17319</xdr:colOff>
      <xdr:row>38</xdr:row>
      <xdr:rowOff>171450</xdr:rowOff>
    </xdr:to>
    <xdr:cxnSp macro="">
      <xdr:nvCxnSpPr>
        <xdr:cNvPr id="7" name="Straight Arrow Connector 6">
          <a:extLst>
            <a:ext uri="{FF2B5EF4-FFF2-40B4-BE49-F238E27FC236}">
              <a16:creationId xmlns:a16="http://schemas.microsoft.com/office/drawing/2014/main" id="{00000000-0008-0000-0400-000007000000}"/>
            </a:ext>
          </a:extLst>
        </xdr:cNvPr>
        <xdr:cNvCxnSpPr/>
      </xdr:nvCxnSpPr>
      <xdr:spPr>
        <a:xfrm flipV="1">
          <a:off x="8029575" y="7394864"/>
          <a:ext cx="1131744" cy="15586"/>
        </a:xfrm>
        <a:prstGeom prst="straightConnector1">
          <a:avLst/>
        </a:prstGeom>
        <a:ln w="762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25</xdr:col>
      <xdr:colOff>173182</xdr:colOff>
      <xdr:row>8</xdr:row>
      <xdr:rowOff>69272</xdr:rowOff>
    </xdr:from>
    <xdr:to>
      <xdr:col>37</xdr:col>
      <xdr:colOff>326624</xdr:colOff>
      <xdr:row>35</xdr:row>
      <xdr:rowOff>174780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2"/>
        <a:stretch>
          <a:fillRect/>
        </a:stretch>
      </xdr:blipFill>
      <xdr:spPr>
        <a:xfrm>
          <a:off x="15326591" y="1593272"/>
          <a:ext cx="7427078" cy="52490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219075</xdr:colOff>
          <xdr:row>5</xdr:row>
          <xdr:rowOff>0</xdr:rowOff>
        </xdr:from>
        <xdr:to>
          <xdr:col>17</xdr:col>
          <xdr:colOff>133350</xdr:colOff>
          <xdr:row>15</xdr:row>
          <xdr:rowOff>57150</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solidFill>
              <a:srgbClr val="99CCFF" mc:Ignorable="a14" a14:legacySpreadsheetColorIndex="44"/>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238125</xdr:colOff>
          <xdr:row>5</xdr:row>
          <xdr:rowOff>104775</xdr:rowOff>
        </xdr:from>
        <xdr:to>
          <xdr:col>15</xdr:col>
          <xdr:colOff>19050</xdr:colOff>
          <xdr:row>13</xdr:row>
          <xdr:rowOff>0</xdr:rowOff>
        </xdr:to>
        <xdr:sp macro="" textlink="">
          <xdr:nvSpPr>
            <xdr:cNvPr id="18433" name="Object 1" hidden="1">
              <a:extLst>
                <a:ext uri="{63B3BB69-23CF-44E3-9099-C40C66FF867C}">
                  <a14:compatExt spid="_x0000_s18433"/>
                </a:ext>
                <a:ext uri="{FF2B5EF4-FFF2-40B4-BE49-F238E27FC236}">
                  <a16:creationId xmlns:a16="http://schemas.microsoft.com/office/drawing/2014/main" id="{00000000-0008-0000-0600-000001480000}"/>
                </a:ext>
              </a:extLst>
            </xdr:cNvPr>
            <xdr:cNvSpPr/>
          </xdr:nvSpPr>
          <xdr:spPr bwMode="auto">
            <a:xfrm>
              <a:off x="0" y="0"/>
              <a:ext cx="0" cy="0"/>
            </a:xfrm>
            <a:prstGeom prst="rect">
              <a:avLst/>
            </a:prstGeom>
            <a:solidFill>
              <a:srgbClr val="99CCFF" mc:Ignorable="a14" a14:legacySpreadsheetColorIndex="44"/>
            </a:solid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123825</xdr:colOff>
      <xdr:row>0</xdr:row>
      <xdr:rowOff>90487</xdr:rowOff>
    </xdr:from>
    <xdr:to>
      <xdr:col>29</xdr:col>
      <xdr:colOff>173181</xdr:colOff>
      <xdr:row>33</xdr:row>
      <xdr:rowOff>86591</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30</xdr:col>
      <xdr:colOff>138545</xdr:colOff>
      <xdr:row>3</xdr:row>
      <xdr:rowOff>142875</xdr:rowOff>
    </xdr:from>
    <xdr:ext cx="3790517" cy="5164875"/>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8322636" y="714375"/>
          <a:ext cx="3790517" cy="51648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800"/>
            <a:t>Didapatkan</a:t>
          </a:r>
          <a:r>
            <a:rPr lang="en-US" sz="1800" baseline="0"/>
            <a:t> hasil perbandingan plot antara Pegels B3 dengan Holt's Winter B3. Dengan nilai MAPE yang smaa besar yaitu 12.36%, Didapatkan bahwa Forecast model Pegels B3 dan Holt;s Winter, menhasilkan bentuk plot model yang sama satu dengan lainnya, walaupun rumus pegels b3 dan holt-winters memiliki rumus yang berbeda, namun hasil yang didapatkan plotnya sama. Sehingga disini bisa dibilang bahwa metode terbaik untuk data Monthly Beer Production ini yaitu Triple Exponential Smoothing dengan metode Pegels B3 maupun Holt Winters</a:t>
          </a:r>
        </a:p>
        <a:p>
          <a:endParaRPr lang="en-US" sz="1800" b="1" baseline="0"/>
        </a:p>
        <a:p>
          <a:endParaRPr lang="en-US" sz="18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142874</xdr:colOff>
      <xdr:row>2</xdr:row>
      <xdr:rowOff>142874</xdr:rowOff>
    </xdr:from>
    <xdr:to>
      <xdr:col>49</xdr:col>
      <xdr:colOff>190500</xdr:colOff>
      <xdr:row>64</xdr:row>
      <xdr:rowOff>38100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49</xdr:col>
      <xdr:colOff>495300</xdr:colOff>
      <xdr:row>13</xdr:row>
      <xdr:rowOff>76200</xdr:rowOff>
    </xdr:from>
    <xdr:ext cx="8801100" cy="9109802"/>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0832425" y="2552700"/>
          <a:ext cx="8801100" cy="910980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3200"/>
            <a:t>Jika dianalisis Secara Keseluruhan dengan</a:t>
          </a:r>
          <a:r>
            <a:rPr lang="en-US" sz="3200" baseline="0"/>
            <a:t> menggunakan semua metode ES (Pegels B3, Holt-Winters, Holt's, dan SES). Didapatkan kesimpulan bahwa : </a:t>
          </a:r>
          <a:br>
            <a:rPr lang="en-US" sz="3200" baseline="0"/>
          </a:br>
          <a:r>
            <a:rPr lang="en-US" sz="3200" baseline="0"/>
            <a:t>- Model forecast yang mendekati aktual adalah Pegels B3 atau Holt-Winters dengan MAPE 12.36%</a:t>
          </a:r>
        </a:p>
        <a:p>
          <a:r>
            <a:rPr lang="en-US" sz="3200" baseline="0"/>
            <a:t>- Holt's Winter memiliki MAPE yang </a:t>
          </a:r>
          <a:r>
            <a:rPr lang="en-US" sz="3200" b="1" baseline="0"/>
            <a:t>sama</a:t>
          </a:r>
          <a:r>
            <a:rPr lang="en-US" sz="3200" b="0" baseline="0"/>
            <a:t> dengan Pegels B3, serta antara holt's winter dengan pegels b3, sama sama memiliki plot yang sama antar satu sama lain</a:t>
          </a:r>
          <a:br>
            <a:rPr lang="en-US" sz="3200" b="0" baseline="0"/>
          </a:br>
          <a:r>
            <a:rPr lang="en-US" sz="3200" b="0" baseline="0"/>
            <a:t>- Metode ES dengan MAPE </a:t>
          </a:r>
          <a:r>
            <a:rPr lang="en-US" sz="3200" b="1" baseline="0"/>
            <a:t>terkecil</a:t>
          </a:r>
          <a:r>
            <a:rPr lang="en-US" sz="3200" b="0" baseline="0"/>
            <a:t> yaitu dimiliki oleh </a:t>
          </a:r>
          <a:r>
            <a:rPr lang="en-US" sz="3200" b="1" baseline="0"/>
            <a:t>SES</a:t>
          </a:r>
          <a:r>
            <a:rPr lang="en-US" sz="3200" b="0" baseline="0"/>
            <a:t>, namun untuk bentuk model masih dibilang terlampau jauh atau menempati urutan terakhir jika dibandingkan dengan yang lainnya</a:t>
          </a:r>
        </a:p>
        <a:p>
          <a:r>
            <a:rPr lang="en-US" sz="3200" b="0" baseline="0"/>
            <a:t>- Metode Holts memiliki pola data forecast yang </a:t>
          </a:r>
          <a:r>
            <a:rPr lang="en-US" sz="3200" b="1" baseline="0"/>
            <a:t>kurang lebih mirip </a:t>
          </a:r>
          <a:r>
            <a:rPr lang="en-US" sz="3200" b="0" baseline="0"/>
            <a:t>dengan SES, </a:t>
          </a:r>
          <a:r>
            <a:rPr lang="en-US" sz="3200" b="1" baseline="0"/>
            <a:t>namun</a:t>
          </a:r>
          <a:r>
            <a:rPr lang="en-US" sz="3200" b="0" baseline="0"/>
            <a:t> lebih menonjol atau tidak selandai SES</a:t>
          </a:r>
        </a:p>
        <a:p>
          <a:endParaRPr lang="en-US" sz="3200" b="1" baseline="0"/>
        </a:p>
      </xdr:txBody>
    </xdr:sp>
    <xdr:clientData/>
  </xdr:oneCellAnchor>
  <xdr:oneCellAnchor>
    <xdr:from>
      <xdr:col>1</xdr:col>
      <xdr:colOff>342900</xdr:colOff>
      <xdr:row>65</xdr:row>
      <xdr:rowOff>114300</xdr:rowOff>
    </xdr:from>
    <xdr:ext cx="9105900" cy="2597186"/>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962025" y="12496800"/>
          <a:ext cx="9105900" cy="25971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3200"/>
            <a:t>Urutan Model</a:t>
          </a:r>
          <a:r>
            <a:rPr lang="en-US" sz="3200" baseline="0"/>
            <a:t> Forecast yang mendekati Aktual (diurutkan berdasarkan yang paling mirip) : </a:t>
          </a:r>
        </a:p>
        <a:p>
          <a:r>
            <a:rPr lang="en-US" sz="3200" b="1" baseline="0"/>
            <a:t>1. PEGELS B3 / Holt-Winters</a:t>
          </a:r>
        </a:p>
        <a:p>
          <a:r>
            <a:rPr lang="en-US" sz="3200" b="1" baseline="0"/>
            <a:t>2. Holt's</a:t>
          </a:r>
        </a:p>
        <a:p>
          <a:r>
            <a:rPr lang="en-US" sz="3200" b="1" baseline="0"/>
            <a:t>3. SES</a:t>
          </a:r>
        </a:p>
      </xdr:txBody>
    </xdr:sp>
    <xdr:clientData/>
  </xdr:oneCellAnchor>
  <xdr:oneCellAnchor>
    <xdr:from>
      <xdr:col>18</xdr:col>
      <xdr:colOff>114300</xdr:colOff>
      <xdr:row>65</xdr:row>
      <xdr:rowOff>114300</xdr:rowOff>
    </xdr:from>
    <xdr:ext cx="9105900" cy="2597186"/>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87100" y="12496800"/>
          <a:ext cx="9105900" cy="25971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3200"/>
            <a:t>Urutan</a:t>
          </a:r>
          <a:r>
            <a:rPr lang="en-US" sz="3200" baseline="0"/>
            <a:t> Metode Forecast yang memiliki MAPE terkecil (diurutkan berdasarkan yang paling mirip) : </a:t>
          </a:r>
        </a:p>
        <a:p>
          <a:r>
            <a:rPr lang="en-US" sz="3200" b="1" baseline="0"/>
            <a:t>1. SES = 9.55%</a:t>
          </a:r>
        </a:p>
        <a:p>
          <a:r>
            <a:rPr lang="en-US" sz="3200" b="1" baseline="0"/>
            <a:t>2. PEGELS B3 dan Holt-Winters = 12.36%</a:t>
          </a:r>
        </a:p>
        <a:p>
          <a:r>
            <a:rPr lang="en-US" sz="3200" b="1" baseline="0"/>
            <a:t>3. Holt;s = 14.42%</a:t>
          </a:r>
        </a:p>
      </xdr:txBody>
    </xdr:sp>
    <xdr:clientData/>
  </xdr:oneCellAnchor>
  <xdr:oneCellAnchor>
    <xdr:from>
      <xdr:col>34</xdr:col>
      <xdr:colOff>419100</xdr:colOff>
      <xdr:row>65</xdr:row>
      <xdr:rowOff>114300</xdr:rowOff>
    </xdr:from>
    <xdr:ext cx="9105900" cy="2910220"/>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21145500" y="12496800"/>
          <a:ext cx="9105900" cy="29102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6000" b="1">
              <a:solidFill>
                <a:schemeClr val="accent6">
                  <a:lumMod val="50000"/>
                </a:schemeClr>
              </a:solidFill>
            </a:rPr>
            <a:t>Best Recommendation</a:t>
          </a:r>
          <a:r>
            <a:rPr lang="en-US" sz="6000" b="1" baseline="0">
              <a:solidFill>
                <a:schemeClr val="accent6">
                  <a:lumMod val="50000"/>
                </a:schemeClr>
              </a:solidFill>
            </a:rPr>
            <a:t> Method : </a:t>
          </a:r>
          <a:br>
            <a:rPr lang="en-US" sz="4400" baseline="0"/>
          </a:br>
          <a:r>
            <a:rPr lang="en-US" sz="6000" b="1" baseline="0"/>
            <a:t>PEGELS B3/Holt-Winters</a:t>
          </a:r>
          <a:endParaRPr lang="en-US" sz="4400" b="1" baseline="0"/>
        </a:p>
      </xdr:txBody>
    </xdr:sp>
    <xdr:clientData/>
  </xdr:oneCellAnchor>
</xdr:wsDr>
</file>

<file path=xl/persons/person.xml><?xml version="1.0" encoding="utf-8"?>
<personList xmlns="http://schemas.microsoft.com/office/spreadsheetml/2018/threadedcomments" xmlns:x="http://schemas.openxmlformats.org/spreadsheetml/2006/main">
  <person displayName="Naura Jasmine Azzahra" id="{F68EC3F2-DAFC-4F84-9CED-2D1BB99A34F2}" userId="S::5026211005@mhs.its.ac.id::9e68c6ee-4e71-417d-8430-e844c8c9d6a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 dT="2023-09-25T01:24:18.72" personId="{F68EC3F2-DAFC-4F84-9CED-2D1BB99A34F2}" id="{999CEEF3-F555-46C2-8394-D9F63E1C0474}">
    <text xml:space="preserve">ABSOLUTE PERCENTAGE ERROR
</text>
  </threadedComment>
  <threadedComment ref="M4" dT="2023-09-25T01:24:18.72" personId="{F68EC3F2-DAFC-4F84-9CED-2D1BB99A34F2}" id="{D0434AD7-C677-4DBD-922F-C8A2FDF1C5F8}">
    <text xml:space="preserve">ABSOLUTE PERCENTAGE ERROR
</text>
  </threadedComment>
  <threadedComment ref="S4" dT="2023-09-25T01:24:18.72" personId="{F68EC3F2-DAFC-4F84-9CED-2D1BB99A34F2}" id="{13757994-1003-4381-9F6F-EE7799370948}">
    <text xml:space="preserve">ABSOLUTE PERCENTAGE ERROR
</text>
  </threadedComment>
  <threadedComment ref="Z4" dT="2023-09-25T01:24:18.72" personId="{F68EC3F2-DAFC-4F84-9CED-2D1BB99A34F2}" id="{BE770DD7-06B9-4CB7-9F6C-4DF984EC1C42}">
    <text xml:space="preserve">ABSOLUTE PERCENTAGE ERROR
</text>
  </threadedComment>
  <threadedComment ref="AG4" dT="2023-09-25T01:24:18.72" personId="{F68EC3F2-DAFC-4F84-9CED-2D1BB99A34F2}" id="{25CF12DE-B669-4995-BC53-77C2C7D39E57}">
    <text xml:space="preserve">ABSOLUTE PERCENTAGE ERROR
</text>
  </threadedComment>
  <threadedComment ref="AP4" dT="2023-09-25T01:24:18.72" personId="{F68EC3F2-DAFC-4F84-9CED-2D1BB99A34F2}" id="{9E144289-0D7F-42F3-BDC3-0E8D05891102}">
    <text xml:space="preserve">ABSOLUTE PERCENTAGE ERROR
</text>
  </threadedComment>
  <threadedComment ref="AZ4" dT="2023-09-25T01:24:18.72" personId="{F68EC3F2-DAFC-4F84-9CED-2D1BB99A34F2}" id="{643BE6C8-8031-4A1A-BFD8-758F639D67D9}">
    <text xml:space="preserve">ABSOLUTE PERCENTAGE ERROR
</text>
  </threadedComment>
</ThreadedComments>
</file>

<file path=xl/threadedComments/threadedComment2.xml><?xml version="1.0" encoding="utf-8"?>
<ThreadedComments xmlns="http://schemas.microsoft.com/office/spreadsheetml/2018/threadedcomments" xmlns:x="http://schemas.openxmlformats.org/spreadsheetml/2006/main">
  <threadedComment ref="H4" dT="2023-09-25T01:24:18.72" personId="{F68EC3F2-DAFC-4F84-9CED-2D1BB99A34F2}" id="{76B62237-A4F9-4209-A5B5-44D277EA6A86}">
    <text xml:space="preserve">ABSOLUTE PERCENTAGE ERROR
</text>
  </threadedComment>
  <threadedComment ref="N4" dT="2023-09-25T01:24:18.72" personId="{F68EC3F2-DAFC-4F84-9CED-2D1BB99A34F2}" id="{EED22076-57AB-492A-AA6B-D0DAF1E79C79}">
    <text xml:space="preserve">ABSOLUTE PERCENTAGE ERROR
</text>
  </threadedComment>
  <threadedComment ref="U4" dT="2023-09-25T01:24:18.72" personId="{F68EC3F2-DAFC-4F84-9CED-2D1BB99A34F2}" id="{64CE2A5E-EEAB-4E36-AE96-4857574F2E7D}">
    <text xml:space="preserve">ABSOLUTE PERCENTAGE ERROR
</text>
  </threadedComment>
  <threadedComment ref="AB4" dT="2023-09-25T01:24:18.72" personId="{F68EC3F2-DAFC-4F84-9CED-2D1BB99A34F2}" id="{1D27C107-029B-498E-8B3A-D2E5EA4F7BAF}">
    <text xml:space="preserve">ABSOLUTE PERCENTAGE ERROR
</text>
  </threadedComment>
  <threadedComment ref="AK4" dT="2023-09-25T01:24:18.72" personId="{F68EC3F2-DAFC-4F84-9CED-2D1BB99A34F2}" id="{72464263-9AD2-4EC6-A16E-B651D547CBAC}">
    <text xml:space="preserve">ABSOLUTE PERCENTAGE ERROR
</text>
  </threadedComment>
  <threadedComment ref="AU4" dT="2023-09-25T01:24:18.72" personId="{F68EC3F2-DAFC-4F84-9CED-2D1BB99A34F2}" id="{C566D2D1-7D44-41C4-8BEC-DF49E7986CC2}">
    <text xml:space="preserve">ABSOLUTE PERCENTAGE ERROR
</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25T01:24:18.72" personId="{F68EC3F2-DAFC-4F84-9CED-2D1BB99A34F2}" id="{36307D0D-CE05-4585-9DF3-E0EAD7AEF14D}">
    <text xml:space="preserve">ABSOLUTE PERCENTAGE ERROR
</text>
  </threadedComment>
  <threadedComment ref="P4" dT="2023-09-25T01:24:18.72" personId="{F68EC3F2-DAFC-4F84-9CED-2D1BB99A34F2}" id="{C4E75822-8A1E-493E-99BE-05CCA26BCF14}">
    <text xml:space="preserve">ABSOLUTE PERCENTAGE ERROR
</text>
  </threadedComment>
  <threadedComment ref="Z4" dT="2023-09-25T01:24:18.72" personId="{F68EC3F2-DAFC-4F84-9CED-2D1BB99A34F2}" id="{54DC5D8B-9FE4-4328-8772-13654C218084}">
    <text xml:space="preserve">ABSOLUTE PERCENTAGE ERROR
</text>
  </threadedComment>
  <threadedComment ref="AJ4" dT="2023-09-25T01:24:18.72" personId="{F68EC3F2-DAFC-4F84-9CED-2D1BB99A34F2}" id="{545321F2-CFF8-44A7-AA53-E8DE632522B2}">
    <text xml:space="preserve">ABSOLUTE PERCENTAGE ERROR
</text>
  </threadedComment>
</ThreadedComments>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 dockstate="right" visibility="1" width="350"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265E3B35-2E16-4CF7-B6DA-B10674633BEF}">
  <we:reference id="wa104379190" version="2.0.0.0" store="en-US" storeType="OMEX"/>
  <we:alternateReferences>
    <we:reference id="WA104379190" version="2.0.0.0" store="WA104379190" storeType="OMEX"/>
  </we:alternateReferences>
  <we:properties/>
  <we:bindings>
    <we:binding id="RangeSelect" type="matrix" appref="{520ADC59-9AB2-4C24-B87F-51DAA91AD6D3}"/>
    <we:binding id="Input" type="matrix" appref="{C06E064B-1089-4351-879B-395C5497DB81}"/>
    <we:binding id="Output" type="matrix" appref="{43EE452C-E057-4F0B-8FEE-954DB5AF4C46}"/>
  </we:bindings>
  <we:snapshot xmlns:r="http://schemas.openxmlformats.org/officeDocument/2006/relationships"/>
</we:webextension>
</file>

<file path=xl/webextensions/webextension2.xml><?xml version="1.0" encoding="utf-8"?>
<we:webextension xmlns:we="http://schemas.microsoft.com/office/webextensions/webextension/2010/11" id="{59149281-C832-4682-AA1D-B45C4CF4B002}">
  <we:reference id="wa200000019" version="23.3.0.0" store="en-US" storeType="OMEX"/>
  <we:alternateReferences>
    <we:reference id="wa200000019" version="23.3.0.0" store="WA200000019"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PsiForecast</we:customFunctionIds>
        <we:customFunctionIds>PsiPredict</we:customFunctionIds>
        <we:customFunctionIds>PsiPosteriors</we:customFunctionIds>
        <we:customFunctionIds>PsiTransform</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drawing" Target="../drawings/drawing11.xml"/><Relationship Id="rId4" Type="http://schemas.microsoft.com/office/2017/10/relationships/threadedComment" Target="../threadedComments/threadedComment3.xml"/></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10" Type="http://schemas.microsoft.com/office/2017/10/relationships/threadedComment" Target="../threadedComments/threadedComment1.xml"/><Relationship Id="rId4" Type="http://schemas.openxmlformats.org/officeDocument/2006/relationships/oleObject" Target="../embeddings/oleObject1.bin"/><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 Id="rId9"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oleObject" Target="../embeddings/oleObject6.bin"/><Relationship Id="rId2" Type="http://schemas.openxmlformats.org/officeDocument/2006/relationships/vmlDrawing" Target="../drawings/vmlDrawing3.vml"/><Relationship Id="rId1" Type="http://schemas.openxmlformats.org/officeDocument/2006/relationships/drawing" Target="../drawings/drawing6.xml"/><Relationship Id="rId4" Type="http://schemas.openxmlformats.org/officeDocument/2006/relationships/image" Target="../media/image5.emf"/></Relationships>
</file>

<file path=xl/worksheets/_rels/sheet7.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4.vml"/><Relationship Id="rId1" Type="http://schemas.openxmlformats.org/officeDocument/2006/relationships/drawing" Target="../drawings/drawing7.xml"/><Relationship Id="rId4" Type="http://schemas.openxmlformats.org/officeDocument/2006/relationships/image" Target="../media/image6.emf"/></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1C5D-476C-4BA6-97E6-9935556C72BB}">
  <dimension ref="A1:Z478"/>
  <sheetViews>
    <sheetView zoomScale="70" zoomScaleNormal="70" workbookViewId="0">
      <selection activeCell="M478" sqref="M1:O478"/>
    </sheetView>
  </sheetViews>
  <sheetFormatPr defaultRowHeight="15" x14ac:dyDescent="0.25"/>
  <cols>
    <col min="1" max="1" width="23.140625" style="8" customWidth="1"/>
    <col min="3" max="3" width="12.5703125" customWidth="1"/>
    <col min="13" max="13" width="9.140625" customWidth="1"/>
    <col min="14" max="14" width="10.42578125" bestFit="1" customWidth="1"/>
    <col min="15" max="15" width="13.140625" customWidth="1"/>
  </cols>
  <sheetData>
    <row r="1" spans="1:26" ht="24" x14ac:dyDescent="0.45">
      <c r="A1" s="151" t="s">
        <v>7</v>
      </c>
      <c r="B1" s="151"/>
      <c r="C1" s="151"/>
      <c r="E1" s="156" t="s">
        <v>8</v>
      </c>
      <c r="F1" s="157"/>
      <c r="G1" s="157"/>
      <c r="H1" s="157"/>
      <c r="I1" s="157"/>
      <c r="J1" s="157"/>
      <c r="K1" s="157"/>
      <c r="M1" s="152" t="s">
        <v>487</v>
      </c>
      <c r="N1" s="152"/>
      <c r="O1" s="153"/>
      <c r="Q1" s="155" t="s">
        <v>488</v>
      </c>
      <c r="R1" s="155"/>
      <c r="S1" s="155"/>
      <c r="T1" s="155"/>
      <c r="U1" s="155"/>
      <c r="V1" s="155"/>
      <c r="W1" s="155"/>
      <c r="X1" s="155"/>
      <c r="Y1" s="155"/>
      <c r="Z1" s="155"/>
    </row>
    <row r="2" spans="1:26" ht="45" x14ac:dyDescent="0.3">
      <c r="A2" s="6" t="s">
        <v>1</v>
      </c>
      <c r="B2" s="4" t="s">
        <v>2</v>
      </c>
      <c r="C2" s="5" t="s">
        <v>0</v>
      </c>
      <c r="E2" s="158" t="s">
        <v>5</v>
      </c>
      <c r="F2" s="158"/>
      <c r="G2" s="158"/>
      <c r="H2" s="158"/>
      <c r="I2" s="158"/>
      <c r="J2" s="158"/>
      <c r="K2" s="158"/>
      <c r="M2" s="11" t="s">
        <v>9</v>
      </c>
      <c r="N2" s="11" t="s">
        <v>2</v>
      </c>
      <c r="O2" s="12" t="s">
        <v>486</v>
      </c>
      <c r="Q2" s="154" t="s">
        <v>489</v>
      </c>
      <c r="R2" s="154"/>
      <c r="S2" s="154"/>
      <c r="T2" s="154"/>
      <c r="U2" s="154"/>
      <c r="V2" s="154"/>
      <c r="W2" s="154"/>
      <c r="X2" s="154"/>
      <c r="Y2" s="154"/>
      <c r="Z2" s="154"/>
    </row>
    <row r="3" spans="1:26" x14ac:dyDescent="0.25">
      <c r="A3" s="7">
        <v>42795</v>
      </c>
      <c r="B3" s="2">
        <v>1</v>
      </c>
      <c r="C3" s="3">
        <v>1.4039999999999999</v>
      </c>
      <c r="M3" s="13" t="s">
        <v>10</v>
      </c>
      <c r="N3" s="14">
        <v>1</v>
      </c>
      <c r="O3" s="15">
        <v>93.2</v>
      </c>
    </row>
    <row r="4" spans="1:26" x14ac:dyDescent="0.25">
      <c r="A4" s="7">
        <v>42826</v>
      </c>
      <c r="B4" s="2">
        <v>2</v>
      </c>
      <c r="C4" s="3">
        <v>1.409</v>
      </c>
      <c r="M4" s="13" t="s">
        <v>11</v>
      </c>
      <c r="N4" s="14">
        <v>2</v>
      </c>
      <c r="O4" s="15">
        <v>96</v>
      </c>
    </row>
    <row r="5" spans="1:26" x14ac:dyDescent="0.25">
      <c r="A5" s="7">
        <v>42856</v>
      </c>
      <c r="B5" s="2">
        <v>3</v>
      </c>
      <c r="C5" s="3">
        <v>1.4139999999999999</v>
      </c>
      <c r="M5" s="13" t="s">
        <v>12</v>
      </c>
      <c r="N5" s="14">
        <v>3</v>
      </c>
      <c r="O5" s="15">
        <v>95.2</v>
      </c>
    </row>
    <row r="6" spans="1:26" x14ac:dyDescent="0.25">
      <c r="A6" s="7">
        <v>42887</v>
      </c>
      <c r="B6" s="2">
        <v>4</v>
      </c>
      <c r="C6" s="3">
        <v>1.3320000000000001</v>
      </c>
      <c r="M6" s="13" t="s">
        <v>13</v>
      </c>
      <c r="N6" s="14">
        <v>4</v>
      </c>
      <c r="O6" s="15">
        <v>77.099999999999994</v>
      </c>
    </row>
    <row r="7" spans="1:26" x14ac:dyDescent="0.25">
      <c r="A7" s="7">
        <v>42917</v>
      </c>
      <c r="B7" s="2">
        <v>5</v>
      </c>
      <c r="C7" s="3">
        <v>1.333</v>
      </c>
      <c r="M7" s="13" t="s">
        <v>14</v>
      </c>
      <c r="N7" s="14">
        <v>5</v>
      </c>
      <c r="O7" s="15">
        <v>70.900000000000006</v>
      </c>
    </row>
    <row r="8" spans="1:26" x14ac:dyDescent="0.25">
      <c r="A8" s="7">
        <v>42948</v>
      </c>
      <c r="B8" s="2">
        <v>6</v>
      </c>
      <c r="C8" s="3">
        <v>1.367</v>
      </c>
      <c r="M8" s="13" t="s">
        <v>15</v>
      </c>
      <c r="N8" s="14">
        <v>6</v>
      </c>
      <c r="O8" s="15">
        <v>64.8</v>
      </c>
    </row>
    <row r="9" spans="1:26" x14ac:dyDescent="0.25">
      <c r="A9" s="7">
        <v>42979</v>
      </c>
      <c r="B9" s="2">
        <v>7</v>
      </c>
      <c r="C9" s="3">
        <v>1.4219999999999999</v>
      </c>
      <c r="M9" s="13" t="s">
        <v>16</v>
      </c>
      <c r="N9" s="14">
        <v>7</v>
      </c>
      <c r="O9" s="15">
        <v>70.099999999999994</v>
      </c>
    </row>
    <row r="10" spans="1:26" x14ac:dyDescent="0.25">
      <c r="A10" s="7">
        <v>43009</v>
      </c>
      <c r="B10" s="2">
        <v>8</v>
      </c>
      <c r="C10" s="3">
        <v>1.54</v>
      </c>
      <c r="M10" s="13" t="s">
        <v>17</v>
      </c>
      <c r="N10" s="14">
        <v>8</v>
      </c>
      <c r="O10" s="15">
        <v>77.3</v>
      </c>
    </row>
    <row r="11" spans="1:26" x14ac:dyDescent="0.25">
      <c r="A11" s="7">
        <v>43040</v>
      </c>
      <c r="B11" s="2">
        <v>9</v>
      </c>
      <c r="C11" s="3">
        <v>1.506</v>
      </c>
      <c r="M11" s="13" t="s">
        <v>18</v>
      </c>
      <c r="N11" s="14">
        <v>9</v>
      </c>
      <c r="O11" s="15">
        <v>79.5</v>
      </c>
    </row>
    <row r="12" spans="1:26" x14ac:dyDescent="0.25">
      <c r="A12" s="7">
        <v>43070</v>
      </c>
      <c r="B12" s="2">
        <v>10</v>
      </c>
      <c r="C12" s="3">
        <v>1.8149999999999999</v>
      </c>
      <c r="M12" s="13" t="s">
        <v>19</v>
      </c>
      <c r="N12" s="14">
        <v>10</v>
      </c>
      <c r="O12" s="15">
        <v>100.6</v>
      </c>
    </row>
    <row r="13" spans="1:26" x14ac:dyDescent="0.25">
      <c r="A13" s="7">
        <v>43101</v>
      </c>
      <c r="B13" s="2">
        <v>11</v>
      </c>
      <c r="C13" s="3">
        <v>1.7689999999999999</v>
      </c>
      <c r="M13" s="13" t="s">
        <v>20</v>
      </c>
      <c r="N13" s="14">
        <v>11</v>
      </c>
      <c r="O13" s="15">
        <v>100.7</v>
      </c>
    </row>
    <row r="14" spans="1:26" x14ac:dyDescent="0.25">
      <c r="A14" s="7">
        <v>43132</v>
      </c>
      <c r="B14" s="2">
        <v>12</v>
      </c>
      <c r="C14" s="3">
        <v>1.7549999999999999</v>
      </c>
      <c r="M14" s="13" t="s">
        <v>21</v>
      </c>
      <c r="N14" s="14">
        <v>12</v>
      </c>
      <c r="O14" s="15">
        <v>107.1</v>
      </c>
    </row>
    <row r="15" spans="1:26" x14ac:dyDescent="0.25">
      <c r="A15" s="7">
        <v>43160</v>
      </c>
      <c r="B15" s="2">
        <v>13</v>
      </c>
      <c r="C15" s="3">
        <v>1.831</v>
      </c>
      <c r="M15" s="13" t="s">
        <v>22</v>
      </c>
      <c r="N15" s="14">
        <v>13</v>
      </c>
      <c r="O15" s="15">
        <v>95.9</v>
      </c>
    </row>
    <row r="16" spans="1:26" x14ac:dyDescent="0.25">
      <c r="A16" s="7">
        <v>43191</v>
      </c>
      <c r="B16" s="2">
        <v>14</v>
      </c>
      <c r="C16" s="3">
        <v>2.081</v>
      </c>
      <c r="M16" s="13" t="s">
        <v>23</v>
      </c>
      <c r="N16" s="14">
        <v>14</v>
      </c>
      <c r="O16" s="15">
        <v>82.8</v>
      </c>
    </row>
    <row r="17" spans="1:26" x14ac:dyDescent="0.25">
      <c r="A17" s="7">
        <v>43221</v>
      </c>
      <c r="B17" s="2">
        <v>15</v>
      </c>
      <c r="C17" s="3">
        <v>1.9870000000000001</v>
      </c>
      <c r="M17" s="13" t="s">
        <v>24</v>
      </c>
      <c r="N17" s="14">
        <v>15</v>
      </c>
      <c r="O17" s="15">
        <v>83.3</v>
      </c>
    </row>
    <row r="18" spans="1:26" x14ac:dyDescent="0.25">
      <c r="A18" s="7">
        <v>43252</v>
      </c>
      <c r="B18" s="2">
        <v>16</v>
      </c>
      <c r="C18" s="3">
        <v>1.6279999999999999</v>
      </c>
      <c r="M18" s="13" t="s">
        <v>25</v>
      </c>
      <c r="N18" s="14">
        <v>16</v>
      </c>
      <c r="O18" s="15">
        <v>80</v>
      </c>
    </row>
    <row r="19" spans="1:26" x14ac:dyDescent="0.25">
      <c r="A19" s="7">
        <v>43282</v>
      </c>
      <c r="B19" s="2">
        <v>17</v>
      </c>
      <c r="C19" s="3">
        <v>1.7250000000000001</v>
      </c>
      <c r="M19" s="13" t="s">
        <v>26</v>
      </c>
      <c r="N19" s="14">
        <v>17</v>
      </c>
      <c r="O19" s="15">
        <v>80.400000000000006</v>
      </c>
      <c r="Q19" s="150" t="s">
        <v>6</v>
      </c>
      <c r="R19" s="150"/>
      <c r="S19" s="150"/>
      <c r="T19" s="150"/>
      <c r="U19" s="150"/>
      <c r="V19" s="150"/>
      <c r="W19" s="150"/>
      <c r="X19" s="150"/>
      <c r="Y19" s="150"/>
      <c r="Z19" s="150"/>
    </row>
    <row r="20" spans="1:26" x14ac:dyDescent="0.25">
      <c r="A20" s="7">
        <v>43313</v>
      </c>
      <c r="B20" s="2">
        <v>18</v>
      </c>
      <c r="C20" s="3">
        <v>1.6220000000000001</v>
      </c>
      <c r="E20" s="150" t="s">
        <v>6</v>
      </c>
      <c r="F20" s="150"/>
      <c r="G20" s="150"/>
      <c r="H20" s="150"/>
      <c r="I20" s="150"/>
      <c r="J20" s="150"/>
      <c r="K20" s="150"/>
      <c r="M20" s="13" t="s">
        <v>27</v>
      </c>
      <c r="N20" s="14">
        <v>18</v>
      </c>
      <c r="O20" s="15">
        <v>67.5</v>
      </c>
      <c r="Q20" s="149" t="s">
        <v>531</v>
      </c>
      <c r="R20" s="150"/>
      <c r="S20" s="150"/>
      <c r="T20" s="150"/>
      <c r="U20" s="150"/>
      <c r="V20" s="150"/>
      <c r="W20" s="150"/>
    </row>
    <row r="21" spans="1:26" x14ac:dyDescent="0.25">
      <c r="A21" s="7">
        <v>43344</v>
      </c>
      <c r="B21" s="2">
        <v>19</v>
      </c>
      <c r="C21" s="3">
        <v>1.651</v>
      </c>
      <c r="E21" s="149" t="s">
        <v>531</v>
      </c>
      <c r="F21" s="150"/>
      <c r="G21" s="150"/>
      <c r="H21" s="150"/>
      <c r="I21" s="150"/>
      <c r="J21" s="150"/>
      <c r="K21" s="150"/>
      <c r="M21" s="13" t="s">
        <v>28</v>
      </c>
      <c r="N21" s="14">
        <v>19</v>
      </c>
      <c r="O21" s="15">
        <v>75.7</v>
      </c>
    </row>
    <row r="22" spans="1:26" x14ac:dyDescent="0.25">
      <c r="A22" s="7">
        <v>43374</v>
      </c>
      <c r="B22" s="2">
        <v>20</v>
      </c>
      <c r="C22" s="3">
        <v>1.66</v>
      </c>
      <c r="M22" s="13" t="s">
        <v>29</v>
      </c>
      <c r="N22" s="14">
        <v>20</v>
      </c>
      <c r="O22" s="15">
        <v>71.099999999999994</v>
      </c>
    </row>
    <row r="23" spans="1:26" x14ac:dyDescent="0.25">
      <c r="A23" s="7">
        <v>43405</v>
      </c>
      <c r="B23" s="2">
        <v>21</v>
      </c>
      <c r="C23" s="3">
        <v>1.5960000000000001</v>
      </c>
      <c r="M23" s="13" t="s">
        <v>30</v>
      </c>
      <c r="N23" s="14">
        <v>21</v>
      </c>
      <c r="O23" s="15">
        <v>89.3</v>
      </c>
    </row>
    <row r="24" spans="1:26" x14ac:dyDescent="0.25">
      <c r="A24" s="7">
        <v>43435</v>
      </c>
      <c r="B24" s="2">
        <v>22</v>
      </c>
      <c r="C24" s="3">
        <v>1.595</v>
      </c>
      <c r="M24" s="13" t="s">
        <v>31</v>
      </c>
      <c r="N24" s="14">
        <v>22</v>
      </c>
      <c r="O24" s="15">
        <v>101.1</v>
      </c>
    </row>
    <row r="25" spans="1:26" x14ac:dyDescent="0.25">
      <c r="A25" s="7">
        <v>43466</v>
      </c>
      <c r="B25" s="2">
        <v>23</v>
      </c>
      <c r="C25" s="3">
        <v>1.554</v>
      </c>
      <c r="M25" s="13" t="s">
        <v>32</v>
      </c>
      <c r="N25" s="14">
        <v>23</v>
      </c>
      <c r="O25" s="15">
        <v>105.2</v>
      </c>
    </row>
    <row r="26" spans="1:26" x14ac:dyDescent="0.25">
      <c r="A26" s="7">
        <v>43497</v>
      </c>
      <c r="B26" s="2">
        <v>24</v>
      </c>
      <c r="C26" s="3">
        <v>1.5569999999999999</v>
      </c>
      <c r="M26" s="13" t="s">
        <v>33</v>
      </c>
      <c r="N26" s="14">
        <v>24</v>
      </c>
      <c r="O26" s="15">
        <v>114.1</v>
      </c>
    </row>
    <row r="27" spans="1:26" x14ac:dyDescent="0.25">
      <c r="A27" s="7">
        <v>43525</v>
      </c>
      <c r="B27" s="2">
        <v>25</v>
      </c>
      <c r="C27" s="3">
        <v>1.544</v>
      </c>
      <c r="M27" s="13" t="s">
        <v>34</v>
      </c>
      <c r="N27" s="14">
        <v>25</v>
      </c>
      <c r="O27" s="15">
        <v>96.3</v>
      </c>
    </row>
    <row r="28" spans="1:26" x14ac:dyDescent="0.25">
      <c r="A28" s="7">
        <v>43556</v>
      </c>
      <c r="B28" s="2">
        <v>26</v>
      </c>
      <c r="C28" s="3">
        <v>1.4630000000000001</v>
      </c>
      <c r="M28" s="13" t="s">
        <v>35</v>
      </c>
      <c r="N28" s="14">
        <v>26</v>
      </c>
      <c r="O28" s="15">
        <v>84.4</v>
      </c>
    </row>
    <row r="29" spans="1:26" x14ac:dyDescent="0.25">
      <c r="A29" s="7">
        <v>43586</v>
      </c>
      <c r="B29" s="2">
        <v>27</v>
      </c>
      <c r="C29" s="3">
        <v>1.3620000000000001</v>
      </c>
      <c r="M29" s="13" t="s">
        <v>36</v>
      </c>
      <c r="N29" s="14">
        <v>27</v>
      </c>
      <c r="O29" s="15">
        <v>91.2</v>
      </c>
    </row>
    <row r="30" spans="1:26" x14ac:dyDescent="0.25">
      <c r="A30" s="7">
        <v>43617</v>
      </c>
      <c r="B30" s="2">
        <v>28</v>
      </c>
      <c r="C30" s="3">
        <v>1.2030000000000001</v>
      </c>
      <c r="M30" s="13" t="s">
        <v>37</v>
      </c>
      <c r="N30" s="14">
        <v>28</v>
      </c>
      <c r="O30" s="15">
        <v>81.900000000000006</v>
      </c>
    </row>
    <row r="31" spans="1:26" x14ac:dyDescent="0.25">
      <c r="A31" s="7">
        <v>43647</v>
      </c>
      <c r="B31" s="2">
        <v>29</v>
      </c>
      <c r="C31" s="3">
        <v>1.2430000000000001</v>
      </c>
      <c r="M31" s="13" t="s">
        <v>38</v>
      </c>
      <c r="N31" s="14">
        <v>29</v>
      </c>
      <c r="O31" s="15">
        <v>80.5</v>
      </c>
    </row>
    <row r="32" spans="1:26" x14ac:dyDescent="0.25">
      <c r="A32" s="7">
        <v>43678</v>
      </c>
      <c r="B32" s="2">
        <v>30</v>
      </c>
      <c r="C32" s="3">
        <v>1.2190000000000001</v>
      </c>
      <c r="M32" s="13" t="s">
        <v>39</v>
      </c>
      <c r="N32" s="14">
        <v>30</v>
      </c>
      <c r="O32" s="15">
        <v>70.400000000000006</v>
      </c>
    </row>
    <row r="33" spans="1:15" x14ac:dyDescent="0.25">
      <c r="A33" s="7">
        <v>43709</v>
      </c>
      <c r="B33" s="2">
        <v>31</v>
      </c>
      <c r="C33" s="3">
        <v>1.383</v>
      </c>
      <c r="M33" s="13" t="s">
        <v>40</v>
      </c>
      <c r="N33" s="14">
        <v>31</v>
      </c>
      <c r="O33" s="15">
        <v>74.8</v>
      </c>
    </row>
    <row r="34" spans="1:15" x14ac:dyDescent="0.25">
      <c r="A34" s="7">
        <v>43739</v>
      </c>
      <c r="B34" s="2">
        <v>32</v>
      </c>
      <c r="C34" s="3">
        <v>1.282</v>
      </c>
      <c r="M34" s="13" t="s">
        <v>41</v>
      </c>
      <c r="N34" s="14">
        <v>32</v>
      </c>
      <c r="O34" s="15">
        <v>75.900000000000006</v>
      </c>
    </row>
    <row r="35" spans="1:15" x14ac:dyDescent="0.25">
      <c r="A35" s="7">
        <v>43770</v>
      </c>
      <c r="B35" s="2">
        <v>33</v>
      </c>
      <c r="C35" s="3">
        <v>1.405</v>
      </c>
      <c r="M35" s="13" t="s">
        <v>42</v>
      </c>
      <c r="N35" s="14">
        <v>33</v>
      </c>
      <c r="O35" s="15">
        <v>86.3</v>
      </c>
    </row>
    <row r="36" spans="1:15" x14ac:dyDescent="0.25">
      <c r="A36" s="7">
        <v>43800</v>
      </c>
      <c r="B36" s="2">
        <v>34</v>
      </c>
      <c r="C36" s="3">
        <v>1.5349999999999999</v>
      </c>
      <c r="M36" s="13" t="s">
        <v>43</v>
      </c>
      <c r="N36" s="14">
        <v>34</v>
      </c>
      <c r="O36" s="15">
        <v>98.7</v>
      </c>
    </row>
    <row r="37" spans="1:15" x14ac:dyDescent="0.25">
      <c r="A37" s="7">
        <v>43831</v>
      </c>
      <c r="B37" s="2">
        <v>35</v>
      </c>
      <c r="C37" s="3">
        <v>1.4610000000000001</v>
      </c>
      <c r="M37" s="13" t="s">
        <v>44</v>
      </c>
      <c r="N37" s="14">
        <v>35</v>
      </c>
      <c r="O37" s="15">
        <v>100.9</v>
      </c>
    </row>
    <row r="38" spans="1:15" x14ac:dyDescent="0.25">
      <c r="A38" s="7">
        <v>43862</v>
      </c>
      <c r="B38" s="2">
        <v>36</v>
      </c>
      <c r="C38" s="3">
        <v>1.4490000000000001</v>
      </c>
      <c r="M38" s="13" t="s">
        <v>45</v>
      </c>
      <c r="N38" s="14">
        <v>36</v>
      </c>
      <c r="O38" s="15">
        <v>113.8</v>
      </c>
    </row>
    <row r="39" spans="1:15" x14ac:dyDescent="0.25">
      <c r="A39" s="7">
        <v>43891</v>
      </c>
      <c r="B39" s="2">
        <v>37</v>
      </c>
      <c r="C39" s="3">
        <v>1.5249999999999999</v>
      </c>
      <c r="M39" s="13" t="s">
        <v>46</v>
      </c>
      <c r="N39" s="14">
        <v>37</v>
      </c>
      <c r="O39" s="15">
        <v>89.8</v>
      </c>
    </row>
    <row r="40" spans="1:15" x14ac:dyDescent="0.25">
      <c r="A40" s="7">
        <v>43922</v>
      </c>
      <c r="B40" s="2">
        <v>38</v>
      </c>
      <c r="C40" s="3">
        <v>2.0190000000000001</v>
      </c>
      <c r="M40" s="13" t="s">
        <v>47</v>
      </c>
      <c r="N40" s="14">
        <v>38</v>
      </c>
      <c r="O40" s="15">
        <v>84.4</v>
      </c>
    </row>
    <row r="41" spans="1:15" x14ac:dyDescent="0.25">
      <c r="A41" s="7">
        <v>43952</v>
      </c>
      <c r="B41" s="2">
        <v>39</v>
      </c>
      <c r="C41" s="3">
        <v>1.64</v>
      </c>
      <c r="M41" s="13" t="s">
        <v>48</v>
      </c>
      <c r="N41" s="14">
        <v>39</v>
      </c>
      <c r="O41" s="15">
        <v>87.2</v>
      </c>
    </row>
    <row r="42" spans="1:15" x14ac:dyDescent="0.25">
      <c r="A42" s="7">
        <v>43983</v>
      </c>
      <c r="B42" s="2">
        <v>40</v>
      </c>
      <c r="C42" s="3">
        <v>1.554</v>
      </c>
      <c r="M42" s="13" t="s">
        <v>49</v>
      </c>
      <c r="N42" s="14">
        <v>40</v>
      </c>
      <c r="O42" s="15">
        <v>85.6</v>
      </c>
    </row>
    <row r="43" spans="1:15" x14ac:dyDescent="0.25">
      <c r="A43" s="7">
        <v>44013</v>
      </c>
      <c r="B43" s="2">
        <v>41</v>
      </c>
      <c r="C43" s="3">
        <v>1.401</v>
      </c>
      <c r="M43" s="13" t="s">
        <v>50</v>
      </c>
      <c r="N43" s="14">
        <v>41</v>
      </c>
      <c r="O43" s="15">
        <v>72</v>
      </c>
    </row>
    <row r="44" spans="1:15" x14ac:dyDescent="0.25">
      <c r="A44" s="7">
        <v>44044</v>
      </c>
      <c r="B44" s="2">
        <v>42</v>
      </c>
      <c r="C44" s="3">
        <v>1.3280000000000001</v>
      </c>
      <c r="M44" s="13" t="s">
        <v>51</v>
      </c>
      <c r="N44" s="14">
        <v>42</v>
      </c>
      <c r="O44" s="15">
        <v>69.2</v>
      </c>
    </row>
    <row r="45" spans="1:15" x14ac:dyDescent="0.25">
      <c r="A45" s="7">
        <v>44075</v>
      </c>
      <c r="B45" s="2">
        <v>43</v>
      </c>
      <c r="C45" s="3">
        <v>1.353</v>
      </c>
      <c r="M45" s="13" t="s">
        <v>52</v>
      </c>
      <c r="N45" s="14">
        <v>43</v>
      </c>
      <c r="O45" s="15">
        <v>77.5</v>
      </c>
    </row>
    <row r="46" spans="1:15" x14ac:dyDescent="0.25">
      <c r="A46" s="7">
        <v>44105</v>
      </c>
      <c r="B46" s="2">
        <v>44</v>
      </c>
      <c r="C46" s="3">
        <v>1.4079999999999999</v>
      </c>
      <c r="M46" s="13" t="s">
        <v>53</v>
      </c>
      <c r="N46" s="14">
        <v>44</v>
      </c>
      <c r="O46" s="15">
        <v>78.099999999999994</v>
      </c>
    </row>
    <row r="47" spans="1:15" x14ac:dyDescent="0.25">
      <c r="A47" s="7">
        <v>44136</v>
      </c>
      <c r="B47" s="2">
        <v>45</v>
      </c>
      <c r="C47" s="3">
        <v>1.45</v>
      </c>
      <c r="M47" s="13" t="s">
        <v>54</v>
      </c>
      <c r="N47" s="14">
        <v>45</v>
      </c>
      <c r="O47" s="15">
        <v>94.3</v>
      </c>
    </row>
    <row r="48" spans="1:15" x14ac:dyDescent="0.25">
      <c r="A48" s="7">
        <v>44166</v>
      </c>
      <c r="B48" s="2">
        <v>46</v>
      </c>
      <c r="C48" s="3">
        <v>1.4810000000000001</v>
      </c>
      <c r="M48" s="13" t="s">
        <v>55</v>
      </c>
      <c r="N48" s="14">
        <v>46</v>
      </c>
      <c r="O48" s="15">
        <v>97.7</v>
      </c>
    </row>
    <row r="49" spans="1:15" x14ac:dyDescent="0.25">
      <c r="A49" s="7">
        <v>44197</v>
      </c>
      <c r="B49" s="2">
        <v>47</v>
      </c>
      <c r="C49" s="3">
        <v>1.466</v>
      </c>
      <c r="M49" s="13" t="s">
        <v>56</v>
      </c>
      <c r="N49" s="14">
        <v>47</v>
      </c>
      <c r="O49" s="15">
        <v>100.2</v>
      </c>
    </row>
    <row r="50" spans="1:15" x14ac:dyDescent="0.25">
      <c r="A50" s="7">
        <v>44228</v>
      </c>
      <c r="B50" s="2">
        <v>48</v>
      </c>
      <c r="C50" s="3">
        <v>1.597</v>
      </c>
      <c r="M50" s="13" t="s">
        <v>57</v>
      </c>
      <c r="N50" s="14">
        <v>48</v>
      </c>
      <c r="O50" s="15">
        <v>116.4</v>
      </c>
    </row>
    <row r="51" spans="1:15" x14ac:dyDescent="0.25">
      <c r="A51" s="7">
        <v>44256</v>
      </c>
      <c r="B51" s="2">
        <v>49</v>
      </c>
      <c r="C51" s="3">
        <v>1.625</v>
      </c>
      <c r="M51" s="13" t="s">
        <v>58</v>
      </c>
      <c r="N51" s="14">
        <v>49</v>
      </c>
      <c r="O51" s="15">
        <v>97.1</v>
      </c>
    </row>
    <row r="52" spans="1:15" x14ac:dyDescent="0.25">
      <c r="A52" s="7">
        <v>44287</v>
      </c>
      <c r="B52" s="2">
        <v>50</v>
      </c>
      <c r="C52" s="3">
        <v>1.62</v>
      </c>
      <c r="M52" s="13" t="s">
        <v>59</v>
      </c>
      <c r="N52" s="14">
        <v>50</v>
      </c>
      <c r="O52" s="15">
        <v>93</v>
      </c>
    </row>
    <row r="53" spans="1:15" x14ac:dyDescent="0.25">
      <c r="A53" s="7">
        <v>44317</v>
      </c>
      <c r="B53" s="2">
        <v>51</v>
      </c>
      <c r="C53" s="3">
        <v>1.625</v>
      </c>
      <c r="M53" s="13" t="s">
        <v>60</v>
      </c>
      <c r="N53" s="14">
        <v>51</v>
      </c>
      <c r="O53" s="15">
        <v>96</v>
      </c>
    </row>
    <row r="54" spans="1:15" x14ac:dyDescent="0.25">
      <c r="A54" s="7">
        <v>44348</v>
      </c>
      <c r="B54" s="2">
        <v>52</v>
      </c>
      <c r="C54" s="3">
        <v>1.6419999999999999</v>
      </c>
      <c r="M54" s="13" t="s">
        <v>61</v>
      </c>
      <c r="N54" s="14">
        <v>52</v>
      </c>
      <c r="O54" s="15">
        <v>80.5</v>
      </c>
    </row>
    <row r="55" spans="1:15" x14ac:dyDescent="0.25">
      <c r="A55" s="7">
        <v>44378</v>
      </c>
      <c r="B55" s="2">
        <v>53</v>
      </c>
      <c r="C55" s="3">
        <v>1.6419999999999999</v>
      </c>
      <c r="M55" s="13" t="s">
        <v>62</v>
      </c>
      <c r="N55" s="14">
        <v>53</v>
      </c>
      <c r="O55" s="15">
        <v>76.099999999999994</v>
      </c>
    </row>
    <row r="56" spans="1:15" x14ac:dyDescent="0.25">
      <c r="A56" s="7">
        <v>44409</v>
      </c>
      <c r="B56" s="2">
        <v>54</v>
      </c>
      <c r="C56" s="3">
        <v>1.7090000000000001</v>
      </c>
      <c r="M56" s="13" t="s">
        <v>63</v>
      </c>
      <c r="N56" s="14">
        <v>54</v>
      </c>
      <c r="O56" s="15">
        <v>69.900000000000006</v>
      </c>
    </row>
    <row r="57" spans="1:15" x14ac:dyDescent="0.25">
      <c r="A57" s="7">
        <v>44440</v>
      </c>
      <c r="B57" s="2">
        <v>55</v>
      </c>
      <c r="C57" s="3">
        <v>1.835</v>
      </c>
      <c r="M57" s="13" t="s">
        <v>64</v>
      </c>
      <c r="N57" s="14">
        <v>55</v>
      </c>
      <c r="O57" s="15">
        <v>73.599999999999994</v>
      </c>
    </row>
    <row r="58" spans="1:15" x14ac:dyDescent="0.25">
      <c r="A58" s="7">
        <v>44470</v>
      </c>
      <c r="B58" s="2">
        <v>56</v>
      </c>
      <c r="C58" s="3">
        <v>1.821</v>
      </c>
      <c r="M58" s="13" t="s">
        <v>65</v>
      </c>
      <c r="N58" s="14">
        <v>56</v>
      </c>
      <c r="O58" s="15">
        <v>92.6</v>
      </c>
    </row>
    <row r="59" spans="1:15" x14ac:dyDescent="0.25">
      <c r="A59" s="7">
        <v>44501</v>
      </c>
      <c r="B59" s="2">
        <v>57</v>
      </c>
      <c r="C59" s="3">
        <v>1.718</v>
      </c>
      <c r="M59" s="13" t="s">
        <v>66</v>
      </c>
      <c r="N59" s="14">
        <v>57</v>
      </c>
      <c r="O59" s="15">
        <v>94.2</v>
      </c>
    </row>
    <row r="60" spans="1:15" x14ac:dyDescent="0.25">
      <c r="A60" s="7">
        <v>44531</v>
      </c>
      <c r="B60" s="2">
        <v>58</v>
      </c>
      <c r="C60" s="3">
        <v>1.788</v>
      </c>
      <c r="M60" s="13" t="s">
        <v>67</v>
      </c>
      <c r="N60" s="14">
        <v>58</v>
      </c>
      <c r="O60" s="15">
        <v>93.5</v>
      </c>
    </row>
    <row r="61" spans="1:15" x14ac:dyDescent="0.25">
      <c r="A61" s="7">
        <v>44562</v>
      </c>
      <c r="B61" s="2">
        <v>59</v>
      </c>
      <c r="C61" s="3">
        <v>1.929</v>
      </c>
      <c r="M61" s="13" t="s">
        <v>68</v>
      </c>
      <c r="N61" s="14">
        <v>59</v>
      </c>
      <c r="O61" s="15">
        <v>108.5</v>
      </c>
    </row>
    <row r="62" spans="1:15" x14ac:dyDescent="0.25">
      <c r="A62" s="7">
        <v>44593</v>
      </c>
      <c r="B62" s="2">
        <v>60</v>
      </c>
      <c r="C62" s="3">
        <v>2.0049999999999999</v>
      </c>
      <c r="M62" s="13" t="s">
        <v>69</v>
      </c>
      <c r="N62" s="14">
        <v>60</v>
      </c>
      <c r="O62" s="15">
        <v>109.4</v>
      </c>
    </row>
    <row r="63" spans="1:15" x14ac:dyDescent="0.25">
      <c r="A63" s="7">
        <v>44621</v>
      </c>
      <c r="B63" s="2">
        <v>61</v>
      </c>
      <c r="C63" s="3">
        <v>2.0459999999999998</v>
      </c>
      <c r="M63" s="13" t="s">
        <v>70</v>
      </c>
      <c r="N63" s="14">
        <v>61</v>
      </c>
      <c r="O63" s="15">
        <v>105.1</v>
      </c>
    </row>
    <row r="64" spans="1:15" x14ac:dyDescent="0.25">
      <c r="A64" s="7">
        <v>44652</v>
      </c>
      <c r="B64" s="2">
        <v>62</v>
      </c>
      <c r="C64" s="3">
        <v>2.52</v>
      </c>
      <c r="M64" s="13" t="s">
        <v>71</v>
      </c>
      <c r="N64" s="14">
        <v>62</v>
      </c>
      <c r="O64" s="15">
        <v>92.5</v>
      </c>
    </row>
    <row r="65" spans="1:15" x14ac:dyDescent="0.25">
      <c r="A65" s="7">
        <v>44682</v>
      </c>
      <c r="B65" s="2">
        <v>63</v>
      </c>
      <c r="C65" s="3">
        <v>2.863</v>
      </c>
      <c r="M65" s="13" t="s">
        <v>72</v>
      </c>
      <c r="N65" s="14">
        <v>63</v>
      </c>
      <c r="O65" s="15">
        <v>97.1</v>
      </c>
    </row>
    <row r="66" spans="1:15" x14ac:dyDescent="0.25">
      <c r="A66" s="7">
        <v>44713</v>
      </c>
      <c r="B66" s="2">
        <v>64</v>
      </c>
      <c r="C66" s="3">
        <v>2.7069999999999999</v>
      </c>
      <c r="M66" s="13" t="s">
        <v>73</v>
      </c>
      <c r="N66" s="14">
        <v>64</v>
      </c>
      <c r="O66" s="15">
        <v>81.400000000000006</v>
      </c>
    </row>
    <row r="67" spans="1:15" x14ac:dyDescent="0.25">
      <c r="A67" s="7">
        <v>44743</v>
      </c>
      <c r="B67" s="2">
        <v>65</v>
      </c>
      <c r="C67" s="3">
        <v>2.9359999999999999</v>
      </c>
      <c r="M67" s="13" t="s">
        <v>74</v>
      </c>
      <c r="N67" s="14">
        <v>65</v>
      </c>
      <c r="O67" s="15">
        <v>79.099999999999994</v>
      </c>
    </row>
    <row r="68" spans="1:15" x14ac:dyDescent="0.25">
      <c r="A68" s="7">
        <v>44774</v>
      </c>
      <c r="B68" s="2">
        <v>66</v>
      </c>
      <c r="C68" s="3">
        <v>3.1160000000000001</v>
      </c>
      <c r="M68" s="13" t="s">
        <v>75</v>
      </c>
      <c r="N68" s="14">
        <v>66</v>
      </c>
      <c r="O68" s="15">
        <v>72.099999999999994</v>
      </c>
    </row>
    <row r="69" spans="1:15" x14ac:dyDescent="0.25">
      <c r="A69" s="7">
        <v>44805</v>
      </c>
      <c r="B69" s="2">
        <v>67</v>
      </c>
      <c r="C69" s="3">
        <v>2.9020000000000001</v>
      </c>
      <c r="M69" s="13" t="s">
        <v>76</v>
      </c>
      <c r="N69" s="14">
        <v>67</v>
      </c>
      <c r="O69" s="15">
        <v>78.7</v>
      </c>
    </row>
    <row r="70" spans="1:15" x14ac:dyDescent="0.25">
      <c r="A70" s="7">
        <v>44835</v>
      </c>
      <c r="B70" s="2">
        <v>68</v>
      </c>
      <c r="C70" s="3">
        <v>3.419</v>
      </c>
      <c r="M70" s="13" t="s">
        <v>77</v>
      </c>
      <c r="N70" s="14">
        <v>68</v>
      </c>
      <c r="O70" s="15">
        <v>87.1</v>
      </c>
    </row>
    <row r="71" spans="1:15" x14ac:dyDescent="0.25">
      <c r="A71" s="7">
        <v>44866</v>
      </c>
      <c r="B71" s="2">
        <v>69</v>
      </c>
      <c r="C71" s="3">
        <v>3.589</v>
      </c>
      <c r="M71" s="13" t="s">
        <v>78</v>
      </c>
      <c r="N71" s="14">
        <v>69</v>
      </c>
      <c r="O71" s="15">
        <v>91.4</v>
      </c>
    </row>
    <row r="72" spans="1:15" x14ac:dyDescent="0.25">
      <c r="A72" s="7">
        <v>44896</v>
      </c>
      <c r="B72" s="2">
        <v>70</v>
      </c>
      <c r="C72" s="3">
        <v>4.25</v>
      </c>
      <c r="M72" s="13" t="s">
        <v>79</v>
      </c>
      <c r="N72" s="14">
        <v>70</v>
      </c>
      <c r="O72" s="15">
        <v>109.9</v>
      </c>
    </row>
    <row r="73" spans="1:15" x14ac:dyDescent="0.25">
      <c r="A73" s="7">
        <v>44927</v>
      </c>
      <c r="B73" s="2">
        <v>71</v>
      </c>
      <c r="C73" s="3">
        <v>4.8230000000000004</v>
      </c>
      <c r="M73" s="13" t="s">
        <v>80</v>
      </c>
      <c r="N73" s="14">
        <v>71</v>
      </c>
      <c r="O73" s="15">
        <v>116.3</v>
      </c>
    </row>
    <row r="74" spans="1:15" x14ac:dyDescent="0.25">
      <c r="A74" s="7">
        <v>44958</v>
      </c>
      <c r="B74" s="2">
        <v>72</v>
      </c>
      <c r="C74" s="3">
        <v>4.2110000000000003</v>
      </c>
      <c r="M74" s="13" t="s">
        <v>81</v>
      </c>
      <c r="N74" s="14">
        <v>72</v>
      </c>
      <c r="O74" s="15">
        <v>113</v>
      </c>
    </row>
    <row r="75" spans="1:15" x14ac:dyDescent="0.25">
      <c r="A75" s="7">
        <v>44986</v>
      </c>
      <c r="B75" s="2">
        <v>73</v>
      </c>
      <c r="C75" s="3">
        <v>3.4460000000000002</v>
      </c>
      <c r="M75" s="13" t="s">
        <v>82</v>
      </c>
      <c r="N75" s="14">
        <v>73</v>
      </c>
      <c r="O75" s="15">
        <v>100</v>
      </c>
    </row>
    <row r="76" spans="1:15" x14ac:dyDescent="0.25">
      <c r="A76" s="7">
        <v>45017</v>
      </c>
      <c r="B76" s="2">
        <v>74</v>
      </c>
      <c r="C76" s="3">
        <v>3.27</v>
      </c>
      <c r="M76" s="13" t="s">
        <v>83</v>
      </c>
      <c r="N76" s="14">
        <v>74</v>
      </c>
      <c r="O76" s="15">
        <v>84.8</v>
      </c>
    </row>
    <row r="77" spans="1:15" x14ac:dyDescent="0.25">
      <c r="A77" s="7">
        <v>45047</v>
      </c>
      <c r="B77" s="2">
        <v>75</v>
      </c>
      <c r="C77" s="3">
        <v>2.6659999999999999</v>
      </c>
      <c r="M77" s="13" t="s">
        <v>84</v>
      </c>
      <c r="N77" s="14">
        <v>75</v>
      </c>
      <c r="O77" s="15">
        <v>94.3</v>
      </c>
    </row>
    <row r="78" spans="1:15" x14ac:dyDescent="0.25">
      <c r="A78" s="7">
        <v>45078</v>
      </c>
      <c r="B78" s="2">
        <v>76</v>
      </c>
      <c r="C78" s="3">
        <v>2.2189999999999999</v>
      </c>
      <c r="M78" s="13" t="s">
        <v>85</v>
      </c>
      <c r="N78" s="14">
        <v>76</v>
      </c>
      <c r="O78" s="15">
        <v>87.1</v>
      </c>
    </row>
    <row r="79" spans="1:15" x14ac:dyDescent="0.25">
      <c r="A79" s="7">
        <v>45108</v>
      </c>
      <c r="B79" s="2">
        <v>77</v>
      </c>
      <c r="C79" s="3">
        <v>2.0939999999999999</v>
      </c>
      <c r="M79" s="13" t="s">
        <v>86</v>
      </c>
      <c r="N79" s="14">
        <v>77</v>
      </c>
      <c r="O79" s="15">
        <v>90.3</v>
      </c>
    </row>
    <row r="80" spans="1:15" x14ac:dyDescent="0.25">
      <c r="A80" s="7">
        <v>45139</v>
      </c>
      <c r="B80" s="2">
        <v>78</v>
      </c>
      <c r="C80" s="3"/>
      <c r="M80" s="13" t="s">
        <v>87</v>
      </c>
      <c r="N80" s="14">
        <v>78</v>
      </c>
      <c r="O80" s="15">
        <v>72.400000000000006</v>
      </c>
    </row>
    <row r="81" spans="13:15" x14ac:dyDescent="0.25">
      <c r="M81" s="13" t="s">
        <v>88</v>
      </c>
      <c r="N81" s="14">
        <v>79</v>
      </c>
      <c r="O81" s="15">
        <v>84.9</v>
      </c>
    </row>
    <row r="82" spans="13:15" x14ac:dyDescent="0.25">
      <c r="M82" s="13" t="s">
        <v>89</v>
      </c>
      <c r="N82" s="14">
        <v>80</v>
      </c>
      <c r="O82" s="15">
        <v>92.7</v>
      </c>
    </row>
    <row r="83" spans="13:15" x14ac:dyDescent="0.25">
      <c r="M83" s="13" t="s">
        <v>90</v>
      </c>
      <c r="N83" s="14">
        <v>81</v>
      </c>
      <c r="O83" s="15">
        <v>92.2</v>
      </c>
    </row>
    <row r="84" spans="13:15" x14ac:dyDescent="0.25">
      <c r="M84" s="13" t="s">
        <v>91</v>
      </c>
      <c r="N84" s="14">
        <v>82</v>
      </c>
      <c r="O84" s="15">
        <v>114.9</v>
      </c>
    </row>
    <row r="85" spans="13:15" x14ac:dyDescent="0.25">
      <c r="M85" s="13" t="s">
        <v>92</v>
      </c>
      <c r="N85" s="14">
        <v>83</v>
      </c>
      <c r="O85" s="15">
        <v>112.5</v>
      </c>
    </row>
    <row r="86" spans="13:15" x14ac:dyDescent="0.25">
      <c r="M86" s="13" t="s">
        <v>93</v>
      </c>
      <c r="N86" s="14">
        <v>84</v>
      </c>
      <c r="O86" s="15">
        <v>118.3</v>
      </c>
    </row>
    <row r="87" spans="13:15" x14ac:dyDescent="0.25">
      <c r="M87" s="13" t="s">
        <v>94</v>
      </c>
      <c r="N87" s="14">
        <v>85</v>
      </c>
      <c r="O87" s="15">
        <v>106</v>
      </c>
    </row>
    <row r="88" spans="13:15" x14ac:dyDescent="0.25">
      <c r="M88" s="13" t="s">
        <v>95</v>
      </c>
      <c r="N88" s="14">
        <v>86</v>
      </c>
      <c r="O88" s="15">
        <v>91.2</v>
      </c>
    </row>
    <row r="89" spans="13:15" x14ac:dyDescent="0.25">
      <c r="M89" s="13" t="s">
        <v>96</v>
      </c>
      <c r="N89" s="14">
        <v>87</v>
      </c>
      <c r="O89" s="15">
        <v>96.6</v>
      </c>
    </row>
    <row r="90" spans="13:15" x14ac:dyDescent="0.25">
      <c r="M90" s="13" t="s">
        <v>97</v>
      </c>
      <c r="N90" s="14">
        <v>88</v>
      </c>
      <c r="O90" s="15">
        <v>96.3</v>
      </c>
    </row>
    <row r="91" spans="13:15" x14ac:dyDescent="0.25">
      <c r="M91" s="13" t="s">
        <v>98</v>
      </c>
      <c r="N91" s="14">
        <v>89</v>
      </c>
      <c r="O91" s="15">
        <v>88.2</v>
      </c>
    </row>
    <row r="92" spans="13:15" x14ac:dyDescent="0.25">
      <c r="M92" s="13" t="s">
        <v>99</v>
      </c>
      <c r="N92" s="14">
        <v>90</v>
      </c>
      <c r="O92" s="15">
        <v>70.2</v>
      </c>
    </row>
    <row r="93" spans="13:15" x14ac:dyDescent="0.25">
      <c r="M93" s="13" t="s">
        <v>100</v>
      </c>
      <c r="N93" s="14">
        <v>91</v>
      </c>
      <c r="O93" s="15">
        <v>86.5</v>
      </c>
    </row>
    <row r="94" spans="13:15" x14ac:dyDescent="0.25">
      <c r="M94" s="13" t="s">
        <v>101</v>
      </c>
      <c r="N94" s="14">
        <v>92</v>
      </c>
      <c r="O94" s="15">
        <v>88.2</v>
      </c>
    </row>
    <row r="95" spans="13:15" x14ac:dyDescent="0.25">
      <c r="M95" s="13" t="s">
        <v>102</v>
      </c>
      <c r="N95" s="14">
        <v>93</v>
      </c>
      <c r="O95" s="15">
        <v>102.8</v>
      </c>
    </row>
    <row r="96" spans="13:15" x14ac:dyDescent="0.25">
      <c r="M96" s="13" t="s">
        <v>103</v>
      </c>
      <c r="N96" s="14">
        <v>94</v>
      </c>
      <c r="O96" s="15">
        <v>119.1</v>
      </c>
    </row>
    <row r="97" spans="13:15" x14ac:dyDescent="0.25">
      <c r="M97" s="13" t="s">
        <v>104</v>
      </c>
      <c r="N97" s="14">
        <v>95</v>
      </c>
      <c r="O97" s="15">
        <v>119.2</v>
      </c>
    </row>
    <row r="98" spans="13:15" x14ac:dyDescent="0.25">
      <c r="M98" s="13" t="s">
        <v>105</v>
      </c>
      <c r="N98" s="14">
        <v>96</v>
      </c>
      <c r="O98" s="15">
        <v>125.1</v>
      </c>
    </row>
    <row r="99" spans="13:15" x14ac:dyDescent="0.25">
      <c r="M99" s="13" t="s">
        <v>106</v>
      </c>
      <c r="N99" s="14">
        <v>97</v>
      </c>
      <c r="O99" s="15">
        <v>106.1</v>
      </c>
    </row>
    <row r="100" spans="13:15" x14ac:dyDescent="0.25">
      <c r="M100" s="13" t="s">
        <v>107</v>
      </c>
      <c r="N100" s="14">
        <v>98</v>
      </c>
      <c r="O100" s="15">
        <v>102.1</v>
      </c>
    </row>
    <row r="101" spans="13:15" x14ac:dyDescent="0.25">
      <c r="M101" s="13" t="s">
        <v>108</v>
      </c>
      <c r="N101" s="14">
        <v>99</v>
      </c>
      <c r="O101" s="15">
        <v>105.2</v>
      </c>
    </row>
    <row r="102" spans="13:15" x14ac:dyDescent="0.25">
      <c r="M102" s="13" t="s">
        <v>109</v>
      </c>
      <c r="N102" s="14">
        <v>100</v>
      </c>
      <c r="O102" s="15">
        <v>101</v>
      </c>
    </row>
    <row r="103" spans="13:15" x14ac:dyDescent="0.25">
      <c r="M103" s="13" t="s">
        <v>110</v>
      </c>
      <c r="N103" s="14">
        <v>101</v>
      </c>
      <c r="O103" s="15">
        <v>84.3</v>
      </c>
    </row>
    <row r="104" spans="13:15" x14ac:dyDescent="0.25">
      <c r="M104" s="13" t="s">
        <v>111</v>
      </c>
      <c r="N104" s="14">
        <v>102</v>
      </c>
      <c r="O104" s="15">
        <v>87.5</v>
      </c>
    </row>
    <row r="105" spans="13:15" x14ac:dyDescent="0.25">
      <c r="M105" s="13" t="s">
        <v>112</v>
      </c>
      <c r="N105" s="14">
        <v>103</v>
      </c>
      <c r="O105" s="15">
        <v>92.7</v>
      </c>
    </row>
    <row r="106" spans="13:15" x14ac:dyDescent="0.25">
      <c r="M106" s="13" t="s">
        <v>113</v>
      </c>
      <c r="N106" s="14">
        <v>104</v>
      </c>
      <c r="O106" s="15">
        <v>94.4</v>
      </c>
    </row>
    <row r="107" spans="13:15" x14ac:dyDescent="0.25">
      <c r="M107" s="13" t="s">
        <v>114</v>
      </c>
      <c r="N107" s="14">
        <v>105</v>
      </c>
      <c r="O107" s="15">
        <v>113</v>
      </c>
    </row>
    <row r="108" spans="13:15" x14ac:dyDescent="0.25">
      <c r="M108" s="13" t="s">
        <v>115</v>
      </c>
      <c r="N108" s="14">
        <v>106</v>
      </c>
      <c r="O108" s="15">
        <v>113.9</v>
      </c>
    </row>
    <row r="109" spans="13:15" x14ac:dyDescent="0.25">
      <c r="M109" s="13" t="s">
        <v>116</v>
      </c>
      <c r="N109" s="14">
        <v>107</v>
      </c>
      <c r="O109" s="15">
        <v>122.9</v>
      </c>
    </row>
    <row r="110" spans="13:15" x14ac:dyDescent="0.25">
      <c r="M110" s="13" t="s">
        <v>117</v>
      </c>
      <c r="N110" s="14">
        <v>108</v>
      </c>
      <c r="O110" s="15">
        <v>132.69999999999999</v>
      </c>
    </row>
    <row r="111" spans="13:15" x14ac:dyDescent="0.25">
      <c r="M111" s="13" t="s">
        <v>118</v>
      </c>
      <c r="N111" s="14">
        <v>109</v>
      </c>
      <c r="O111" s="15">
        <v>106.9</v>
      </c>
    </row>
    <row r="112" spans="13:15" x14ac:dyDescent="0.25">
      <c r="M112" s="13" t="s">
        <v>119</v>
      </c>
      <c r="N112" s="14">
        <v>110</v>
      </c>
      <c r="O112" s="15">
        <v>96.6</v>
      </c>
    </row>
    <row r="113" spans="13:15" x14ac:dyDescent="0.25">
      <c r="M113" s="13" t="s">
        <v>120</v>
      </c>
      <c r="N113" s="14">
        <v>111</v>
      </c>
      <c r="O113" s="15">
        <v>127.3</v>
      </c>
    </row>
    <row r="114" spans="13:15" x14ac:dyDescent="0.25">
      <c r="M114" s="13" t="s">
        <v>121</v>
      </c>
      <c r="N114" s="14">
        <v>112</v>
      </c>
      <c r="O114" s="15">
        <v>98.2</v>
      </c>
    </row>
    <row r="115" spans="13:15" x14ac:dyDescent="0.25">
      <c r="M115" s="13" t="s">
        <v>122</v>
      </c>
      <c r="N115" s="14">
        <v>113</v>
      </c>
      <c r="O115" s="15">
        <v>100.2</v>
      </c>
    </row>
    <row r="116" spans="13:15" x14ac:dyDescent="0.25">
      <c r="M116" s="13" t="s">
        <v>123</v>
      </c>
      <c r="N116" s="14">
        <v>114</v>
      </c>
      <c r="O116" s="15">
        <v>89.4</v>
      </c>
    </row>
    <row r="117" spans="13:15" x14ac:dyDescent="0.25">
      <c r="M117" s="13" t="s">
        <v>124</v>
      </c>
      <c r="N117" s="14">
        <v>115</v>
      </c>
      <c r="O117" s="15">
        <v>95.3</v>
      </c>
    </row>
    <row r="118" spans="13:15" x14ac:dyDescent="0.25">
      <c r="M118" s="13" t="s">
        <v>125</v>
      </c>
      <c r="N118" s="14">
        <v>116</v>
      </c>
      <c r="O118" s="15">
        <v>104.2</v>
      </c>
    </row>
    <row r="119" spans="13:15" x14ac:dyDescent="0.25">
      <c r="M119" s="13" t="s">
        <v>126</v>
      </c>
      <c r="N119" s="14">
        <v>117</v>
      </c>
      <c r="O119" s="15">
        <v>106.4</v>
      </c>
    </row>
    <row r="120" spans="13:15" x14ac:dyDescent="0.25">
      <c r="M120" s="13" t="s">
        <v>127</v>
      </c>
      <c r="N120" s="14">
        <v>118</v>
      </c>
      <c r="O120" s="15">
        <v>116.2</v>
      </c>
    </row>
    <row r="121" spans="13:15" x14ac:dyDescent="0.25">
      <c r="M121" s="13" t="s">
        <v>128</v>
      </c>
      <c r="N121" s="14">
        <v>119</v>
      </c>
      <c r="O121" s="15">
        <v>135.9</v>
      </c>
    </row>
    <row r="122" spans="13:15" x14ac:dyDescent="0.25">
      <c r="M122" s="13" t="s">
        <v>129</v>
      </c>
      <c r="N122" s="14">
        <v>120</v>
      </c>
      <c r="O122" s="15">
        <v>134</v>
      </c>
    </row>
    <row r="123" spans="13:15" x14ac:dyDescent="0.25">
      <c r="M123" s="13" t="s">
        <v>130</v>
      </c>
      <c r="N123" s="14">
        <v>121</v>
      </c>
      <c r="O123" s="15">
        <v>104.6</v>
      </c>
    </row>
    <row r="124" spans="13:15" x14ac:dyDescent="0.25">
      <c r="M124" s="13" t="s">
        <v>131</v>
      </c>
      <c r="N124" s="14">
        <v>122</v>
      </c>
      <c r="O124" s="15">
        <v>107.1</v>
      </c>
    </row>
    <row r="125" spans="13:15" x14ac:dyDescent="0.25">
      <c r="M125" s="13" t="s">
        <v>132</v>
      </c>
      <c r="N125" s="14">
        <v>123</v>
      </c>
      <c r="O125" s="15">
        <v>123.5</v>
      </c>
    </row>
    <row r="126" spans="13:15" x14ac:dyDescent="0.25">
      <c r="M126" s="13" t="s">
        <v>133</v>
      </c>
      <c r="N126" s="14">
        <v>124</v>
      </c>
      <c r="O126" s="15">
        <v>98.8</v>
      </c>
    </row>
    <row r="127" spans="13:15" x14ac:dyDescent="0.25">
      <c r="M127" s="13" t="s">
        <v>134</v>
      </c>
      <c r="N127" s="14">
        <v>125</v>
      </c>
      <c r="O127" s="15">
        <v>98.6</v>
      </c>
    </row>
    <row r="128" spans="13:15" x14ac:dyDescent="0.25">
      <c r="M128" s="13" t="s">
        <v>135</v>
      </c>
      <c r="N128" s="14">
        <v>126</v>
      </c>
      <c r="O128" s="15">
        <v>90.6</v>
      </c>
    </row>
    <row r="129" spans="13:15" x14ac:dyDescent="0.25">
      <c r="M129" s="13" t="s">
        <v>136</v>
      </c>
      <c r="N129" s="14">
        <v>127</v>
      </c>
      <c r="O129" s="15">
        <v>89.1</v>
      </c>
    </row>
    <row r="130" spans="13:15" x14ac:dyDescent="0.25">
      <c r="M130" s="13" t="s">
        <v>137</v>
      </c>
      <c r="N130" s="14">
        <v>128</v>
      </c>
      <c r="O130" s="15">
        <v>105.2</v>
      </c>
    </row>
    <row r="131" spans="13:15" x14ac:dyDescent="0.25">
      <c r="M131" s="13" t="s">
        <v>138</v>
      </c>
      <c r="N131" s="14">
        <v>129</v>
      </c>
      <c r="O131" s="15">
        <v>114</v>
      </c>
    </row>
    <row r="132" spans="13:15" x14ac:dyDescent="0.25">
      <c r="M132" s="13" t="s">
        <v>139</v>
      </c>
      <c r="N132" s="14">
        <v>130</v>
      </c>
      <c r="O132" s="15">
        <v>122.1</v>
      </c>
    </row>
    <row r="133" spans="13:15" x14ac:dyDescent="0.25">
      <c r="M133" s="13" t="s">
        <v>140</v>
      </c>
      <c r="N133" s="14">
        <v>131</v>
      </c>
      <c r="O133" s="15">
        <v>138</v>
      </c>
    </row>
    <row r="134" spans="13:15" x14ac:dyDescent="0.25">
      <c r="M134" s="13" t="s">
        <v>141</v>
      </c>
      <c r="N134" s="14">
        <v>132</v>
      </c>
      <c r="O134" s="15">
        <v>142.19999999999999</v>
      </c>
    </row>
    <row r="135" spans="13:15" x14ac:dyDescent="0.25">
      <c r="M135" s="13" t="s">
        <v>142</v>
      </c>
      <c r="N135" s="14">
        <v>133</v>
      </c>
      <c r="O135" s="15">
        <v>116.4</v>
      </c>
    </row>
    <row r="136" spans="13:15" x14ac:dyDescent="0.25">
      <c r="M136" s="13" t="s">
        <v>143</v>
      </c>
      <c r="N136" s="14">
        <v>134</v>
      </c>
      <c r="O136" s="15">
        <v>112.6</v>
      </c>
    </row>
    <row r="137" spans="13:15" x14ac:dyDescent="0.25">
      <c r="M137" s="13" t="s">
        <v>144</v>
      </c>
      <c r="N137" s="14">
        <v>135</v>
      </c>
      <c r="O137" s="15">
        <v>123.8</v>
      </c>
    </row>
    <row r="138" spans="13:15" x14ac:dyDescent="0.25">
      <c r="M138" s="13" t="s">
        <v>145</v>
      </c>
      <c r="N138" s="14">
        <v>136</v>
      </c>
      <c r="O138" s="15">
        <v>103.6</v>
      </c>
    </row>
    <row r="139" spans="13:15" x14ac:dyDescent="0.25">
      <c r="M139" s="13" t="s">
        <v>146</v>
      </c>
      <c r="N139" s="14">
        <v>137</v>
      </c>
      <c r="O139" s="15">
        <v>113.9</v>
      </c>
    </row>
    <row r="140" spans="13:15" x14ac:dyDescent="0.25">
      <c r="M140" s="13" t="s">
        <v>147</v>
      </c>
      <c r="N140" s="14">
        <v>138</v>
      </c>
      <c r="O140" s="15">
        <v>98.6</v>
      </c>
    </row>
    <row r="141" spans="13:15" x14ac:dyDescent="0.25">
      <c r="M141" s="13" t="s">
        <v>148</v>
      </c>
      <c r="N141" s="14">
        <v>139</v>
      </c>
      <c r="O141" s="15">
        <v>95</v>
      </c>
    </row>
    <row r="142" spans="13:15" x14ac:dyDescent="0.25">
      <c r="M142" s="13" t="s">
        <v>149</v>
      </c>
      <c r="N142" s="14">
        <v>140</v>
      </c>
      <c r="O142" s="15">
        <v>116</v>
      </c>
    </row>
    <row r="143" spans="13:15" x14ac:dyDescent="0.25">
      <c r="M143" s="13" t="s">
        <v>150</v>
      </c>
      <c r="N143" s="14">
        <v>141</v>
      </c>
      <c r="O143" s="15">
        <v>113.9</v>
      </c>
    </row>
    <row r="144" spans="13:15" x14ac:dyDescent="0.25">
      <c r="M144" s="13" t="s">
        <v>151</v>
      </c>
      <c r="N144" s="14">
        <v>142</v>
      </c>
      <c r="O144" s="15">
        <v>127.5</v>
      </c>
    </row>
    <row r="145" spans="13:15" x14ac:dyDescent="0.25">
      <c r="M145" s="13" t="s">
        <v>152</v>
      </c>
      <c r="N145" s="14">
        <v>143</v>
      </c>
      <c r="O145" s="15">
        <v>131.4</v>
      </c>
    </row>
    <row r="146" spans="13:15" x14ac:dyDescent="0.25">
      <c r="M146" s="13" t="s">
        <v>153</v>
      </c>
      <c r="N146" s="14">
        <v>144</v>
      </c>
      <c r="O146" s="15">
        <v>145.9</v>
      </c>
    </row>
    <row r="147" spans="13:15" x14ac:dyDescent="0.25">
      <c r="M147" s="13" t="s">
        <v>154</v>
      </c>
      <c r="N147" s="14">
        <v>145</v>
      </c>
      <c r="O147" s="15">
        <v>131.5</v>
      </c>
    </row>
    <row r="148" spans="13:15" x14ac:dyDescent="0.25">
      <c r="M148" s="13" t="s">
        <v>155</v>
      </c>
      <c r="N148" s="14">
        <v>146</v>
      </c>
      <c r="O148" s="15">
        <v>131</v>
      </c>
    </row>
    <row r="149" spans="13:15" x14ac:dyDescent="0.25">
      <c r="M149" s="13" t="s">
        <v>156</v>
      </c>
      <c r="N149" s="14">
        <v>147</v>
      </c>
      <c r="O149" s="15">
        <v>130.5</v>
      </c>
    </row>
    <row r="150" spans="13:15" x14ac:dyDescent="0.25">
      <c r="M150" s="13" t="s">
        <v>157</v>
      </c>
      <c r="N150" s="14">
        <v>148</v>
      </c>
      <c r="O150" s="15">
        <v>118.9</v>
      </c>
    </row>
    <row r="151" spans="13:15" x14ac:dyDescent="0.25">
      <c r="M151" s="13" t="s">
        <v>158</v>
      </c>
      <c r="N151" s="14">
        <v>149</v>
      </c>
      <c r="O151" s="15">
        <v>114.3</v>
      </c>
    </row>
    <row r="152" spans="13:15" x14ac:dyDescent="0.25">
      <c r="M152" s="13" t="s">
        <v>159</v>
      </c>
      <c r="N152" s="14">
        <v>150</v>
      </c>
      <c r="O152" s="15">
        <v>85.7</v>
      </c>
    </row>
    <row r="153" spans="13:15" x14ac:dyDescent="0.25">
      <c r="M153" s="13" t="s">
        <v>160</v>
      </c>
      <c r="N153" s="14">
        <v>151</v>
      </c>
      <c r="O153" s="15">
        <v>104.6</v>
      </c>
    </row>
    <row r="154" spans="13:15" x14ac:dyDescent="0.25">
      <c r="M154" s="13" t="s">
        <v>161</v>
      </c>
      <c r="N154" s="14">
        <v>152</v>
      </c>
      <c r="O154" s="15">
        <v>105.1</v>
      </c>
    </row>
    <row r="155" spans="13:15" x14ac:dyDescent="0.25">
      <c r="M155" s="13" t="s">
        <v>162</v>
      </c>
      <c r="N155" s="14">
        <v>153</v>
      </c>
      <c r="O155" s="15">
        <v>117.3</v>
      </c>
    </row>
    <row r="156" spans="13:15" x14ac:dyDescent="0.25">
      <c r="M156" s="13" t="s">
        <v>163</v>
      </c>
      <c r="N156" s="14">
        <v>154</v>
      </c>
      <c r="O156" s="15">
        <v>142.5</v>
      </c>
    </row>
    <row r="157" spans="13:15" x14ac:dyDescent="0.25">
      <c r="M157" s="13" t="s">
        <v>164</v>
      </c>
      <c r="N157" s="14">
        <v>155</v>
      </c>
      <c r="O157" s="15">
        <v>140</v>
      </c>
    </row>
    <row r="158" spans="13:15" x14ac:dyDescent="0.25">
      <c r="M158" s="13" t="s">
        <v>165</v>
      </c>
      <c r="N158" s="14">
        <v>156</v>
      </c>
      <c r="O158" s="15">
        <v>159.80000000000001</v>
      </c>
    </row>
    <row r="159" spans="13:15" x14ac:dyDescent="0.25">
      <c r="M159" s="13" t="s">
        <v>166</v>
      </c>
      <c r="N159" s="14">
        <v>157</v>
      </c>
      <c r="O159" s="15">
        <v>131.19999999999999</v>
      </c>
    </row>
    <row r="160" spans="13:15" x14ac:dyDescent="0.25">
      <c r="M160" s="13" t="s">
        <v>167</v>
      </c>
      <c r="N160" s="14">
        <v>158</v>
      </c>
      <c r="O160" s="15">
        <v>125.4</v>
      </c>
    </row>
    <row r="161" spans="13:15" x14ac:dyDescent="0.25">
      <c r="M161" s="13" t="s">
        <v>168</v>
      </c>
      <c r="N161" s="14">
        <v>159</v>
      </c>
      <c r="O161" s="15">
        <v>126.5</v>
      </c>
    </row>
    <row r="162" spans="13:15" x14ac:dyDescent="0.25">
      <c r="M162" s="13" t="s">
        <v>169</v>
      </c>
      <c r="N162" s="14">
        <v>160</v>
      </c>
      <c r="O162" s="15">
        <v>119.4</v>
      </c>
    </row>
    <row r="163" spans="13:15" x14ac:dyDescent="0.25">
      <c r="M163" s="13" t="s">
        <v>170</v>
      </c>
      <c r="N163" s="14">
        <v>161</v>
      </c>
      <c r="O163" s="15">
        <v>113.5</v>
      </c>
    </row>
    <row r="164" spans="13:15" x14ac:dyDescent="0.25">
      <c r="M164" s="13" t="s">
        <v>171</v>
      </c>
      <c r="N164" s="14">
        <v>162</v>
      </c>
      <c r="O164" s="15">
        <v>98.7</v>
      </c>
    </row>
    <row r="165" spans="13:15" x14ac:dyDescent="0.25">
      <c r="M165" s="13" t="s">
        <v>172</v>
      </c>
      <c r="N165" s="14">
        <v>163</v>
      </c>
      <c r="O165" s="15">
        <v>114.5</v>
      </c>
    </row>
    <row r="166" spans="13:15" x14ac:dyDescent="0.25">
      <c r="M166" s="13" t="s">
        <v>173</v>
      </c>
      <c r="N166" s="14">
        <v>164</v>
      </c>
      <c r="O166" s="15">
        <v>113.8</v>
      </c>
    </row>
    <row r="167" spans="13:15" x14ac:dyDescent="0.25">
      <c r="M167" s="13" t="s">
        <v>174</v>
      </c>
      <c r="N167" s="14">
        <v>165</v>
      </c>
      <c r="O167" s="15">
        <v>133.1</v>
      </c>
    </row>
    <row r="168" spans="13:15" x14ac:dyDescent="0.25">
      <c r="M168" s="13" t="s">
        <v>175</v>
      </c>
      <c r="N168" s="14">
        <v>166</v>
      </c>
      <c r="O168" s="15">
        <v>143.4</v>
      </c>
    </row>
    <row r="169" spans="13:15" x14ac:dyDescent="0.25">
      <c r="M169" s="13" t="s">
        <v>176</v>
      </c>
      <c r="N169" s="14">
        <v>167</v>
      </c>
      <c r="O169" s="15">
        <v>137.30000000000001</v>
      </c>
    </row>
    <row r="170" spans="13:15" x14ac:dyDescent="0.25">
      <c r="M170" s="13" t="s">
        <v>177</v>
      </c>
      <c r="N170" s="14">
        <v>168</v>
      </c>
      <c r="O170" s="15">
        <v>165.2</v>
      </c>
    </row>
    <row r="171" spans="13:15" x14ac:dyDescent="0.25">
      <c r="M171" s="13" t="s">
        <v>178</v>
      </c>
      <c r="N171" s="14">
        <v>169</v>
      </c>
      <c r="O171" s="15">
        <v>126.9</v>
      </c>
    </row>
    <row r="172" spans="13:15" x14ac:dyDescent="0.25">
      <c r="M172" s="13" t="s">
        <v>179</v>
      </c>
      <c r="N172" s="14">
        <v>170</v>
      </c>
      <c r="O172" s="15">
        <v>124</v>
      </c>
    </row>
    <row r="173" spans="13:15" x14ac:dyDescent="0.25">
      <c r="M173" s="13" t="s">
        <v>180</v>
      </c>
      <c r="N173" s="14">
        <v>171</v>
      </c>
      <c r="O173" s="15">
        <v>135.69999999999999</v>
      </c>
    </row>
    <row r="174" spans="13:15" x14ac:dyDescent="0.25">
      <c r="M174" s="13" t="s">
        <v>181</v>
      </c>
      <c r="N174" s="14">
        <v>172</v>
      </c>
      <c r="O174" s="15">
        <v>130</v>
      </c>
    </row>
    <row r="175" spans="13:15" x14ac:dyDescent="0.25">
      <c r="M175" s="13" t="s">
        <v>182</v>
      </c>
      <c r="N175" s="14">
        <v>173</v>
      </c>
      <c r="O175" s="15">
        <v>109.4</v>
      </c>
    </row>
    <row r="176" spans="13:15" x14ac:dyDescent="0.25">
      <c r="M176" s="13" t="s">
        <v>183</v>
      </c>
      <c r="N176" s="14">
        <v>174</v>
      </c>
      <c r="O176" s="15">
        <v>117.8</v>
      </c>
    </row>
    <row r="177" spans="13:15" x14ac:dyDescent="0.25">
      <c r="M177" s="13" t="s">
        <v>184</v>
      </c>
      <c r="N177" s="14">
        <v>175</v>
      </c>
      <c r="O177" s="15">
        <v>120.3</v>
      </c>
    </row>
    <row r="178" spans="13:15" x14ac:dyDescent="0.25">
      <c r="M178" s="13" t="s">
        <v>185</v>
      </c>
      <c r="N178" s="14">
        <v>176</v>
      </c>
      <c r="O178" s="15">
        <v>121</v>
      </c>
    </row>
    <row r="179" spans="13:15" x14ac:dyDescent="0.25">
      <c r="M179" s="13" t="s">
        <v>186</v>
      </c>
      <c r="N179" s="14">
        <v>177</v>
      </c>
      <c r="O179" s="15">
        <v>132.30000000000001</v>
      </c>
    </row>
    <row r="180" spans="13:15" x14ac:dyDescent="0.25">
      <c r="M180" s="13" t="s">
        <v>187</v>
      </c>
      <c r="N180" s="14">
        <v>178</v>
      </c>
      <c r="O180" s="15">
        <v>142.9</v>
      </c>
    </row>
    <row r="181" spans="13:15" x14ac:dyDescent="0.25">
      <c r="M181" s="13" t="s">
        <v>188</v>
      </c>
      <c r="N181" s="14">
        <v>179</v>
      </c>
      <c r="O181" s="15">
        <v>147.4</v>
      </c>
    </row>
    <row r="182" spans="13:15" x14ac:dyDescent="0.25">
      <c r="M182" s="13" t="s">
        <v>189</v>
      </c>
      <c r="N182" s="14">
        <v>180</v>
      </c>
      <c r="O182" s="15">
        <v>175.9</v>
      </c>
    </row>
    <row r="183" spans="13:15" x14ac:dyDescent="0.25">
      <c r="M183" s="13" t="s">
        <v>190</v>
      </c>
      <c r="N183" s="14">
        <v>181</v>
      </c>
      <c r="O183" s="15">
        <v>132.6</v>
      </c>
    </row>
    <row r="184" spans="13:15" x14ac:dyDescent="0.25">
      <c r="M184" s="13" t="s">
        <v>191</v>
      </c>
      <c r="N184" s="14">
        <v>182</v>
      </c>
      <c r="O184" s="15">
        <v>123.7</v>
      </c>
    </row>
    <row r="185" spans="13:15" x14ac:dyDescent="0.25">
      <c r="M185" s="13" t="s">
        <v>192</v>
      </c>
      <c r="N185" s="14">
        <v>183</v>
      </c>
      <c r="O185" s="15">
        <v>153.30000000000001</v>
      </c>
    </row>
    <row r="186" spans="13:15" x14ac:dyDescent="0.25">
      <c r="M186" s="13" t="s">
        <v>193</v>
      </c>
      <c r="N186" s="14">
        <v>184</v>
      </c>
      <c r="O186" s="15">
        <v>134</v>
      </c>
    </row>
    <row r="187" spans="13:15" x14ac:dyDescent="0.25">
      <c r="M187" s="13" t="s">
        <v>194</v>
      </c>
      <c r="N187" s="14">
        <v>185</v>
      </c>
      <c r="O187" s="15">
        <v>119.6</v>
      </c>
    </row>
    <row r="188" spans="13:15" x14ac:dyDescent="0.25">
      <c r="M188" s="13" t="s">
        <v>195</v>
      </c>
      <c r="N188" s="14">
        <v>186</v>
      </c>
      <c r="O188" s="15">
        <v>116.2</v>
      </c>
    </row>
    <row r="189" spans="13:15" x14ac:dyDescent="0.25">
      <c r="M189" s="13" t="s">
        <v>196</v>
      </c>
      <c r="N189" s="14">
        <v>187</v>
      </c>
      <c r="O189" s="15">
        <v>118.6</v>
      </c>
    </row>
    <row r="190" spans="13:15" x14ac:dyDescent="0.25">
      <c r="M190" s="13" t="s">
        <v>197</v>
      </c>
      <c r="N190" s="14">
        <v>188</v>
      </c>
      <c r="O190" s="15">
        <v>130.69999999999999</v>
      </c>
    </row>
    <row r="191" spans="13:15" x14ac:dyDescent="0.25">
      <c r="M191" s="13" t="s">
        <v>198</v>
      </c>
      <c r="N191" s="14">
        <v>189</v>
      </c>
      <c r="O191" s="15">
        <v>129.30000000000001</v>
      </c>
    </row>
    <row r="192" spans="13:15" x14ac:dyDescent="0.25">
      <c r="M192" s="13" t="s">
        <v>199</v>
      </c>
      <c r="N192" s="14">
        <v>190</v>
      </c>
      <c r="O192" s="15">
        <v>144.4</v>
      </c>
    </row>
    <row r="193" spans="13:15" x14ac:dyDescent="0.25">
      <c r="M193" s="13" t="s">
        <v>200</v>
      </c>
      <c r="N193" s="14">
        <v>191</v>
      </c>
      <c r="O193" s="15">
        <v>163.19999999999999</v>
      </c>
    </row>
    <row r="194" spans="13:15" x14ac:dyDescent="0.25">
      <c r="M194" s="13" t="s">
        <v>201</v>
      </c>
      <c r="N194" s="14">
        <v>192</v>
      </c>
      <c r="O194" s="15">
        <v>179.4</v>
      </c>
    </row>
    <row r="195" spans="13:15" x14ac:dyDescent="0.25">
      <c r="M195" s="13" t="s">
        <v>202</v>
      </c>
      <c r="N195" s="14">
        <v>193</v>
      </c>
      <c r="O195" s="15">
        <v>128.1</v>
      </c>
    </row>
    <row r="196" spans="13:15" x14ac:dyDescent="0.25">
      <c r="M196" s="13" t="s">
        <v>203</v>
      </c>
      <c r="N196" s="14">
        <v>194</v>
      </c>
      <c r="O196" s="15">
        <v>138.4</v>
      </c>
    </row>
    <row r="197" spans="13:15" x14ac:dyDescent="0.25">
      <c r="M197" s="13" t="s">
        <v>204</v>
      </c>
      <c r="N197" s="14">
        <v>195</v>
      </c>
      <c r="O197" s="15">
        <v>152.69999999999999</v>
      </c>
    </row>
    <row r="198" spans="13:15" x14ac:dyDescent="0.25">
      <c r="M198" s="13" t="s">
        <v>205</v>
      </c>
      <c r="N198" s="14">
        <v>196</v>
      </c>
      <c r="O198" s="15">
        <v>120</v>
      </c>
    </row>
    <row r="199" spans="13:15" x14ac:dyDescent="0.25">
      <c r="M199" s="13" t="s">
        <v>206</v>
      </c>
      <c r="N199" s="14">
        <v>197</v>
      </c>
      <c r="O199" s="15">
        <v>140.5</v>
      </c>
    </row>
    <row r="200" spans="13:15" x14ac:dyDescent="0.25">
      <c r="M200" s="13" t="s">
        <v>207</v>
      </c>
      <c r="N200" s="14">
        <v>198</v>
      </c>
      <c r="O200" s="15">
        <v>116.2</v>
      </c>
    </row>
    <row r="201" spans="13:15" x14ac:dyDescent="0.25">
      <c r="M201" s="13" t="s">
        <v>208</v>
      </c>
      <c r="N201" s="14">
        <v>199</v>
      </c>
      <c r="O201" s="15">
        <v>121.4</v>
      </c>
    </row>
    <row r="202" spans="13:15" x14ac:dyDescent="0.25">
      <c r="M202" s="13" t="s">
        <v>209</v>
      </c>
      <c r="N202" s="14">
        <v>200</v>
      </c>
      <c r="O202" s="15">
        <v>127.8</v>
      </c>
    </row>
    <row r="203" spans="13:15" x14ac:dyDescent="0.25">
      <c r="M203" s="13" t="s">
        <v>210</v>
      </c>
      <c r="N203" s="14">
        <v>201</v>
      </c>
      <c r="O203" s="15">
        <v>143.6</v>
      </c>
    </row>
    <row r="204" spans="13:15" x14ac:dyDescent="0.25">
      <c r="M204" s="13" t="s">
        <v>211</v>
      </c>
      <c r="N204" s="14">
        <v>202</v>
      </c>
      <c r="O204" s="15">
        <v>157.6</v>
      </c>
    </row>
    <row r="205" spans="13:15" x14ac:dyDescent="0.25">
      <c r="M205" s="13" t="s">
        <v>212</v>
      </c>
      <c r="N205" s="14">
        <v>203</v>
      </c>
      <c r="O205" s="15">
        <v>166.2</v>
      </c>
    </row>
    <row r="206" spans="13:15" x14ac:dyDescent="0.25">
      <c r="M206" s="13" t="s">
        <v>213</v>
      </c>
      <c r="N206" s="14">
        <v>204</v>
      </c>
      <c r="O206" s="15">
        <v>182.3</v>
      </c>
    </row>
    <row r="207" spans="13:15" x14ac:dyDescent="0.25">
      <c r="M207" s="13" t="s">
        <v>214</v>
      </c>
      <c r="N207" s="14">
        <v>205</v>
      </c>
      <c r="O207" s="15">
        <v>153.1</v>
      </c>
    </row>
    <row r="208" spans="13:15" x14ac:dyDescent="0.25">
      <c r="M208" s="13" t="s">
        <v>215</v>
      </c>
      <c r="N208" s="14">
        <v>206</v>
      </c>
      <c r="O208" s="15">
        <v>147.6</v>
      </c>
    </row>
    <row r="209" spans="13:15" x14ac:dyDescent="0.25">
      <c r="M209" s="13" t="s">
        <v>216</v>
      </c>
      <c r="N209" s="14">
        <v>207</v>
      </c>
      <c r="O209" s="15">
        <v>157.69999999999999</v>
      </c>
    </row>
    <row r="210" spans="13:15" x14ac:dyDescent="0.25">
      <c r="M210" s="13" t="s">
        <v>217</v>
      </c>
      <c r="N210" s="14">
        <v>208</v>
      </c>
      <c r="O210" s="15">
        <v>137.19999999999999</v>
      </c>
    </row>
    <row r="211" spans="13:15" x14ac:dyDescent="0.25">
      <c r="M211" s="13" t="s">
        <v>218</v>
      </c>
      <c r="N211" s="14">
        <v>209</v>
      </c>
      <c r="O211" s="15">
        <v>151.5</v>
      </c>
    </row>
    <row r="212" spans="13:15" x14ac:dyDescent="0.25">
      <c r="M212" s="13" t="s">
        <v>219</v>
      </c>
      <c r="N212" s="14">
        <v>210</v>
      </c>
      <c r="O212" s="15">
        <v>98.7</v>
      </c>
    </row>
    <row r="213" spans="13:15" x14ac:dyDescent="0.25">
      <c r="M213" s="13" t="s">
        <v>220</v>
      </c>
      <c r="N213" s="14">
        <v>211</v>
      </c>
      <c r="O213" s="15">
        <v>145.80000000000001</v>
      </c>
    </row>
    <row r="214" spans="13:15" x14ac:dyDescent="0.25">
      <c r="M214" s="13" t="s">
        <v>221</v>
      </c>
      <c r="N214" s="14">
        <v>212</v>
      </c>
      <c r="O214" s="15">
        <v>151.69999999999999</v>
      </c>
    </row>
    <row r="215" spans="13:15" x14ac:dyDescent="0.25">
      <c r="M215" s="13" t="s">
        <v>222</v>
      </c>
      <c r="N215" s="14">
        <v>213</v>
      </c>
      <c r="O215" s="15">
        <v>129.4</v>
      </c>
    </row>
    <row r="216" spans="13:15" x14ac:dyDescent="0.25">
      <c r="M216" s="13" t="s">
        <v>223</v>
      </c>
      <c r="N216" s="14">
        <v>214</v>
      </c>
      <c r="O216" s="15">
        <v>174.1</v>
      </c>
    </row>
    <row r="217" spans="13:15" x14ac:dyDescent="0.25">
      <c r="M217" s="13" t="s">
        <v>224</v>
      </c>
      <c r="N217" s="14">
        <v>215</v>
      </c>
      <c r="O217" s="15">
        <v>197</v>
      </c>
    </row>
    <row r="218" spans="13:15" x14ac:dyDescent="0.25">
      <c r="M218" s="13" t="s">
        <v>225</v>
      </c>
      <c r="N218" s="14">
        <v>216</v>
      </c>
      <c r="O218" s="15">
        <v>193.9</v>
      </c>
    </row>
    <row r="219" spans="13:15" x14ac:dyDescent="0.25">
      <c r="M219" s="13" t="s">
        <v>226</v>
      </c>
      <c r="N219" s="14">
        <v>217</v>
      </c>
      <c r="O219" s="15">
        <v>164.1</v>
      </c>
    </row>
    <row r="220" spans="13:15" x14ac:dyDescent="0.25">
      <c r="M220" s="13" t="s">
        <v>227</v>
      </c>
      <c r="N220" s="14">
        <v>218</v>
      </c>
      <c r="O220" s="15">
        <v>142.80000000000001</v>
      </c>
    </row>
    <row r="221" spans="13:15" x14ac:dyDescent="0.25">
      <c r="M221" s="13" t="s">
        <v>228</v>
      </c>
      <c r="N221" s="14">
        <v>219</v>
      </c>
      <c r="O221" s="15">
        <v>157.9</v>
      </c>
    </row>
    <row r="222" spans="13:15" x14ac:dyDescent="0.25">
      <c r="M222" s="13" t="s">
        <v>229</v>
      </c>
      <c r="N222" s="14">
        <v>220</v>
      </c>
      <c r="O222" s="15">
        <v>159.19999999999999</v>
      </c>
    </row>
    <row r="223" spans="13:15" x14ac:dyDescent="0.25">
      <c r="M223" s="13" t="s">
        <v>230</v>
      </c>
      <c r="N223" s="14">
        <v>221</v>
      </c>
      <c r="O223" s="15">
        <v>162.19999999999999</v>
      </c>
    </row>
    <row r="224" spans="13:15" x14ac:dyDescent="0.25">
      <c r="M224" s="13" t="s">
        <v>231</v>
      </c>
      <c r="N224" s="14">
        <v>222</v>
      </c>
      <c r="O224" s="15">
        <v>123.1</v>
      </c>
    </row>
    <row r="225" spans="13:15" x14ac:dyDescent="0.25">
      <c r="M225" s="13" t="s">
        <v>232</v>
      </c>
      <c r="N225" s="14">
        <v>223</v>
      </c>
      <c r="O225" s="15">
        <v>130</v>
      </c>
    </row>
    <row r="226" spans="13:15" x14ac:dyDescent="0.25">
      <c r="M226" s="13" t="s">
        <v>233</v>
      </c>
      <c r="N226" s="14">
        <v>224</v>
      </c>
      <c r="O226" s="15">
        <v>150.1</v>
      </c>
    </row>
    <row r="227" spans="13:15" x14ac:dyDescent="0.25">
      <c r="M227" s="13" t="s">
        <v>234</v>
      </c>
      <c r="N227" s="14">
        <v>225</v>
      </c>
      <c r="O227" s="15">
        <v>169.4</v>
      </c>
    </row>
    <row r="228" spans="13:15" x14ac:dyDescent="0.25">
      <c r="M228" s="13" t="s">
        <v>235</v>
      </c>
      <c r="N228" s="14">
        <v>226</v>
      </c>
      <c r="O228" s="15">
        <v>179.7</v>
      </c>
    </row>
    <row r="229" spans="13:15" x14ac:dyDescent="0.25">
      <c r="M229" s="13" t="s">
        <v>236</v>
      </c>
      <c r="N229" s="14">
        <v>227</v>
      </c>
      <c r="O229" s="15">
        <v>182.1</v>
      </c>
    </row>
    <row r="230" spans="13:15" x14ac:dyDescent="0.25">
      <c r="M230" s="13" t="s">
        <v>237</v>
      </c>
      <c r="N230" s="14">
        <v>228</v>
      </c>
      <c r="O230" s="15">
        <v>194.3</v>
      </c>
    </row>
    <row r="231" spans="13:15" x14ac:dyDescent="0.25">
      <c r="M231" s="13" t="s">
        <v>238</v>
      </c>
      <c r="N231" s="14">
        <v>229</v>
      </c>
      <c r="O231" s="15">
        <v>161.4</v>
      </c>
    </row>
    <row r="232" spans="13:15" x14ac:dyDescent="0.25">
      <c r="M232" s="13" t="s">
        <v>239</v>
      </c>
      <c r="N232" s="14">
        <v>230</v>
      </c>
      <c r="O232" s="15">
        <v>169.4</v>
      </c>
    </row>
    <row r="233" spans="13:15" x14ac:dyDescent="0.25">
      <c r="M233" s="13" t="s">
        <v>240</v>
      </c>
      <c r="N233" s="14">
        <v>231</v>
      </c>
      <c r="O233" s="15">
        <v>168.8</v>
      </c>
    </row>
    <row r="234" spans="13:15" x14ac:dyDescent="0.25">
      <c r="M234" s="13" t="s">
        <v>241</v>
      </c>
      <c r="N234" s="14">
        <v>232</v>
      </c>
      <c r="O234" s="15">
        <v>158.1</v>
      </c>
    </row>
    <row r="235" spans="13:15" x14ac:dyDescent="0.25">
      <c r="M235" s="13" t="s">
        <v>242</v>
      </c>
      <c r="N235" s="14">
        <v>233</v>
      </c>
      <c r="O235" s="15">
        <v>158.5</v>
      </c>
    </row>
    <row r="236" spans="13:15" x14ac:dyDescent="0.25">
      <c r="M236" s="13" t="s">
        <v>243</v>
      </c>
      <c r="N236" s="14">
        <v>234</v>
      </c>
      <c r="O236" s="15">
        <v>135.30000000000001</v>
      </c>
    </row>
    <row r="237" spans="13:15" x14ac:dyDescent="0.25">
      <c r="M237" s="13" t="s">
        <v>244</v>
      </c>
      <c r="N237" s="14">
        <v>235</v>
      </c>
      <c r="O237" s="15">
        <v>149.30000000000001</v>
      </c>
    </row>
    <row r="238" spans="13:15" x14ac:dyDescent="0.25">
      <c r="M238" s="13" t="s">
        <v>245</v>
      </c>
      <c r="N238" s="14">
        <v>236</v>
      </c>
      <c r="O238" s="15">
        <v>143.4</v>
      </c>
    </row>
    <row r="239" spans="13:15" x14ac:dyDescent="0.25">
      <c r="M239" s="13" t="s">
        <v>246</v>
      </c>
      <c r="N239" s="14">
        <v>237</v>
      </c>
      <c r="O239" s="15">
        <v>142.19999999999999</v>
      </c>
    </row>
    <row r="240" spans="13:15" x14ac:dyDescent="0.25">
      <c r="M240" s="13" t="s">
        <v>247</v>
      </c>
      <c r="N240" s="14">
        <v>238</v>
      </c>
      <c r="O240" s="15">
        <v>188.4</v>
      </c>
    </row>
    <row r="241" spans="13:15" x14ac:dyDescent="0.25">
      <c r="M241" s="13" t="s">
        <v>248</v>
      </c>
      <c r="N241" s="14">
        <v>239</v>
      </c>
      <c r="O241" s="15">
        <v>166.2</v>
      </c>
    </row>
    <row r="242" spans="13:15" x14ac:dyDescent="0.25">
      <c r="M242" s="13" t="s">
        <v>249</v>
      </c>
      <c r="N242" s="14">
        <v>240</v>
      </c>
      <c r="O242" s="15">
        <v>199.2</v>
      </c>
    </row>
    <row r="243" spans="13:15" x14ac:dyDescent="0.25">
      <c r="M243" s="13" t="s">
        <v>250</v>
      </c>
      <c r="N243" s="14">
        <v>241</v>
      </c>
      <c r="O243" s="15">
        <v>182.7</v>
      </c>
    </row>
    <row r="244" spans="13:15" x14ac:dyDescent="0.25">
      <c r="M244" s="13" t="s">
        <v>251</v>
      </c>
      <c r="N244" s="14">
        <v>242</v>
      </c>
      <c r="O244" s="15">
        <v>145.19999999999999</v>
      </c>
    </row>
    <row r="245" spans="13:15" x14ac:dyDescent="0.25">
      <c r="M245" s="13" t="s">
        <v>252</v>
      </c>
      <c r="N245" s="14">
        <v>243</v>
      </c>
      <c r="O245" s="15">
        <v>182.1</v>
      </c>
    </row>
    <row r="246" spans="13:15" x14ac:dyDescent="0.25">
      <c r="M246" s="13" t="s">
        <v>253</v>
      </c>
      <c r="N246" s="14">
        <v>244</v>
      </c>
      <c r="O246" s="15">
        <v>158.69999999999999</v>
      </c>
    </row>
    <row r="247" spans="13:15" x14ac:dyDescent="0.25">
      <c r="M247" s="13" t="s">
        <v>254</v>
      </c>
      <c r="N247" s="14">
        <v>245</v>
      </c>
      <c r="O247" s="15">
        <v>141.6</v>
      </c>
    </row>
    <row r="248" spans="13:15" x14ac:dyDescent="0.25">
      <c r="M248" s="13" t="s">
        <v>255</v>
      </c>
      <c r="N248" s="14">
        <v>246</v>
      </c>
      <c r="O248" s="15">
        <v>132.6</v>
      </c>
    </row>
    <row r="249" spans="13:15" x14ac:dyDescent="0.25">
      <c r="M249" s="13" t="s">
        <v>256</v>
      </c>
      <c r="N249" s="14">
        <v>247</v>
      </c>
      <c r="O249" s="15">
        <v>139.6</v>
      </c>
    </row>
    <row r="250" spans="13:15" x14ac:dyDescent="0.25">
      <c r="M250" s="13" t="s">
        <v>257</v>
      </c>
      <c r="N250" s="14">
        <v>248</v>
      </c>
      <c r="O250" s="15">
        <v>147</v>
      </c>
    </row>
    <row r="251" spans="13:15" x14ac:dyDescent="0.25">
      <c r="M251" s="13" t="s">
        <v>258</v>
      </c>
      <c r="N251" s="14">
        <v>249</v>
      </c>
      <c r="O251" s="15">
        <v>166.6</v>
      </c>
    </row>
    <row r="252" spans="13:15" x14ac:dyDescent="0.25">
      <c r="M252" s="13" t="s">
        <v>259</v>
      </c>
      <c r="N252" s="14">
        <v>250</v>
      </c>
      <c r="O252" s="15">
        <v>157</v>
      </c>
    </row>
    <row r="253" spans="13:15" x14ac:dyDescent="0.25">
      <c r="M253" s="13" t="s">
        <v>260</v>
      </c>
      <c r="N253" s="14">
        <v>251</v>
      </c>
      <c r="O253" s="15">
        <v>180.4</v>
      </c>
    </row>
    <row r="254" spans="13:15" x14ac:dyDescent="0.25">
      <c r="M254" s="13" t="s">
        <v>261</v>
      </c>
      <c r="N254" s="14">
        <v>252</v>
      </c>
      <c r="O254" s="15">
        <v>210.2</v>
      </c>
    </row>
    <row r="255" spans="13:15" x14ac:dyDescent="0.25">
      <c r="M255" s="13" t="s">
        <v>262</v>
      </c>
      <c r="N255" s="14">
        <v>253</v>
      </c>
      <c r="O255" s="15">
        <v>159.80000000000001</v>
      </c>
    </row>
    <row r="256" spans="13:15" x14ac:dyDescent="0.25">
      <c r="M256" s="13" t="s">
        <v>263</v>
      </c>
      <c r="N256" s="14">
        <v>254</v>
      </c>
      <c r="O256" s="15">
        <v>157.80000000000001</v>
      </c>
    </row>
    <row r="257" spans="13:15" x14ac:dyDescent="0.25">
      <c r="M257" s="13" t="s">
        <v>264</v>
      </c>
      <c r="N257" s="14">
        <v>255</v>
      </c>
      <c r="O257" s="15">
        <v>168.2</v>
      </c>
    </row>
    <row r="258" spans="13:15" x14ac:dyDescent="0.25">
      <c r="M258" s="13" t="s">
        <v>265</v>
      </c>
      <c r="N258" s="14">
        <v>256</v>
      </c>
      <c r="O258" s="15">
        <v>158.4</v>
      </c>
    </row>
    <row r="259" spans="13:15" x14ac:dyDescent="0.25">
      <c r="M259" s="13" t="s">
        <v>266</v>
      </c>
      <c r="N259" s="14">
        <v>257</v>
      </c>
      <c r="O259" s="15">
        <v>152</v>
      </c>
    </row>
    <row r="260" spans="13:15" x14ac:dyDescent="0.25">
      <c r="M260" s="13" t="s">
        <v>267</v>
      </c>
      <c r="N260" s="14">
        <v>258</v>
      </c>
      <c r="O260" s="15">
        <v>142.19999999999999</v>
      </c>
    </row>
    <row r="261" spans="13:15" x14ac:dyDescent="0.25">
      <c r="M261" s="13" t="s">
        <v>268</v>
      </c>
      <c r="N261" s="14">
        <v>259</v>
      </c>
      <c r="O261" s="15">
        <v>137.19999999999999</v>
      </c>
    </row>
    <row r="262" spans="13:15" x14ac:dyDescent="0.25">
      <c r="M262" s="13" t="s">
        <v>269</v>
      </c>
      <c r="N262" s="14">
        <v>260</v>
      </c>
      <c r="O262" s="15">
        <v>152.6</v>
      </c>
    </row>
    <row r="263" spans="13:15" x14ac:dyDescent="0.25">
      <c r="M263" s="13" t="s">
        <v>270</v>
      </c>
      <c r="N263" s="14">
        <v>261</v>
      </c>
      <c r="O263" s="15">
        <v>166.8</v>
      </c>
    </row>
    <row r="264" spans="13:15" x14ac:dyDescent="0.25">
      <c r="M264" s="13" t="s">
        <v>271</v>
      </c>
      <c r="N264" s="14">
        <v>262</v>
      </c>
      <c r="O264" s="15">
        <v>165.6</v>
      </c>
    </row>
    <row r="265" spans="13:15" x14ac:dyDescent="0.25">
      <c r="M265" s="13" t="s">
        <v>272</v>
      </c>
      <c r="N265" s="14">
        <v>263</v>
      </c>
      <c r="O265" s="15">
        <v>198.6</v>
      </c>
    </row>
    <row r="266" spans="13:15" x14ac:dyDescent="0.25">
      <c r="M266" s="13" t="s">
        <v>273</v>
      </c>
      <c r="N266" s="14">
        <v>264</v>
      </c>
      <c r="O266" s="15">
        <v>201.5</v>
      </c>
    </row>
    <row r="267" spans="13:15" x14ac:dyDescent="0.25">
      <c r="M267" s="13" t="s">
        <v>274</v>
      </c>
      <c r="N267" s="14">
        <v>265</v>
      </c>
      <c r="O267" s="15">
        <v>170.7</v>
      </c>
    </row>
    <row r="268" spans="13:15" x14ac:dyDescent="0.25">
      <c r="M268" s="13" t="s">
        <v>275</v>
      </c>
      <c r="N268" s="14">
        <v>266</v>
      </c>
      <c r="O268" s="15">
        <v>164.4</v>
      </c>
    </row>
    <row r="269" spans="13:15" x14ac:dyDescent="0.25">
      <c r="M269" s="13" t="s">
        <v>276</v>
      </c>
      <c r="N269" s="14">
        <v>267</v>
      </c>
      <c r="O269" s="15">
        <v>179.7</v>
      </c>
    </row>
    <row r="270" spans="13:15" x14ac:dyDescent="0.25">
      <c r="M270" s="13" t="s">
        <v>277</v>
      </c>
      <c r="N270" s="14">
        <v>268</v>
      </c>
      <c r="O270" s="15">
        <v>157</v>
      </c>
    </row>
    <row r="271" spans="13:15" x14ac:dyDescent="0.25">
      <c r="M271" s="13" t="s">
        <v>278</v>
      </c>
      <c r="N271" s="14">
        <v>269</v>
      </c>
      <c r="O271" s="15">
        <v>168</v>
      </c>
    </row>
    <row r="272" spans="13:15" x14ac:dyDescent="0.25">
      <c r="M272" s="13" t="s">
        <v>279</v>
      </c>
      <c r="N272" s="14">
        <v>270</v>
      </c>
      <c r="O272" s="15">
        <v>139.30000000000001</v>
      </c>
    </row>
    <row r="273" spans="13:15" x14ac:dyDescent="0.25">
      <c r="M273" s="13" t="s">
        <v>280</v>
      </c>
      <c r="N273" s="14">
        <v>271</v>
      </c>
      <c r="O273" s="15">
        <v>138.6</v>
      </c>
    </row>
    <row r="274" spans="13:15" x14ac:dyDescent="0.25">
      <c r="M274" s="13" t="s">
        <v>281</v>
      </c>
      <c r="N274" s="14">
        <v>272</v>
      </c>
      <c r="O274" s="15">
        <v>153.4</v>
      </c>
    </row>
    <row r="275" spans="13:15" x14ac:dyDescent="0.25">
      <c r="M275" s="13" t="s">
        <v>282</v>
      </c>
      <c r="N275" s="14">
        <v>273</v>
      </c>
      <c r="O275" s="15">
        <v>138.9</v>
      </c>
    </row>
    <row r="276" spans="13:15" x14ac:dyDescent="0.25">
      <c r="M276" s="13" t="s">
        <v>283</v>
      </c>
      <c r="N276" s="14">
        <v>274</v>
      </c>
      <c r="O276" s="15">
        <v>172.1</v>
      </c>
    </row>
    <row r="277" spans="13:15" x14ac:dyDescent="0.25">
      <c r="M277" s="13" t="s">
        <v>284</v>
      </c>
      <c r="N277" s="14">
        <v>275</v>
      </c>
      <c r="O277" s="15">
        <v>198.4</v>
      </c>
    </row>
    <row r="278" spans="13:15" x14ac:dyDescent="0.25">
      <c r="M278" s="13" t="s">
        <v>285</v>
      </c>
      <c r="N278" s="14">
        <v>276</v>
      </c>
      <c r="O278" s="15">
        <v>217.8</v>
      </c>
    </row>
    <row r="279" spans="13:15" x14ac:dyDescent="0.25">
      <c r="M279" s="13" t="s">
        <v>286</v>
      </c>
      <c r="N279" s="14">
        <v>277</v>
      </c>
      <c r="O279" s="15">
        <v>173.7</v>
      </c>
    </row>
    <row r="280" spans="13:15" x14ac:dyDescent="0.25">
      <c r="M280" s="13" t="s">
        <v>287</v>
      </c>
      <c r="N280" s="14">
        <v>278</v>
      </c>
      <c r="O280" s="15">
        <v>153.80000000000001</v>
      </c>
    </row>
    <row r="281" spans="13:15" x14ac:dyDescent="0.25">
      <c r="M281" s="13" t="s">
        <v>288</v>
      </c>
      <c r="N281" s="14">
        <v>279</v>
      </c>
      <c r="O281" s="15">
        <v>175.6</v>
      </c>
    </row>
    <row r="282" spans="13:15" x14ac:dyDescent="0.25">
      <c r="M282" s="13" t="s">
        <v>289</v>
      </c>
      <c r="N282" s="14">
        <v>280</v>
      </c>
      <c r="O282" s="15">
        <v>147.1</v>
      </c>
    </row>
    <row r="283" spans="13:15" x14ac:dyDescent="0.25">
      <c r="M283" s="13" t="s">
        <v>290</v>
      </c>
      <c r="N283" s="14">
        <v>281</v>
      </c>
      <c r="O283" s="15">
        <v>160.30000000000001</v>
      </c>
    </row>
    <row r="284" spans="13:15" x14ac:dyDescent="0.25">
      <c r="M284" s="13" t="s">
        <v>291</v>
      </c>
      <c r="N284" s="14">
        <v>282</v>
      </c>
      <c r="O284" s="15">
        <v>135.19999999999999</v>
      </c>
    </row>
    <row r="285" spans="13:15" x14ac:dyDescent="0.25">
      <c r="M285" s="13" t="s">
        <v>292</v>
      </c>
      <c r="N285" s="14">
        <v>283</v>
      </c>
      <c r="O285" s="15">
        <v>148.80000000000001</v>
      </c>
    </row>
    <row r="286" spans="13:15" x14ac:dyDescent="0.25">
      <c r="M286" s="13" t="s">
        <v>293</v>
      </c>
      <c r="N286" s="14">
        <v>284</v>
      </c>
      <c r="O286" s="15">
        <v>151</v>
      </c>
    </row>
    <row r="287" spans="13:15" x14ac:dyDescent="0.25">
      <c r="M287" s="13" t="s">
        <v>294</v>
      </c>
      <c r="N287" s="14">
        <v>285</v>
      </c>
      <c r="O287" s="15">
        <v>148.19999999999999</v>
      </c>
    </row>
    <row r="288" spans="13:15" x14ac:dyDescent="0.25">
      <c r="M288" s="13" t="s">
        <v>295</v>
      </c>
      <c r="N288" s="14">
        <v>286</v>
      </c>
      <c r="O288" s="15">
        <v>182.2</v>
      </c>
    </row>
    <row r="289" spans="13:15" x14ac:dyDescent="0.25">
      <c r="M289" s="13" t="s">
        <v>296</v>
      </c>
      <c r="N289" s="14">
        <v>287</v>
      </c>
      <c r="O289" s="15">
        <v>189.2</v>
      </c>
    </row>
    <row r="290" spans="13:15" x14ac:dyDescent="0.25">
      <c r="M290" s="13" t="s">
        <v>297</v>
      </c>
      <c r="N290" s="14">
        <v>288</v>
      </c>
      <c r="O290" s="15">
        <v>183.1</v>
      </c>
    </row>
    <row r="291" spans="13:15" x14ac:dyDescent="0.25">
      <c r="M291" s="13" t="s">
        <v>298</v>
      </c>
      <c r="N291" s="14">
        <v>289</v>
      </c>
      <c r="O291" s="15">
        <v>170</v>
      </c>
    </row>
    <row r="292" spans="13:15" x14ac:dyDescent="0.25">
      <c r="M292" s="13" t="s">
        <v>299</v>
      </c>
      <c r="N292" s="14">
        <v>290</v>
      </c>
      <c r="O292" s="15">
        <v>158.4</v>
      </c>
    </row>
    <row r="293" spans="13:15" x14ac:dyDescent="0.25">
      <c r="M293" s="13" t="s">
        <v>300</v>
      </c>
      <c r="N293" s="14">
        <v>291</v>
      </c>
      <c r="O293" s="15">
        <v>176.1</v>
      </c>
    </row>
    <row r="294" spans="13:15" x14ac:dyDescent="0.25">
      <c r="M294" s="13" t="s">
        <v>301</v>
      </c>
      <c r="N294" s="14">
        <v>292</v>
      </c>
      <c r="O294" s="15">
        <v>156.19999999999999</v>
      </c>
    </row>
    <row r="295" spans="13:15" x14ac:dyDescent="0.25">
      <c r="M295" s="13" t="s">
        <v>302</v>
      </c>
      <c r="N295" s="14">
        <v>293</v>
      </c>
      <c r="O295" s="15">
        <v>153.19999999999999</v>
      </c>
    </row>
    <row r="296" spans="13:15" x14ac:dyDescent="0.25">
      <c r="M296" s="13" t="s">
        <v>303</v>
      </c>
      <c r="N296" s="14">
        <v>294</v>
      </c>
      <c r="O296" s="15">
        <v>117.9</v>
      </c>
    </row>
    <row r="297" spans="13:15" x14ac:dyDescent="0.25">
      <c r="M297" s="13" t="s">
        <v>304</v>
      </c>
      <c r="N297" s="14">
        <v>295</v>
      </c>
      <c r="O297" s="15">
        <v>149.80000000000001</v>
      </c>
    </row>
    <row r="298" spans="13:15" x14ac:dyDescent="0.25">
      <c r="M298" s="13" t="s">
        <v>305</v>
      </c>
      <c r="N298" s="14">
        <v>296</v>
      </c>
      <c r="O298" s="15">
        <v>156.6</v>
      </c>
    </row>
    <row r="299" spans="13:15" x14ac:dyDescent="0.25">
      <c r="M299" s="13" t="s">
        <v>306</v>
      </c>
      <c r="N299" s="14">
        <v>297</v>
      </c>
      <c r="O299" s="15">
        <v>166.7</v>
      </c>
    </row>
    <row r="300" spans="13:15" x14ac:dyDescent="0.25">
      <c r="M300" s="13" t="s">
        <v>307</v>
      </c>
      <c r="N300" s="14">
        <v>298</v>
      </c>
      <c r="O300" s="15">
        <v>156.80000000000001</v>
      </c>
    </row>
    <row r="301" spans="13:15" x14ac:dyDescent="0.25">
      <c r="M301" s="13" t="s">
        <v>308</v>
      </c>
      <c r="N301" s="14">
        <v>299</v>
      </c>
      <c r="O301" s="15">
        <v>158.6</v>
      </c>
    </row>
    <row r="302" spans="13:15" x14ac:dyDescent="0.25">
      <c r="M302" s="13" t="s">
        <v>309</v>
      </c>
      <c r="N302" s="14">
        <v>300</v>
      </c>
      <c r="O302" s="15">
        <v>210.8</v>
      </c>
    </row>
    <row r="303" spans="13:15" x14ac:dyDescent="0.25">
      <c r="M303" s="13" t="s">
        <v>310</v>
      </c>
      <c r="N303" s="14">
        <v>301</v>
      </c>
      <c r="O303" s="15">
        <v>203.6</v>
      </c>
    </row>
    <row r="304" spans="13:15" x14ac:dyDescent="0.25">
      <c r="M304" s="13" t="s">
        <v>311</v>
      </c>
      <c r="N304" s="14">
        <v>302</v>
      </c>
      <c r="O304" s="15">
        <v>175.2</v>
      </c>
    </row>
    <row r="305" spans="13:15" x14ac:dyDescent="0.25">
      <c r="M305" s="13" t="s">
        <v>312</v>
      </c>
      <c r="N305" s="14">
        <v>303</v>
      </c>
      <c r="O305" s="15">
        <v>168.7</v>
      </c>
    </row>
    <row r="306" spans="13:15" x14ac:dyDescent="0.25">
      <c r="M306" s="13" t="s">
        <v>313</v>
      </c>
      <c r="N306" s="14">
        <v>304</v>
      </c>
      <c r="O306" s="15">
        <v>155.9</v>
      </c>
    </row>
    <row r="307" spans="13:15" x14ac:dyDescent="0.25">
      <c r="M307" s="13" t="s">
        <v>314</v>
      </c>
      <c r="N307" s="14">
        <v>305</v>
      </c>
      <c r="O307" s="15">
        <v>147.30000000000001</v>
      </c>
    </row>
    <row r="308" spans="13:15" x14ac:dyDescent="0.25">
      <c r="M308" s="13" t="s">
        <v>315</v>
      </c>
      <c r="N308" s="14">
        <v>306</v>
      </c>
      <c r="O308" s="15">
        <v>137</v>
      </c>
    </row>
    <row r="309" spans="13:15" x14ac:dyDescent="0.25">
      <c r="M309" s="13" t="s">
        <v>316</v>
      </c>
      <c r="N309" s="14">
        <v>307</v>
      </c>
      <c r="O309" s="15">
        <v>141.1</v>
      </c>
    </row>
    <row r="310" spans="13:15" x14ac:dyDescent="0.25">
      <c r="M310" s="13" t="s">
        <v>317</v>
      </c>
      <c r="N310" s="14">
        <v>308</v>
      </c>
      <c r="O310" s="15">
        <v>167.4</v>
      </c>
    </row>
    <row r="311" spans="13:15" x14ac:dyDescent="0.25">
      <c r="M311" s="13" t="s">
        <v>318</v>
      </c>
      <c r="N311" s="14">
        <v>309</v>
      </c>
      <c r="O311" s="15">
        <v>160.19999999999999</v>
      </c>
    </row>
    <row r="312" spans="13:15" x14ac:dyDescent="0.25">
      <c r="M312" s="13" t="s">
        <v>319</v>
      </c>
      <c r="N312" s="14">
        <v>310</v>
      </c>
      <c r="O312" s="15">
        <v>191.9</v>
      </c>
    </row>
    <row r="313" spans="13:15" x14ac:dyDescent="0.25">
      <c r="M313" s="13" t="s">
        <v>320</v>
      </c>
      <c r="N313" s="14">
        <v>311</v>
      </c>
      <c r="O313" s="15">
        <v>174.4</v>
      </c>
    </row>
    <row r="314" spans="13:15" x14ac:dyDescent="0.25">
      <c r="M314" s="13" t="s">
        <v>321</v>
      </c>
      <c r="N314" s="14">
        <v>312</v>
      </c>
      <c r="O314" s="15">
        <v>208.2</v>
      </c>
    </row>
    <row r="315" spans="13:15" x14ac:dyDescent="0.25">
      <c r="M315" s="13" t="s">
        <v>322</v>
      </c>
      <c r="N315" s="14">
        <v>313</v>
      </c>
      <c r="O315" s="15">
        <v>159.4</v>
      </c>
    </row>
    <row r="316" spans="13:15" x14ac:dyDescent="0.25">
      <c r="M316" s="13" t="s">
        <v>323</v>
      </c>
      <c r="N316" s="14">
        <v>314</v>
      </c>
      <c r="O316" s="15">
        <v>161.1</v>
      </c>
    </row>
    <row r="317" spans="13:15" x14ac:dyDescent="0.25">
      <c r="M317" s="13" t="s">
        <v>324</v>
      </c>
      <c r="N317" s="14">
        <v>315</v>
      </c>
      <c r="O317" s="15">
        <v>172.1</v>
      </c>
    </row>
    <row r="318" spans="13:15" x14ac:dyDescent="0.25">
      <c r="M318" s="13" t="s">
        <v>325</v>
      </c>
      <c r="N318" s="14">
        <v>316</v>
      </c>
      <c r="O318" s="15">
        <v>158.4</v>
      </c>
    </row>
    <row r="319" spans="13:15" x14ac:dyDescent="0.25">
      <c r="M319" s="13" t="s">
        <v>326</v>
      </c>
      <c r="N319" s="14">
        <v>317</v>
      </c>
      <c r="O319" s="15">
        <v>114.6</v>
      </c>
    </row>
    <row r="320" spans="13:15" x14ac:dyDescent="0.25">
      <c r="M320" s="13" t="s">
        <v>327</v>
      </c>
      <c r="N320" s="14">
        <v>318</v>
      </c>
      <c r="O320" s="15">
        <v>159.6</v>
      </c>
    </row>
    <row r="321" spans="13:15" x14ac:dyDescent="0.25">
      <c r="M321" s="13" t="s">
        <v>328</v>
      </c>
      <c r="N321" s="14">
        <v>319</v>
      </c>
      <c r="O321" s="15">
        <v>159.69999999999999</v>
      </c>
    </row>
    <row r="322" spans="13:15" x14ac:dyDescent="0.25">
      <c r="M322" s="13" t="s">
        <v>329</v>
      </c>
      <c r="N322" s="14">
        <v>320</v>
      </c>
      <c r="O322" s="15">
        <v>159.4</v>
      </c>
    </row>
    <row r="323" spans="13:15" x14ac:dyDescent="0.25">
      <c r="M323" s="13" t="s">
        <v>330</v>
      </c>
      <c r="N323" s="14">
        <v>321</v>
      </c>
      <c r="O323" s="15">
        <v>160.69999999999999</v>
      </c>
    </row>
    <row r="324" spans="13:15" x14ac:dyDescent="0.25">
      <c r="M324" s="13" t="s">
        <v>331</v>
      </c>
      <c r="N324" s="14">
        <v>322</v>
      </c>
      <c r="O324" s="15">
        <v>165.5</v>
      </c>
    </row>
    <row r="325" spans="13:15" x14ac:dyDescent="0.25">
      <c r="M325" s="13" t="s">
        <v>332</v>
      </c>
      <c r="N325" s="14">
        <v>323</v>
      </c>
      <c r="O325" s="15">
        <v>205</v>
      </c>
    </row>
    <row r="326" spans="13:15" x14ac:dyDescent="0.25">
      <c r="M326" s="13" t="s">
        <v>333</v>
      </c>
      <c r="N326" s="14">
        <v>324</v>
      </c>
      <c r="O326" s="15">
        <v>205.2</v>
      </c>
    </row>
    <row r="327" spans="13:15" x14ac:dyDescent="0.25">
      <c r="M327" s="13" t="s">
        <v>334</v>
      </c>
      <c r="N327" s="14">
        <v>325</v>
      </c>
      <c r="O327" s="15">
        <v>141.6</v>
      </c>
    </row>
    <row r="328" spans="13:15" x14ac:dyDescent="0.25">
      <c r="M328" s="13" t="s">
        <v>335</v>
      </c>
      <c r="N328" s="14">
        <v>326</v>
      </c>
      <c r="O328" s="15">
        <v>148.1</v>
      </c>
    </row>
    <row r="329" spans="13:15" x14ac:dyDescent="0.25">
      <c r="M329" s="13" t="s">
        <v>336</v>
      </c>
      <c r="N329" s="14">
        <v>327</v>
      </c>
      <c r="O329" s="15">
        <v>184.9</v>
      </c>
    </row>
    <row r="330" spans="13:15" x14ac:dyDescent="0.25">
      <c r="M330" s="13" t="s">
        <v>337</v>
      </c>
      <c r="N330" s="14">
        <v>328</v>
      </c>
      <c r="O330" s="15">
        <v>132.5</v>
      </c>
    </row>
    <row r="331" spans="13:15" x14ac:dyDescent="0.25">
      <c r="M331" s="13" t="s">
        <v>338</v>
      </c>
      <c r="N331" s="14">
        <v>329</v>
      </c>
      <c r="O331" s="15">
        <v>137.30000000000001</v>
      </c>
    </row>
    <row r="332" spans="13:15" x14ac:dyDescent="0.25">
      <c r="M332" s="13" t="s">
        <v>339</v>
      </c>
      <c r="N332" s="14">
        <v>330</v>
      </c>
      <c r="O332" s="15">
        <v>135.5</v>
      </c>
    </row>
    <row r="333" spans="13:15" x14ac:dyDescent="0.25">
      <c r="M333" s="13" t="s">
        <v>340</v>
      </c>
      <c r="N333" s="14">
        <v>331</v>
      </c>
      <c r="O333" s="15">
        <v>121.7</v>
      </c>
    </row>
    <row r="334" spans="13:15" x14ac:dyDescent="0.25">
      <c r="M334" s="13" t="s">
        <v>341</v>
      </c>
      <c r="N334" s="14">
        <v>332</v>
      </c>
      <c r="O334" s="15">
        <v>166.1</v>
      </c>
    </row>
    <row r="335" spans="13:15" x14ac:dyDescent="0.25">
      <c r="M335" s="13" t="s">
        <v>342</v>
      </c>
      <c r="N335" s="14">
        <v>333</v>
      </c>
      <c r="O335" s="15">
        <v>146.80000000000001</v>
      </c>
    </row>
    <row r="336" spans="13:15" x14ac:dyDescent="0.25">
      <c r="M336" s="13" t="s">
        <v>343</v>
      </c>
      <c r="N336" s="14">
        <v>334</v>
      </c>
      <c r="O336" s="15">
        <v>162.80000000000001</v>
      </c>
    </row>
    <row r="337" spans="13:15" x14ac:dyDescent="0.25">
      <c r="M337" s="13" t="s">
        <v>344</v>
      </c>
      <c r="N337" s="14">
        <v>335</v>
      </c>
      <c r="O337" s="15">
        <v>186.8</v>
      </c>
    </row>
    <row r="338" spans="13:15" x14ac:dyDescent="0.25">
      <c r="M338" s="13" t="s">
        <v>345</v>
      </c>
      <c r="N338" s="14">
        <v>336</v>
      </c>
      <c r="O338" s="15">
        <v>185.5</v>
      </c>
    </row>
    <row r="339" spans="13:15" x14ac:dyDescent="0.25">
      <c r="M339" s="13" t="s">
        <v>346</v>
      </c>
      <c r="N339" s="14">
        <v>337</v>
      </c>
      <c r="O339" s="15">
        <v>151.5</v>
      </c>
    </row>
    <row r="340" spans="13:15" x14ac:dyDescent="0.25">
      <c r="M340" s="13" t="s">
        <v>347</v>
      </c>
      <c r="N340" s="14">
        <v>338</v>
      </c>
      <c r="O340" s="15">
        <v>158.1</v>
      </c>
    </row>
    <row r="341" spans="13:15" x14ac:dyDescent="0.25">
      <c r="M341" s="13" t="s">
        <v>348</v>
      </c>
      <c r="N341" s="14">
        <v>339</v>
      </c>
      <c r="O341" s="15">
        <v>143</v>
      </c>
    </row>
    <row r="342" spans="13:15" x14ac:dyDescent="0.25">
      <c r="M342" s="13" t="s">
        <v>349</v>
      </c>
      <c r="N342" s="14">
        <v>340</v>
      </c>
      <c r="O342" s="15">
        <v>151.19999999999999</v>
      </c>
    </row>
    <row r="343" spans="13:15" x14ac:dyDescent="0.25">
      <c r="M343" s="13" t="s">
        <v>350</v>
      </c>
      <c r="N343" s="14">
        <v>341</v>
      </c>
      <c r="O343" s="15">
        <v>147.6</v>
      </c>
    </row>
    <row r="344" spans="13:15" x14ac:dyDescent="0.25">
      <c r="M344" s="13" t="s">
        <v>351</v>
      </c>
      <c r="N344" s="14">
        <v>342</v>
      </c>
      <c r="O344" s="15">
        <v>130.69999999999999</v>
      </c>
    </row>
    <row r="345" spans="13:15" x14ac:dyDescent="0.25">
      <c r="M345" s="13" t="s">
        <v>352</v>
      </c>
      <c r="N345" s="14">
        <v>343</v>
      </c>
      <c r="O345" s="15">
        <v>137.5</v>
      </c>
    </row>
    <row r="346" spans="13:15" x14ac:dyDescent="0.25">
      <c r="M346" s="13" t="s">
        <v>353</v>
      </c>
      <c r="N346" s="14">
        <v>344</v>
      </c>
      <c r="O346" s="15">
        <v>146.1</v>
      </c>
    </row>
    <row r="347" spans="13:15" x14ac:dyDescent="0.25">
      <c r="M347" s="13" t="s">
        <v>354</v>
      </c>
      <c r="N347" s="14">
        <v>345</v>
      </c>
      <c r="O347" s="15">
        <v>133.6</v>
      </c>
    </row>
    <row r="348" spans="13:15" x14ac:dyDescent="0.25">
      <c r="M348" s="13" t="s">
        <v>355</v>
      </c>
      <c r="N348" s="14">
        <v>346</v>
      </c>
      <c r="O348" s="15">
        <v>167.9</v>
      </c>
    </row>
    <row r="349" spans="13:15" x14ac:dyDescent="0.25">
      <c r="M349" s="13" t="s">
        <v>356</v>
      </c>
      <c r="N349" s="14">
        <v>347</v>
      </c>
      <c r="O349" s="15">
        <v>181.9</v>
      </c>
    </row>
    <row r="350" spans="13:15" x14ac:dyDescent="0.25">
      <c r="M350" s="13" t="s">
        <v>357</v>
      </c>
      <c r="N350" s="14">
        <v>348</v>
      </c>
      <c r="O350" s="15">
        <v>202</v>
      </c>
    </row>
    <row r="351" spans="13:15" x14ac:dyDescent="0.25">
      <c r="M351" s="13" t="s">
        <v>358</v>
      </c>
      <c r="N351" s="14">
        <v>349</v>
      </c>
      <c r="O351" s="15">
        <v>166.5</v>
      </c>
    </row>
    <row r="352" spans="13:15" x14ac:dyDescent="0.25">
      <c r="M352" s="13" t="s">
        <v>359</v>
      </c>
      <c r="N352" s="14">
        <v>350</v>
      </c>
      <c r="O352" s="15">
        <v>151.30000000000001</v>
      </c>
    </row>
    <row r="353" spans="13:15" x14ac:dyDescent="0.25">
      <c r="M353" s="13" t="s">
        <v>360</v>
      </c>
      <c r="N353" s="14">
        <v>351</v>
      </c>
      <c r="O353" s="15">
        <v>146.19999999999999</v>
      </c>
    </row>
    <row r="354" spans="13:15" x14ac:dyDescent="0.25">
      <c r="M354" s="13" t="s">
        <v>361</v>
      </c>
      <c r="N354" s="14">
        <v>352</v>
      </c>
      <c r="O354" s="15">
        <v>148.30000000000001</v>
      </c>
    </row>
    <row r="355" spans="13:15" x14ac:dyDescent="0.25">
      <c r="M355" s="13" t="s">
        <v>362</v>
      </c>
      <c r="N355" s="14">
        <v>353</v>
      </c>
      <c r="O355" s="15">
        <v>144.69999999999999</v>
      </c>
    </row>
    <row r="356" spans="13:15" x14ac:dyDescent="0.25">
      <c r="M356" s="13" t="s">
        <v>363</v>
      </c>
      <c r="N356" s="14">
        <v>354</v>
      </c>
      <c r="O356" s="15">
        <v>123.6</v>
      </c>
    </row>
    <row r="357" spans="13:15" x14ac:dyDescent="0.25">
      <c r="M357" s="13" t="s">
        <v>364</v>
      </c>
      <c r="N357" s="14">
        <v>355</v>
      </c>
      <c r="O357" s="15">
        <v>151.6</v>
      </c>
    </row>
    <row r="358" spans="13:15" x14ac:dyDescent="0.25">
      <c r="M358" s="13" t="s">
        <v>365</v>
      </c>
      <c r="N358" s="14">
        <v>356</v>
      </c>
      <c r="O358" s="15">
        <v>133.9</v>
      </c>
    </row>
    <row r="359" spans="13:15" x14ac:dyDescent="0.25">
      <c r="M359" s="13" t="s">
        <v>366</v>
      </c>
      <c r="N359" s="14">
        <v>357</v>
      </c>
      <c r="O359" s="15">
        <v>137.4</v>
      </c>
    </row>
    <row r="360" spans="13:15" x14ac:dyDescent="0.25">
      <c r="M360" s="13" t="s">
        <v>367</v>
      </c>
      <c r="N360" s="14">
        <v>358</v>
      </c>
      <c r="O360" s="15">
        <v>181.6</v>
      </c>
    </row>
    <row r="361" spans="13:15" x14ac:dyDescent="0.25">
      <c r="M361" s="13" t="s">
        <v>368</v>
      </c>
      <c r="N361" s="14">
        <v>359</v>
      </c>
      <c r="O361" s="15">
        <v>182</v>
      </c>
    </row>
    <row r="362" spans="13:15" x14ac:dyDescent="0.25">
      <c r="M362" s="13" t="s">
        <v>369</v>
      </c>
      <c r="N362" s="14">
        <v>360</v>
      </c>
      <c r="O362" s="15">
        <v>190</v>
      </c>
    </row>
    <row r="363" spans="13:15" x14ac:dyDescent="0.25">
      <c r="M363" s="13" t="s">
        <v>370</v>
      </c>
      <c r="N363" s="14">
        <v>361</v>
      </c>
      <c r="O363" s="15">
        <v>161.19999999999999</v>
      </c>
    </row>
    <row r="364" spans="13:15" x14ac:dyDescent="0.25">
      <c r="M364" s="13" t="s">
        <v>371</v>
      </c>
      <c r="N364" s="14">
        <v>362</v>
      </c>
      <c r="O364" s="15">
        <v>155.5</v>
      </c>
    </row>
    <row r="365" spans="13:15" x14ac:dyDescent="0.25">
      <c r="M365" s="13" t="s">
        <v>372</v>
      </c>
      <c r="N365" s="14">
        <v>363</v>
      </c>
      <c r="O365" s="15">
        <v>141.9</v>
      </c>
    </row>
    <row r="366" spans="13:15" x14ac:dyDescent="0.25">
      <c r="M366" s="13" t="s">
        <v>373</v>
      </c>
      <c r="N366" s="14">
        <v>364</v>
      </c>
      <c r="O366" s="15">
        <v>164.6</v>
      </c>
    </row>
    <row r="367" spans="13:15" x14ac:dyDescent="0.25">
      <c r="M367" s="13" t="s">
        <v>374</v>
      </c>
      <c r="N367" s="14">
        <v>365</v>
      </c>
      <c r="O367" s="15">
        <v>136.19999999999999</v>
      </c>
    </row>
    <row r="368" spans="13:15" x14ac:dyDescent="0.25">
      <c r="M368" s="13" t="s">
        <v>375</v>
      </c>
      <c r="N368" s="14">
        <v>366</v>
      </c>
      <c r="O368" s="15">
        <v>126.8</v>
      </c>
    </row>
    <row r="369" spans="13:15" x14ac:dyDescent="0.25">
      <c r="M369" s="13" t="s">
        <v>376</v>
      </c>
      <c r="N369" s="14">
        <v>367</v>
      </c>
      <c r="O369" s="15">
        <v>152.5</v>
      </c>
    </row>
    <row r="370" spans="13:15" x14ac:dyDescent="0.25">
      <c r="M370" s="13" t="s">
        <v>377</v>
      </c>
      <c r="N370" s="14">
        <v>368</v>
      </c>
      <c r="O370" s="15">
        <v>126.6</v>
      </c>
    </row>
    <row r="371" spans="13:15" x14ac:dyDescent="0.25">
      <c r="M371" s="13" t="s">
        <v>378</v>
      </c>
      <c r="N371" s="14">
        <v>369</v>
      </c>
      <c r="O371" s="15">
        <v>150.1</v>
      </c>
    </row>
    <row r="372" spans="13:15" x14ac:dyDescent="0.25">
      <c r="M372" s="13" t="s">
        <v>379</v>
      </c>
      <c r="N372" s="14">
        <v>370</v>
      </c>
      <c r="O372" s="15">
        <v>186.3</v>
      </c>
    </row>
    <row r="373" spans="13:15" x14ac:dyDescent="0.25">
      <c r="M373" s="13" t="s">
        <v>380</v>
      </c>
      <c r="N373" s="14">
        <v>371</v>
      </c>
      <c r="O373" s="15">
        <v>147.5</v>
      </c>
    </row>
    <row r="374" spans="13:15" x14ac:dyDescent="0.25">
      <c r="M374" s="13" t="s">
        <v>381</v>
      </c>
      <c r="N374" s="14">
        <v>372</v>
      </c>
      <c r="O374" s="15">
        <v>200.4</v>
      </c>
    </row>
    <row r="375" spans="13:15" x14ac:dyDescent="0.25">
      <c r="M375" s="13" t="s">
        <v>382</v>
      </c>
      <c r="N375" s="14">
        <v>373</v>
      </c>
      <c r="O375" s="15">
        <v>177.2</v>
      </c>
    </row>
    <row r="376" spans="13:15" x14ac:dyDescent="0.25">
      <c r="M376" s="13" t="s">
        <v>383</v>
      </c>
      <c r="N376" s="14">
        <v>374</v>
      </c>
      <c r="O376" s="15">
        <v>127.4</v>
      </c>
    </row>
    <row r="377" spans="13:15" x14ac:dyDescent="0.25">
      <c r="M377" s="13" t="s">
        <v>384</v>
      </c>
      <c r="N377" s="14">
        <v>375</v>
      </c>
      <c r="O377" s="15">
        <v>177.1</v>
      </c>
    </row>
    <row r="378" spans="13:15" x14ac:dyDescent="0.25">
      <c r="M378" s="13" t="s">
        <v>385</v>
      </c>
      <c r="N378" s="14">
        <v>376</v>
      </c>
      <c r="O378" s="15">
        <v>154.4</v>
      </c>
    </row>
    <row r="379" spans="13:15" x14ac:dyDescent="0.25">
      <c r="M379" s="13" t="s">
        <v>386</v>
      </c>
      <c r="N379" s="14">
        <v>377</v>
      </c>
      <c r="O379" s="15">
        <v>135.19999999999999</v>
      </c>
    </row>
    <row r="380" spans="13:15" x14ac:dyDescent="0.25">
      <c r="M380" s="13" t="s">
        <v>387</v>
      </c>
      <c r="N380" s="14">
        <v>378</v>
      </c>
      <c r="O380" s="15">
        <v>126.4</v>
      </c>
    </row>
    <row r="381" spans="13:15" x14ac:dyDescent="0.25">
      <c r="M381" s="13" t="s">
        <v>388</v>
      </c>
      <c r="N381" s="14">
        <v>379</v>
      </c>
      <c r="O381" s="15">
        <v>147.30000000000001</v>
      </c>
    </row>
    <row r="382" spans="13:15" x14ac:dyDescent="0.25">
      <c r="M382" s="13" t="s">
        <v>389</v>
      </c>
      <c r="N382" s="14">
        <v>380</v>
      </c>
      <c r="O382" s="15">
        <v>140.6</v>
      </c>
    </row>
    <row r="383" spans="13:15" x14ac:dyDescent="0.25">
      <c r="M383" s="13" t="s">
        <v>390</v>
      </c>
      <c r="N383" s="14">
        <v>381</v>
      </c>
      <c r="O383" s="15">
        <v>152.30000000000001</v>
      </c>
    </row>
    <row r="384" spans="13:15" x14ac:dyDescent="0.25">
      <c r="M384" s="13" t="s">
        <v>391</v>
      </c>
      <c r="N384" s="14">
        <v>382</v>
      </c>
      <c r="O384" s="15">
        <v>151.19999999999999</v>
      </c>
    </row>
    <row r="385" spans="13:15" x14ac:dyDescent="0.25">
      <c r="M385" s="13" t="s">
        <v>392</v>
      </c>
      <c r="N385" s="14">
        <v>383</v>
      </c>
      <c r="O385" s="15">
        <v>172.2</v>
      </c>
    </row>
    <row r="386" spans="13:15" x14ac:dyDescent="0.25">
      <c r="M386" s="13" t="s">
        <v>393</v>
      </c>
      <c r="N386" s="14">
        <v>384</v>
      </c>
      <c r="O386" s="15">
        <v>215.3</v>
      </c>
    </row>
    <row r="387" spans="13:15" x14ac:dyDescent="0.25">
      <c r="M387" s="13" t="s">
        <v>394</v>
      </c>
      <c r="N387" s="14">
        <v>385</v>
      </c>
      <c r="O387" s="15">
        <v>154.1</v>
      </c>
    </row>
    <row r="388" spans="13:15" x14ac:dyDescent="0.25">
      <c r="M388" s="13" t="s">
        <v>395</v>
      </c>
      <c r="N388" s="14">
        <v>386</v>
      </c>
      <c r="O388" s="15">
        <v>159.30000000000001</v>
      </c>
    </row>
    <row r="389" spans="13:15" x14ac:dyDescent="0.25">
      <c r="M389" s="13" t="s">
        <v>396</v>
      </c>
      <c r="N389" s="14">
        <v>387</v>
      </c>
      <c r="O389" s="15">
        <v>160.4</v>
      </c>
    </row>
    <row r="390" spans="13:15" x14ac:dyDescent="0.25">
      <c r="M390" s="13" t="s">
        <v>397</v>
      </c>
      <c r="N390" s="14">
        <v>388</v>
      </c>
      <c r="O390" s="15">
        <v>151.9</v>
      </c>
    </row>
    <row r="391" spans="13:15" x14ac:dyDescent="0.25">
      <c r="M391" s="13" t="s">
        <v>398</v>
      </c>
      <c r="N391" s="14">
        <v>389</v>
      </c>
      <c r="O391" s="15">
        <v>148.4</v>
      </c>
    </row>
    <row r="392" spans="13:15" x14ac:dyDescent="0.25">
      <c r="M392" s="13" t="s">
        <v>399</v>
      </c>
      <c r="N392" s="14">
        <v>390</v>
      </c>
      <c r="O392" s="15">
        <v>139.6</v>
      </c>
    </row>
    <row r="393" spans="13:15" x14ac:dyDescent="0.25">
      <c r="M393" s="13" t="s">
        <v>400</v>
      </c>
      <c r="N393" s="14">
        <v>391</v>
      </c>
      <c r="O393" s="15">
        <v>148.19999999999999</v>
      </c>
    </row>
    <row r="394" spans="13:15" x14ac:dyDescent="0.25">
      <c r="M394" s="13" t="s">
        <v>401</v>
      </c>
      <c r="N394" s="14">
        <v>392</v>
      </c>
      <c r="O394" s="15">
        <v>153.5</v>
      </c>
    </row>
    <row r="395" spans="13:15" x14ac:dyDescent="0.25">
      <c r="M395" s="13" t="s">
        <v>402</v>
      </c>
      <c r="N395" s="14">
        <v>393</v>
      </c>
      <c r="O395" s="15">
        <v>145.1</v>
      </c>
    </row>
    <row r="396" spans="13:15" x14ac:dyDescent="0.25">
      <c r="M396" s="13" t="s">
        <v>403</v>
      </c>
      <c r="N396" s="14">
        <v>394</v>
      </c>
      <c r="O396" s="15">
        <v>183.7</v>
      </c>
    </row>
    <row r="397" spans="13:15" x14ac:dyDescent="0.25">
      <c r="M397" s="13" t="s">
        <v>404</v>
      </c>
      <c r="N397" s="14">
        <v>395</v>
      </c>
      <c r="O397" s="15">
        <v>210.5</v>
      </c>
    </row>
    <row r="398" spans="13:15" x14ac:dyDescent="0.25">
      <c r="M398" s="13" t="s">
        <v>405</v>
      </c>
      <c r="N398" s="14">
        <v>396</v>
      </c>
      <c r="O398" s="15">
        <v>203.3</v>
      </c>
    </row>
    <row r="399" spans="13:15" x14ac:dyDescent="0.25">
      <c r="M399" s="13" t="s">
        <v>406</v>
      </c>
      <c r="N399" s="14">
        <v>397</v>
      </c>
      <c r="O399" s="15">
        <v>153.30000000000001</v>
      </c>
    </row>
    <row r="400" spans="13:15" x14ac:dyDescent="0.25">
      <c r="M400" s="13" t="s">
        <v>407</v>
      </c>
      <c r="N400" s="14">
        <v>398</v>
      </c>
      <c r="O400" s="15">
        <v>144.30000000000001</v>
      </c>
    </row>
    <row r="401" spans="13:15" x14ac:dyDescent="0.25">
      <c r="M401" s="13" t="s">
        <v>408</v>
      </c>
      <c r="N401" s="14">
        <v>399</v>
      </c>
      <c r="O401" s="15">
        <v>169.6</v>
      </c>
    </row>
    <row r="402" spans="13:15" x14ac:dyDescent="0.25">
      <c r="M402" s="13" t="s">
        <v>409</v>
      </c>
      <c r="N402" s="14">
        <v>400</v>
      </c>
      <c r="O402" s="15">
        <v>143.69999999999999</v>
      </c>
    </row>
    <row r="403" spans="13:15" x14ac:dyDescent="0.25">
      <c r="M403" s="13" t="s">
        <v>410</v>
      </c>
      <c r="N403" s="14">
        <v>401</v>
      </c>
      <c r="O403" s="15">
        <v>160.1</v>
      </c>
    </row>
    <row r="404" spans="13:15" x14ac:dyDescent="0.25">
      <c r="M404" s="13" t="s">
        <v>411</v>
      </c>
      <c r="N404" s="14">
        <v>402</v>
      </c>
      <c r="O404" s="15">
        <v>135.6</v>
      </c>
    </row>
    <row r="405" spans="13:15" x14ac:dyDescent="0.25">
      <c r="M405" s="13" t="s">
        <v>412</v>
      </c>
      <c r="N405" s="14">
        <v>403</v>
      </c>
      <c r="O405" s="15">
        <v>141.80000000000001</v>
      </c>
    </row>
    <row r="406" spans="13:15" x14ac:dyDescent="0.25">
      <c r="M406" s="13" t="s">
        <v>413</v>
      </c>
      <c r="N406" s="14">
        <v>404</v>
      </c>
      <c r="O406" s="15">
        <v>159.9</v>
      </c>
    </row>
    <row r="407" spans="13:15" x14ac:dyDescent="0.25">
      <c r="M407" s="13" t="s">
        <v>414</v>
      </c>
      <c r="N407" s="14">
        <v>405</v>
      </c>
      <c r="O407" s="15">
        <v>145.69999999999999</v>
      </c>
    </row>
    <row r="408" spans="13:15" x14ac:dyDescent="0.25">
      <c r="M408" s="13" t="s">
        <v>415</v>
      </c>
      <c r="N408" s="14">
        <v>406</v>
      </c>
      <c r="O408" s="15">
        <v>183.5</v>
      </c>
    </row>
    <row r="409" spans="13:15" x14ac:dyDescent="0.25">
      <c r="M409" s="13" t="s">
        <v>416</v>
      </c>
      <c r="N409" s="14">
        <v>407</v>
      </c>
      <c r="O409" s="15">
        <v>198.2</v>
      </c>
    </row>
    <row r="410" spans="13:15" x14ac:dyDescent="0.25">
      <c r="M410" s="13" t="s">
        <v>417</v>
      </c>
      <c r="N410" s="14">
        <v>408</v>
      </c>
      <c r="O410" s="15">
        <v>186.8</v>
      </c>
    </row>
    <row r="411" spans="13:15" x14ac:dyDescent="0.25">
      <c r="M411" s="13" t="s">
        <v>418</v>
      </c>
      <c r="N411" s="14">
        <v>409</v>
      </c>
      <c r="O411" s="15">
        <v>172</v>
      </c>
    </row>
    <row r="412" spans="13:15" x14ac:dyDescent="0.25">
      <c r="M412" s="13" t="s">
        <v>419</v>
      </c>
      <c r="N412" s="14">
        <v>410</v>
      </c>
      <c r="O412" s="15">
        <v>150.6</v>
      </c>
    </row>
    <row r="413" spans="13:15" x14ac:dyDescent="0.25">
      <c r="M413" s="13" t="s">
        <v>420</v>
      </c>
      <c r="N413" s="14">
        <v>411</v>
      </c>
      <c r="O413" s="15">
        <v>163.30000000000001</v>
      </c>
    </row>
    <row r="414" spans="13:15" x14ac:dyDescent="0.25">
      <c r="M414" s="13" t="s">
        <v>421</v>
      </c>
      <c r="N414" s="14">
        <v>412</v>
      </c>
      <c r="O414" s="15">
        <v>153.69999999999999</v>
      </c>
    </row>
    <row r="415" spans="13:15" x14ac:dyDescent="0.25">
      <c r="M415" s="13" t="s">
        <v>422</v>
      </c>
      <c r="N415" s="14">
        <v>413</v>
      </c>
      <c r="O415" s="15">
        <v>152.9</v>
      </c>
    </row>
    <row r="416" spans="13:15" x14ac:dyDescent="0.25">
      <c r="M416" s="13" t="s">
        <v>423</v>
      </c>
      <c r="N416" s="14">
        <v>414</v>
      </c>
      <c r="O416" s="15">
        <v>135.5</v>
      </c>
    </row>
    <row r="417" spans="13:15" x14ac:dyDescent="0.25">
      <c r="M417" s="13" t="s">
        <v>424</v>
      </c>
      <c r="N417" s="14">
        <v>415</v>
      </c>
      <c r="O417" s="15">
        <v>148.5</v>
      </c>
    </row>
    <row r="418" spans="13:15" x14ac:dyDescent="0.25">
      <c r="M418" s="13" t="s">
        <v>425</v>
      </c>
      <c r="N418" s="14">
        <v>416</v>
      </c>
      <c r="O418" s="15">
        <v>148.4</v>
      </c>
    </row>
    <row r="419" spans="13:15" x14ac:dyDescent="0.25">
      <c r="M419" s="13" t="s">
        <v>426</v>
      </c>
      <c r="N419" s="14">
        <v>417</v>
      </c>
      <c r="O419" s="15">
        <v>133.6</v>
      </c>
    </row>
    <row r="420" spans="13:15" x14ac:dyDescent="0.25">
      <c r="M420" s="13" t="s">
        <v>427</v>
      </c>
      <c r="N420" s="14">
        <v>418</v>
      </c>
      <c r="O420" s="15">
        <v>194.1</v>
      </c>
    </row>
    <row r="421" spans="13:15" x14ac:dyDescent="0.25">
      <c r="M421" s="13" t="s">
        <v>428</v>
      </c>
      <c r="N421" s="14">
        <v>419</v>
      </c>
      <c r="O421" s="15">
        <v>208.6</v>
      </c>
    </row>
    <row r="422" spans="13:15" x14ac:dyDescent="0.25">
      <c r="M422" s="13" t="s">
        <v>429</v>
      </c>
      <c r="N422" s="14">
        <v>420</v>
      </c>
      <c r="O422" s="15">
        <v>197.3</v>
      </c>
    </row>
    <row r="423" spans="13:15" x14ac:dyDescent="0.25">
      <c r="M423" s="13" t="s">
        <v>430</v>
      </c>
      <c r="N423" s="14">
        <v>421</v>
      </c>
      <c r="O423" s="15">
        <v>164.4</v>
      </c>
    </row>
    <row r="424" spans="13:15" x14ac:dyDescent="0.25">
      <c r="M424" s="13" t="s">
        <v>431</v>
      </c>
      <c r="N424" s="14">
        <v>422</v>
      </c>
      <c r="O424" s="15">
        <v>148.1</v>
      </c>
    </row>
    <row r="425" spans="13:15" x14ac:dyDescent="0.25">
      <c r="M425" s="13" t="s">
        <v>432</v>
      </c>
      <c r="N425" s="14">
        <v>423</v>
      </c>
      <c r="O425" s="15">
        <v>152</v>
      </c>
    </row>
    <row r="426" spans="13:15" x14ac:dyDescent="0.25">
      <c r="M426" s="13" t="s">
        <v>433</v>
      </c>
      <c r="N426" s="14">
        <v>424</v>
      </c>
      <c r="O426" s="15">
        <v>144.1</v>
      </c>
    </row>
    <row r="427" spans="13:15" x14ac:dyDescent="0.25">
      <c r="M427" s="13" t="s">
        <v>434</v>
      </c>
      <c r="N427" s="14">
        <v>425</v>
      </c>
      <c r="O427" s="15">
        <v>155</v>
      </c>
    </row>
    <row r="428" spans="13:15" x14ac:dyDescent="0.25">
      <c r="M428" s="13" t="s">
        <v>435</v>
      </c>
      <c r="N428" s="14">
        <v>426</v>
      </c>
      <c r="O428" s="15">
        <v>124.5</v>
      </c>
    </row>
    <row r="429" spans="13:15" x14ac:dyDescent="0.25">
      <c r="M429" s="13" t="s">
        <v>436</v>
      </c>
      <c r="N429" s="14">
        <v>427</v>
      </c>
      <c r="O429" s="15">
        <v>153</v>
      </c>
    </row>
    <row r="430" spans="13:15" x14ac:dyDescent="0.25">
      <c r="M430" s="13" t="s">
        <v>437</v>
      </c>
      <c r="N430" s="14">
        <v>428</v>
      </c>
      <c r="O430" s="15">
        <v>146</v>
      </c>
    </row>
    <row r="431" spans="13:15" x14ac:dyDescent="0.25">
      <c r="M431" s="13" t="s">
        <v>438</v>
      </c>
      <c r="N431" s="14">
        <v>429</v>
      </c>
      <c r="O431" s="15">
        <v>138</v>
      </c>
    </row>
    <row r="432" spans="13:15" x14ac:dyDescent="0.25">
      <c r="M432" s="13" t="s">
        <v>439</v>
      </c>
      <c r="N432" s="14">
        <v>430</v>
      </c>
      <c r="O432" s="15">
        <v>190</v>
      </c>
    </row>
    <row r="433" spans="13:15" x14ac:dyDescent="0.25">
      <c r="M433" s="13" t="s">
        <v>440</v>
      </c>
      <c r="N433" s="14">
        <v>431</v>
      </c>
      <c r="O433" s="15">
        <v>192</v>
      </c>
    </row>
    <row r="434" spans="13:15" x14ac:dyDescent="0.25">
      <c r="M434" s="13" t="s">
        <v>441</v>
      </c>
      <c r="N434" s="14">
        <v>432</v>
      </c>
      <c r="O434" s="15">
        <v>192</v>
      </c>
    </row>
    <row r="435" spans="13:15" x14ac:dyDescent="0.25">
      <c r="M435" s="13" t="s">
        <v>442</v>
      </c>
      <c r="N435" s="14">
        <v>433</v>
      </c>
      <c r="O435" s="15">
        <v>147</v>
      </c>
    </row>
    <row r="436" spans="13:15" x14ac:dyDescent="0.25">
      <c r="M436" s="13" t="s">
        <v>443</v>
      </c>
      <c r="N436" s="14">
        <v>434</v>
      </c>
      <c r="O436" s="15">
        <v>133</v>
      </c>
    </row>
    <row r="437" spans="13:15" x14ac:dyDescent="0.25">
      <c r="M437" s="13" t="s">
        <v>444</v>
      </c>
      <c r="N437" s="14">
        <v>435</v>
      </c>
      <c r="O437" s="15">
        <v>163</v>
      </c>
    </row>
    <row r="438" spans="13:15" x14ac:dyDescent="0.25">
      <c r="M438" s="13" t="s">
        <v>445</v>
      </c>
      <c r="N438" s="14">
        <v>436</v>
      </c>
      <c r="O438" s="15">
        <v>150</v>
      </c>
    </row>
    <row r="439" spans="13:15" x14ac:dyDescent="0.25">
      <c r="M439" s="13" t="s">
        <v>446</v>
      </c>
      <c r="N439" s="14">
        <v>437</v>
      </c>
      <c r="O439" s="15">
        <v>129</v>
      </c>
    </row>
    <row r="440" spans="13:15" x14ac:dyDescent="0.25">
      <c r="M440" s="13" t="s">
        <v>447</v>
      </c>
      <c r="N440" s="14">
        <v>438</v>
      </c>
      <c r="O440" s="15">
        <v>131</v>
      </c>
    </row>
    <row r="441" spans="13:15" x14ac:dyDescent="0.25">
      <c r="M441" s="13" t="s">
        <v>448</v>
      </c>
      <c r="N441" s="14">
        <v>439</v>
      </c>
      <c r="O441" s="15">
        <v>145</v>
      </c>
    </row>
    <row r="442" spans="13:15" x14ac:dyDescent="0.25">
      <c r="M442" s="13" t="s">
        <v>449</v>
      </c>
      <c r="N442" s="14">
        <v>440</v>
      </c>
      <c r="O442" s="15">
        <v>137</v>
      </c>
    </row>
    <row r="443" spans="13:15" x14ac:dyDescent="0.25">
      <c r="M443" s="13" t="s">
        <v>450</v>
      </c>
      <c r="N443" s="14">
        <v>441</v>
      </c>
      <c r="O443" s="15">
        <v>138</v>
      </c>
    </row>
    <row r="444" spans="13:15" x14ac:dyDescent="0.25">
      <c r="M444" s="13" t="s">
        <v>451</v>
      </c>
      <c r="N444" s="14">
        <v>442</v>
      </c>
      <c r="O444" s="15">
        <v>168</v>
      </c>
    </row>
    <row r="445" spans="13:15" x14ac:dyDescent="0.25">
      <c r="M445" s="13" t="s">
        <v>452</v>
      </c>
      <c r="N445" s="14">
        <v>443</v>
      </c>
      <c r="O445" s="15">
        <v>176</v>
      </c>
    </row>
    <row r="446" spans="13:15" x14ac:dyDescent="0.25">
      <c r="M446" s="13" t="s">
        <v>453</v>
      </c>
      <c r="N446" s="14">
        <v>444</v>
      </c>
      <c r="O446" s="15">
        <v>188</v>
      </c>
    </row>
    <row r="447" spans="13:15" x14ac:dyDescent="0.25">
      <c r="M447" s="13" t="s">
        <v>454</v>
      </c>
      <c r="N447" s="14">
        <v>445</v>
      </c>
      <c r="O447" s="15">
        <v>139</v>
      </c>
    </row>
    <row r="448" spans="13:15" x14ac:dyDescent="0.25">
      <c r="M448" s="13" t="s">
        <v>455</v>
      </c>
      <c r="N448" s="14">
        <v>446</v>
      </c>
      <c r="O448" s="15">
        <v>143</v>
      </c>
    </row>
    <row r="449" spans="13:15" x14ac:dyDescent="0.25">
      <c r="M449" s="13" t="s">
        <v>456</v>
      </c>
      <c r="N449" s="14">
        <v>447</v>
      </c>
      <c r="O449" s="15">
        <v>150</v>
      </c>
    </row>
    <row r="450" spans="13:15" x14ac:dyDescent="0.25">
      <c r="M450" s="13" t="s">
        <v>457</v>
      </c>
      <c r="N450" s="14">
        <v>448</v>
      </c>
      <c r="O450" s="15">
        <v>154</v>
      </c>
    </row>
    <row r="451" spans="13:15" x14ac:dyDescent="0.25">
      <c r="M451" s="13" t="s">
        <v>458</v>
      </c>
      <c r="N451" s="14">
        <v>449</v>
      </c>
      <c r="O451" s="15">
        <v>137</v>
      </c>
    </row>
    <row r="452" spans="13:15" x14ac:dyDescent="0.25">
      <c r="M452" s="13" t="s">
        <v>459</v>
      </c>
      <c r="N452" s="14">
        <v>450</v>
      </c>
      <c r="O452" s="15">
        <v>129</v>
      </c>
    </row>
    <row r="453" spans="13:15" x14ac:dyDescent="0.25">
      <c r="M453" s="13" t="s">
        <v>460</v>
      </c>
      <c r="N453" s="14">
        <v>451</v>
      </c>
      <c r="O453" s="15">
        <v>128</v>
      </c>
    </row>
    <row r="454" spans="13:15" x14ac:dyDescent="0.25">
      <c r="M454" s="13" t="s">
        <v>461</v>
      </c>
      <c r="N454" s="14">
        <v>452</v>
      </c>
      <c r="O454" s="15">
        <v>140</v>
      </c>
    </row>
    <row r="455" spans="13:15" x14ac:dyDescent="0.25">
      <c r="M455" s="13" t="s">
        <v>462</v>
      </c>
      <c r="N455" s="14">
        <v>453</v>
      </c>
      <c r="O455" s="15">
        <v>143</v>
      </c>
    </row>
    <row r="456" spans="13:15" x14ac:dyDescent="0.25">
      <c r="M456" s="13" t="s">
        <v>463</v>
      </c>
      <c r="N456" s="14">
        <v>454</v>
      </c>
      <c r="O456" s="15">
        <v>151</v>
      </c>
    </row>
    <row r="457" spans="13:15" x14ac:dyDescent="0.25">
      <c r="M457" s="13" t="s">
        <v>464</v>
      </c>
      <c r="N457" s="14">
        <v>455</v>
      </c>
      <c r="O457" s="15">
        <v>177</v>
      </c>
    </row>
    <row r="458" spans="13:15" x14ac:dyDescent="0.25">
      <c r="M458" s="13" t="s">
        <v>465</v>
      </c>
      <c r="N458" s="14">
        <v>456</v>
      </c>
      <c r="O458" s="15">
        <v>184</v>
      </c>
    </row>
    <row r="459" spans="13:15" x14ac:dyDescent="0.25">
      <c r="M459" s="13" t="s">
        <v>466</v>
      </c>
      <c r="N459" s="14">
        <v>457</v>
      </c>
      <c r="O459" s="15">
        <v>151</v>
      </c>
    </row>
    <row r="460" spans="13:15" x14ac:dyDescent="0.25">
      <c r="M460" s="13" t="s">
        <v>467</v>
      </c>
      <c r="N460" s="14">
        <v>458</v>
      </c>
      <c r="O460" s="15">
        <v>134</v>
      </c>
    </row>
    <row r="461" spans="13:15" x14ac:dyDescent="0.25">
      <c r="M461" s="13" t="s">
        <v>468</v>
      </c>
      <c r="N461" s="14">
        <v>459</v>
      </c>
      <c r="O461" s="15">
        <v>164</v>
      </c>
    </row>
    <row r="462" spans="13:15" x14ac:dyDescent="0.25">
      <c r="M462" s="13" t="s">
        <v>469</v>
      </c>
      <c r="N462" s="14">
        <v>460</v>
      </c>
      <c r="O462" s="15">
        <v>126</v>
      </c>
    </row>
    <row r="463" spans="13:15" x14ac:dyDescent="0.25">
      <c r="M463" s="13" t="s">
        <v>470</v>
      </c>
      <c r="N463" s="14">
        <v>461</v>
      </c>
      <c r="O463" s="15">
        <v>131</v>
      </c>
    </row>
    <row r="464" spans="13:15" x14ac:dyDescent="0.25">
      <c r="M464" s="13" t="s">
        <v>471</v>
      </c>
      <c r="N464" s="14">
        <v>462</v>
      </c>
      <c r="O464" s="15">
        <v>125</v>
      </c>
    </row>
    <row r="465" spans="13:15" x14ac:dyDescent="0.25">
      <c r="M465" s="13" t="s">
        <v>472</v>
      </c>
      <c r="N465" s="14">
        <v>463</v>
      </c>
      <c r="O465" s="15">
        <v>127</v>
      </c>
    </row>
    <row r="466" spans="13:15" x14ac:dyDescent="0.25">
      <c r="M466" s="13" t="s">
        <v>473</v>
      </c>
      <c r="N466" s="14">
        <v>464</v>
      </c>
      <c r="O466" s="15">
        <v>143</v>
      </c>
    </row>
    <row r="467" spans="13:15" x14ac:dyDescent="0.25">
      <c r="M467" s="13" t="s">
        <v>474</v>
      </c>
      <c r="N467" s="14">
        <v>465</v>
      </c>
      <c r="O467" s="15">
        <v>143</v>
      </c>
    </row>
    <row r="468" spans="13:15" x14ac:dyDescent="0.25">
      <c r="M468" s="13" t="s">
        <v>475</v>
      </c>
      <c r="N468" s="14">
        <v>466</v>
      </c>
      <c r="O468" s="15">
        <v>160</v>
      </c>
    </row>
    <row r="469" spans="13:15" x14ac:dyDescent="0.25">
      <c r="M469" s="13" t="s">
        <v>476</v>
      </c>
      <c r="N469" s="14">
        <v>467</v>
      </c>
      <c r="O469" s="15">
        <v>190</v>
      </c>
    </row>
    <row r="470" spans="13:15" x14ac:dyDescent="0.25">
      <c r="M470" s="13" t="s">
        <v>477</v>
      </c>
      <c r="N470" s="14">
        <v>468</v>
      </c>
      <c r="O470" s="15">
        <v>182</v>
      </c>
    </row>
    <row r="471" spans="13:15" x14ac:dyDescent="0.25">
      <c r="M471" s="13" t="s">
        <v>478</v>
      </c>
      <c r="N471" s="14">
        <v>469</v>
      </c>
      <c r="O471" s="15">
        <v>138</v>
      </c>
    </row>
    <row r="472" spans="13:15" x14ac:dyDescent="0.25">
      <c r="M472" s="13" t="s">
        <v>479</v>
      </c>
      <c r="N472" s="14">
        <v>470</v>
      </c>
      <c r="O472" s="15">
        <v>136</v>
      </c>
    </row>
    <row r="473" spans="13:15" x14ac:dyDescent="0.25">
      <c r="M473" s="13" t="s">
        <v>480</v>
      </c>
      <c r="N473" s="14">
        <v>471</v>
      </c>
      <c r="O473" s="15">
        <v>152</v>
      </c>
    </row>
    <row r="474" spans="13:15" x14ac:dyDescent="0.25">
      <c r="M474" s="13" t="s">
        <v>481</v>
      </c>
      <c r="N474" s="14">
        <v>472</v>
      </c>
      <c r="O474" s="15">
        <v>127</v>
      </c>
    </row>
    <row r="475" spans="13:15" x14ac:dyDescent="0.25">
      <c r="M475" s="13" t="s">
        <v>482</v>
      </c>
      <c r="N475" s="14">
        <v>473</v>
      </c>
      <c r="O475" s="15">
        <v>151</v>
      </c>
    </row>
    <row r="476" spans="13:15" x14ac:dyDescent="0.25">
      <c r="M476" s="13" t="s">
        <v>483</v>
      </c>
      <c r="N476" s="14">
        <v>474</v>
      </c>
      <c r="O476" s="15">
        <v>130</v>
      </c>
    </row>
    <row r="477" spans="13:15" x14ac:dyDescent="0.25">
      <c r="M477" s="13" t="s">
        <v>484</v>
      </c>
      <c r="N477" s="14">
        <v>475</v>
      </c>
      <c r="O477" s="15">
        <v>119</v>
      </c>
    </row>
    <row r="478" spans="13:15" x14ac:dyDescent="0.25">
      <c r="M478" s="13" t="s">
        <v>485</v>
      </c>
      <c r="N478" s="14">
        <v>476</v>
      </c>
      <c r="O478" s="15">
        <v>153</v>
      </c>
    </row>
  </sheetData>
  <mergeCells count="11">
    <mergeCell ref="E21:K21"/>
    <mergeCell ref="Q20:W20"/>
    <mergeCell ref="E20:K20"/>
    <mergeCell ref="A1:C1"/>
    <mergeCell ref="M1:O1"/>
    <mergeCell ref="Q2:Z2"/>
    <mergeCell ref="Q1:Z1"/>
    <mergeCell ref="Q19:W19"/>
    <mergeCell ref="X19:Z19"/>
    <mergeCell ref="E1:K1"/>
    <mergeCell ref="E2:K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E7B85-4BFF-4AFD-B175-9B27CA6A1552}">
  <dimension ref="A1"/>
  <sheetViews>
    <sheetView zoomScale="55" zoomScaleNormal="55" workbookViewId="0">
      <selection activeCell="Q52" sqref="Q52"/>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CDDE1-E915-485F-9271-33323E119E1D}">
  <dimension ref="A1:AO90"/>
  <sheetViews>
    <sheetView topLeftCell="P1" zoomScale="70" zoomScaleNormal="70" workbookViewId="0">
      <pane ySplit="4" topLeftCell="A5" activePane="bottomLeft" state="frozen"/>
      <selection pane="bottomLeft" activeCell="T24" sqref="T24"/>
    </sheetView>
  </sheetViews>
  <sheetFormatPr defaultRowHeight="15" x14ac:dyDescent="0.25"/>
  <cols>
    <col min="3" max="3" width="13.5703125" customWidth="1"/>
    <col min="4" max="4" width="11.7109375" customWidth="1"/>
    <col min="15" max="15" width="9.7109375" bestFit="1" customWidth="1"/>
    <col min="20" max="20" width="22.7109375" customWidth="1"/>
    <col min="25" max="25" width="9.7109375" bestFit="1" customWidth="1"/>
  </cols>
  <sheetData>
    <row r="1" spans="1:41" ht="16.5" thickBot="1" x14ac:dyDescent="0.35">
      <c r="E1" s="127"/>
      <c r="F1" s="162" t="s">
        <v>526</v>
      </c>
      <c r="G1" s="163"/>
      <c r="H1" s="163"/>
      <c r="I1" s="163"/>
      <c r="J1" s="164"/>
      <c r="L1" s="109"/>
      <c r="M1" s="163" t="s">
        <v>527</v>
      </c>
      <c r="N1" s="163"/>
      <c r="O1" s="163"/>
      <c r="P1" s="163"/>
      <c r="Q1" s="164"/>
      <c r="U1" s="162" t="s">
        <v>529</v>
      </c>
      <c r="V1" s="163"/>
      <c r="W1" s="163"/>
      <c r="X1" s="163"/>
      <c r="Y1" s="163"/>
      <c r="Z1" s="163"/>
      <c r="AA1" s="164"/>
      <c r="AE1" s="162" t="s">
        <v>530</v>
      </c>
      <c r="AF1" s="163"/>
      <c r="AG1" s="163"/>
      <c r="AH1" s="163"/>
      <c r="AI1" s="163"/>
      <c r="AJ1" s="163"/>
      <c r="AK1" s="164"/>
    </row>
    <row r="2" spans="1:41" ht="15.75" x14ac:dyDescent="0.3">
      <c r="E2" s="127"/>
      <c r="F2" s="120" t="s">
        <v>3</v>
      </c>
      <c r="G2" s="16"/>
      <c r="H2" s="16" t="s">
        <v>490</v>
      </c>
      <c r="I2" s="17" t="s">
        <v>4</v>
      </c>
      <c r="J2" s="58" t="s">
        <v>491</v>
      </c>
      <c r="K2" s="159" t="s">
        <v>496</v>
      </c>
      <c r="L2" s="109"/>
      <c r="M2" s="120" t="s">
        <v>3</v>
      </c>
      <c r="N2" s="16"/>
      <c r="O2" s="16" t="s">
        <v>490</v>
      </c>
      <c r="P2" s="17" t="s">
        <v>4</v>
      </c>
      <c r="Q2" s="58" t="s">
        <v>491</v>
      </c>
      <c r="R2" s="159" t="s">
        <v>496</v>
      </c>
      <c r="S2" s="159" t="s">
        <v>525</v>
      </c>
      <c r="U2" s="52" t="s">
        <v>3</v>
      </c>
      <c r="V2" s="16"/>
      <c r="W2" s="16"/>
      <c r="X2" s="16"/>
      <c r="Y2" s="16" t="s">
        <v>490</v>
      </c>
      <c r="Z2" s="17" t="s">
        <v>4</v>
      </c>
      <c r="AA2" s="58" t="s">
        <v>491</v>
      </c>
      <c r="AB2" s="159" t="s">
        <v>513</v>
      </c>
      <c r="AC2" s="159" t="s">
        <v>496</v>
      </c>
      <c r="AE2" s="52" t="s">
        <v>3</v>
      </c>
      <c r="AF2" s="16"/>
      <c r="AG2" s="16"/>
      <c r="AH2" s="16"/>
      <c r="AI2" s="16" t="s">
        <v>490</v>
      </c>
      <c r="AJ2" s="17" t="s">
        <v>4</v>
      </c>
      <c r="AK2" s="58" t="s">
        <v>491</v>
      </c>
      <c r="AL2" s="159" t="s">
        <v>513</v>
      </c>
      <c r="AM2" s="159" t="s">
        <v>496</v>
      </c>
      <c r="AN2" s="159" t="s">
        <v>525</v>
      </c>
      <c r="AO2" s="159" t="s">
        <v>528</v>
      </c>
    </row>
    <row r="3" spans="1:41" ht="18" x14ac:dyDescent="0.35">
      <c r="A3" s="109"/>
      <c r="B3" s="161" t="s">
        <v>7</v>
      </c>
      <c r="C3" s="161"/>
      <c r="D3" s="161"/>
      <c r="E3" s="127"/>
      <c r="F3" s="121">
        <f>AVERAGE(J5:J81)</f>
        <v>0.13818921792392161</v>
      </c>
      <c r="G3" s="19"/>
      <c r="H3" s="20">
        <f>AVERAGE(H5:H81)</f>
        <v>1.194911759906183E-2</v>
      </c>
      <c r="I3" s="21">
        <f>AVERAGE(I5:I81)</f>
        <v>0.10495449203159413</v>
      </c>
      <c r="J3" s="59">
        <f>SQRT(F3)</f>
        <v>0.37173810394405576</v>
      </c>
      <c r="K3" s="160"/>
      <c r="L3" s="109"/>
      <c r="M3" s="121">
        <f>AVERAGE(Q5:Q81)</f>
        <v>5.3549272727272744E-2</v>
      </c>
      <c r="N3" s="19"/>
      <c r="O3" s="20">
        <f>AVERAGE(O5:O81)</f>
        <v>1.0059285517067258E-3</v>
      </c>
      <c r="P3" s="21">
        <f>AVERAGE(P5:P81)</f>
        <v>6.635296732019963E-2</v>
      </c>
      <c r="Q3" s="59">
        <f>SQRT(M3)</f>
        <v>0.23140715789982111</v>
      </c>
      <c r="R3" s="160"/>
      <c r="S3" s="160"/>
      <c r="U3" s="31">
        <f>AVERAGE(AA5:AA81)</f>
        <v>6.4818673307312669E-2</v>
      </c>
      <c r="V3" s="19"/>
      <c r="W3" s="19"/>
      <c r="X3" s="19"/>
      <c r="Y3" s="20">
        <f>AVERAGE(Y5:Y81)</f>
        <v>-7.4779232679721662E-3</v>
      </c>
      <c r="Z3" s="21">
        <f>AVERAGE(Z5:Z81)</f>
        <v>7.0242970379359393E-2</v>
      </c>
      <c r="AA3" s="59">
        <f>SQRT(U3)</f>
        <v>0.254595116424712</v>
      </c>
      <c r="AB3" s="160"/>
      <c r="AC3" s="160"/>
      <c r="AE3" s="31">
        <f>AVERAGE(AK5:AK81)</f>
        <v>6.548246342613899E-2</v>
      </c>
      <c r="AF3" s="19"/>
      <c r="AG3" s="19"/>
      <c r="AH3" s="19"/>
      <c r="AI3" s="20">
        <f>AVERAGE(AI5:AI81)</f>
        <v>-7.8136236560228962E-3</v>
      </c>
      <c r="AJ3" s="21">
        <f>AVERAGE(AJ5:AJ81)</f>
        <v>6.9845491154352513E-2</v>
      </c>
      <c r="AK3" s="59">
        <f>SQRT(AE3)</f>
        <v>0.25589541501585955</v>
      </c>
      <c r="AL3" s="160"/>
      <c r="AM3" s="160"/>
      <c r="AN3" s="160"/>
      <c r="AO3" s="160"/>
    </row>
    <row r="4" spans="1:41" ht="36.75" thickBot="1" x14ac:dyDescent="0.4">
      <c r="A4" s="109"/>
      <c r="B4" s="128" t="s">
        <v>2</v>
      </c>
      <c r="C4" s="23" t="s">
        <v>1</v>
      </c>
      <c r="D4" s="29" t="s">
        <v>0</v>
      </c>
      <c r="E4" s="127"/>
      <c r="F4" s="122" t="s">
        <v>499</v>
      </c>
      <c r="G4" s="36" t="s">
        <v>500</v>
      </c>
      <c r="H4" s="37" t="s">
        <v>492</v>
      </c>
      <c r="I4" s="37" t="s">
        <v>493</v>
      </c>
      <c r="J4" s="60" t="s">
        <v>494</v>
      </c>
      <c r="K4" s="61">
        <v>0.3</v>
      </c>
      <c r="L4" s="109"/>
      <c r="M4" s="122" t="s">
        <v>499</v>
      </c>
      <c r="N4" s="36" t="s">
        <v>500</v>
      </c>
      <c r="O4" s="37" t="s">
        <v>492</v>
      </c>
      <c r="P4" s="37" t="s">
        <v>493</v>
      </c>
      <c r="Q4" s="60" t="s">
        <v>494</v>
      </c>
      <c r="R4" s="61">
        <v>1</v>
      </c>
      <c r="S4" s="135">
        <f>1-R4</f>
        <v>0</v>
      </c>
      <c r="U4" s="35" t="s">
        <v>499</v>
      </c>
      <c r="V4" s="86" t="s">
        <v>522</v>
      </c>
      <c r="W4" s="79" t="s">
        <v>515</v>
      </c>
      <c r="X4" s="78" t="s">
        <v>514</v>
      </c>
      <c r="Y4" s="37" t="s">
        <v>492</v>
      </c>
      <c r="Z4" s="37" t="s">
        <v>493</v>
      </c>
      <c r="AA4" s="60" t="s">
        <v>494</v>
      </c>
      <c r="AB4" s="61">
        <v>0.23499999999999999</v>
      </c>
      <c r="AC4" s="61">
        <v>0.75</v>
      </c>
      <c r="AE4" s="35" t="s">
        <v>499</v>
      </c>
      <c r="AF4" s="86" t="s">
        <v>522</v>
      </c>
      <c r="AG4" s="79" t="s">
        <v>515</v>
      </c>
      <c r="AH4" s="78" t="s">
        <v>514</v>
      </c>
      <c r="AI4" s="37" t="s">
        <v>492</v>
      </c>
      <c r="AJ4" s="37" t="s">
        <v>493</v>
      </c>
      <c r="AK4" s="60" t="s">
        <v>494</v>
      </c>
      <c r="AL4" s="61">
        <v>0.20728660420867101</v>
      </c>
      <c r="AM4" s="61">
        <v>0.75</v>
      </c>
      <c r="AN4" s="61">
        <v>0.25</v>
      </c>
      <c r="AO4" s="61">
        <f>1-AL4</f>
        <v>0.79271339579132905</v>
      </c>
    </row>
    <row r="5" spans="1:41" x14ac:dyDescent="0.25">
      <c r="A5" s="109"/>
      <c r="B5" s="129">
        <v>1</v>
      </c>
      <c r="C5" s="24">
        <v>42795</v>
      </c>
      <c r="D5" s="30">
        <v>1.4039999999999999</v>
      </c>
      <c r="E5" s="127"/>
      <c r="F5" s="123">
        <v>1.4039999999999999</v>
      </c>
      <c r="G5" s="30">
        <v>1.4039999999999999</v>
      </c>
      <c r="H5" s="27">
        <f>($D5-G5)/$D5</f>
        <v>0</v>
      </c>
      <c r="I5" s="27">
        <f t="shared" ref="I5:I11" si="0">ABS(($D5-G5)/$D5)</f>
        <v>0</v>
      </c>
      <c r="J5" s="57">
        <f t="shared" ref="J5:J7" si="1">($D5-G5)^2</f>
        <v>0</v>
      </c>
      <c r="L5" s="109"/>
      <c r="M5" s="123">
        <v>1.4039999999999999</v>
      </c>
      <c r="N5" s="30">
        <v>1.4039999999999999</v>
      </c>
      <c r="O5" s="27">
        <f>($D5-N5)/$D5</f>
        <v>0</v>
      </c>
      <c r="P5" s="27">
        <f t="shared" ref="P5:P11" si="2">ABS(($D5-N5)/$D5)</f>
        <v>0</v>
      </c>
      <c r="Q5" s="57">
        <f t="shared" ref="Q5:Q7" si="3">($D5-N5)^2</f>
        <v>0</v>
      </c>
      <c r="U5" s="84">
        <v>1.4039999999999999</v>
      </c>
      <c r="V5" s="62">
        <v>1.4039999999999999</v>
      </c>
      <c r="W5" s="1">
        <f>U6-U5</f>
        <v>5.0000000000001155E-3</v>
      </c>
      <c r="X5" s="123">
        <v>1.4039999999999999</v>
      </c>
      <c r="Y5" s="27">
        <f>($D5-X5)/$D5</f>
        <v>0</v>
      </c>
      <c r="Z5" s="27">
        <f>ABS(($D5-X5)/$D5)</f>
        <v>0</v>
      </c>
      <c r="AA5" s="57">
        <f>($D5-X5)^2</f>
        <v>0</v>
      </c>
      <c r="AE5" s="84">
        <v>1.4039999999999999</v>
      </c>
      <c r="AF5" s="62">
        <v>1.4039999999999999</v>
      </c>
      <c r="AG5" s="1">
        <f>AE6-AE5</f>
        <v>5.0000000000001155E-3</v>
      </c>
      <c r="AH5" s="123">
        <v>1.4039999999999999</v>
      </c>
      <c r="AI5" s="27">
        <f>($D5-AH5)/$D5</f>
        <v>0</v>
      </c>
      <c r="AJ5" s="27">
        <f>ABS(($D5-AH5)/$D5)</f>
        <v>0</v>
      </c>
      <c r="AK5" s="57">
        <f>($D5-AH5)^2</f>
        <v>0</v>
      </c>
    </row>
    <row r="6" spans="1:41" x14ac:dyDescent="0.25">
      <c r="A6" s="109"/>
      <c r="B6" s="129">
        <v>2</v>
      </c>
      <c r="C6" s="24">
        <v>42826</v>
      </c>
      <c r="D6" s="30">
        <v>1.409</v>
      </c>
      <c r="E6" s="127"/>
      <c r="F6" s="123">
        <v>1.409</v>
      </c>
      <c r="G6">
        <f>$K$4*F5+(1-$K$4)*G5</f>
        <v>1.4039999999999999</v>
      </c>
      <c r="H6" s="27">
        <f>($D6-G6)/$D6</f>
        <v>3.5486160397445814E-3</v>
      </c>
      <c r="I6" s="27">
        <f t="shared" si="0"/>
        <v>3.5486160397445814E-3</v>
      </c>
      <c r="J6" s="57">
        <f t="shared" si="1"/>
        <v>2.5000000000001153E-5</v>
      </c>
      <c r="L6" s="109"/>
      <c r="M6" s="123">
        <v>1.409</v>
      </c>
      <c r="N6">
        <f>$R$4*M5+$S$4*N5</f>
        <v>1.4039999999999999</v>
      </c>
      <c r="O6" s="27">
        <f>($D6-N6)/$D6</f>
        <v>3.5486160397445814E-3</v>
      </c>
      <c r="P6" s="27">
        <f t="shared" si="2"/>
        <v>3.5486160397445814E-3</v>
      </c>
      <c r="Q6" s="57">
        <f t="shared" si="3"/>
        <v>2.5000000000001153E-5</v>
      </c>
      <c r="U6" s="38">
        <v>1.409</v>
      </c>
      <c r="V6" s="74">
        <f>$AC$4*(U6)+(1-$AC$4)*(V5+W5)</f>
        <v>1.409</v>
      </c>
      <c r="W6" s="134">
        <f>$AB$4*(V6-V5)+(1-$AB$4)*W5</f>
        <v>5.0000000000001155E-3</v>
      </c>
      <c r="X6" s="28">
        <f>V5+W5</f>
        <v>1.409</v>
      </c>
      <c r="Y6" s="27">
        <f t="shared" ref="Y6" si="4">($D6-X6)/$D6</f>
        <v>0</v>
      </c>
      <c r="Z6" s="27">
        <f t="shared" ref="Z6:Z69" si="5">ABS(($D6-X6)/$D6)</f>
        <v>0</v>
      </c>
      <c r="AA6" s="57">
        <f t="shared" ref="AA6:AA69" si="6">($D6-X6)^2</f>
        <v>0</v>
      </c>
      <c r="AE6" s="38">
        <v>1.409</v>
      </c>
      <c r="AF6" s="74">
        <f>AM4*(AE6)+AN4*(AF5+AG5)</f>
        <v>1.409</v>
      </c>
      <c r="AG6" s="134">
        <f>AL4*(AF6-AF5)+AO4*AG5</f>
        <v>5.0000000000001155E-3</v>
      </c>
      <c r="AH6" s="28">
        <f>AF5+AG5</f>
        <v>1.409</v>
      </c>
      <c r="AI6" s="27">
        <f t="shared" ref="AI6" si="7">($D6-AH6)/$D6</f>
        <v>0</v>
      </c>
      <c r="AJ6" s="27">
        <f t="shared" ref="AJ6:AJ69" si="8">ABS(($D6-AH6)/$D6)</f>
        <v>0</v>
      </c>
      <c r="AK6" s="57">
        <f t="shared" ref="AK6:AK69" si="9">($D6-AH6)^2</f>
        <v>0</v>
      </c>
    </row>
    <row r="7" spans="1:41" x14ac:dyDescent="0.25">
      <c r="A7" s="109"/>
      <c r="B7" s="129">
        <v>3</v>
      </c>
      <c r="C7" s="24">
        <v>42856</v>
      </c>
      <c r="D7" s="30">
        <v>1.4139999999999999</v>
      </c>
      <c r="E7" s="127"/>
      <c r="F7" s="123">
        <v>1.4139999999999999</v>
      </c>
      <c r="G7">
        <f>$K$4*F6+(1-$K$4)*G6</f>
        <v>1.4055</v>
      </c>
      <c r="H7" s="27">
        <f>($D7-G7)/$D7</f>
        <v>6.0113154172559777E-3</v>
      </c>
      <c r="I7" s="27">
        <f t="shared" si="0"/>
        <v>6.0113154172559777E-3</v>
      </c>
      <c r="J7" s="57">
        <f t="shared" si="1"/>
        <v>7.2249999999999181E-5</v>
      </c>
      <c r="L7" s="109"/>
      <c r="M7" s="123">
        <v>1.4139999999999999</v>
      </c>
      <c r="N7">
        <f>$R$4*M6+$S$4*N6</f>
        <v>1.409</v>
      </c>
      <c r="O7" s="27">
        <f>($D7-N7)/$D7</f>
        <v>3.5360678925034608E-3</v>
      </c>
      <c r="P7" s="27">
        <f t="shared" si="2"/>
        <v>3.5360678925034608E-3</v>
      </c>
      <c r="Q7" s="57">
        <f t="shared" si="3"/>
        <v>2.4999999999998934E-5</v>
      </c>
      <c r="U7" s="38">
        <v>1.4139999999999999</v>
      </c>
      <c r="V7" s="74">
        <f t="shared" ref="V7:V70" si="10">$AC$4*(U7)+(1-$AC$4)*(V6+W6)</f>
        <v>1.4140000000000001</v>
      </c>
      <c r="W7" s="28">
        <f>$AB$4*(V7-V6)+(1-$AB$4)*W6</f>
        <v>5.0000000000001155E-3</v>
      </c>
      <c r="X7" s="28">
        <f>V6+W6</f>
        <v>1.4140000000000001</v>
      </c>
      <c r="Y7" s="27">
        <f>($D7-X7)/$D7</f>
        <v>-1.5703295963580715E-16</v>
      </c>
      <c r="Z7" s="27">
        <f t="shared" si="5"/>
        <v>1.5703295963580715E-16</v>
      </c>
      <c r="AA7" s="57">
        <f t="shared" si="6"/>
        <v>4.9303806576313238E-32</v>
      </c>
      <c r="AE7" s="38">
        <v>1.4139999999999999</v>
      </c>
      <c r="AF7" s="74">
        <f>$AM$4*(AE7)+$AN$4*(AF6+AG6)</f>
        <v>1.4140000000000001</v>
      </c>
      <c r="AG7" s="134">
        <f t="shared" ref="AG7:AG70" si="11">$AL$4*(AF7-AF6)+$AO$4*AG6</f>
        <v>5.0000000000001155E-3</v>
      </c>
      <c r="AH7" s="28">
        <f>AF6+AG6</f>
        <v>1.4140000000000001</v>
      </c>
      <c r="AI7" s="27">
        <f>($D7-AH7)/$D7</f>
        <v>-1.5703295963580715E-16</v>
      </c>
      <c r="AJ7" s="27">
        <f t="shared" si="8"/>
        <v>1.5703295963580715E-16</v>
      </c>
      <c r="AK7" s="57">
        <f t="shared" si="9"/>
        <v>4.9303806576313238E-32</v>
      </c>
    </row>
    <row r="8" spans="1:41" x14ac:dyDescent="0.25">
      <c r="A8" s="109"/>
      <c r="B8" s="129">
        <v>4</v>
      </c>
      <c r="C8" s="24">
        <v>42887</v>
      </c>
      <c r="D8" s="30">
        <v>1.3320000000000001</v>
      </c>
      <c r="E8" s="127"/>
      <c r="F8" s="123">
        <v>1.3320000000000001</v>
      </c>
      <c r="G8">
        <f t="shared" ref="G8:G70" si="12">$K$4*F7+(1-$K$4)*G7</f>
        <v>1.4080499999999998</v>
      </c>
      <c r="H8" s="27">
        <f>($D8-G8)/$D8</f>
        <v>-5.7094594594594386E-2</v>
      </c>
      <c r="I8" s="27">
        <f t="shared" si="0"/>
        <v>5.7094594594594386E-2</v>
      </c>
      <c r="J8" s="57">
        <f>($D8-G8)^2</f>
        <v>5.7836024999999586E-3</v>
      </c>
      <c r="L8" s="109"/>
      <c r="M8" s="123">
        <v>1.3320000000000001</v>
      </c>
      <c r="N8">
        <f t="shared" ref="N8:N70" si="13">$R$4*M7+$S$4*N7</f>
        <v>1.4139999999999999</v>
      </c>
      <c r="O8" s="27">
        <f>($D8-N8)/$D8</f>
        <v>-6.1561561561561444E-2</v>
      </c>
      <c r="P8" s="27">
        <f t="shared" si="2"/>
        <v>6.1561561561561444E-2</v>
      </c>
      <c r="Q8" s="57">
        <f>($D8-N8)^2</f>
        <v>6.7239999999999757E-3</v>
      </c>
      <c r="U8" s="38">
        <v>1.3320000000000001</v>
      </c>
      <c r="V8" s="74">
        <f t="shared" si="10"/>
        <v>1.3537500000000002</v>
      </c>
      <c r="W8" s="28">
        <f t="shared" ref="W8:W70" si="14">$AB$4*(V8-V7)+(1-$AB$4)*W7</f>
        <v>-1.033374999999989E-2</v>
      </c>
      <c r="X8" s="28">
        <f t="shared" ref="X8:X69" si="15">V7+W7</f>
        <v>1.4190000000000003</v>
      </c>
      <c r="Y8" s="27">
        <f t="shared" ref="Y8" si="16">($D8-X8)/$D8</f>
        <v>-6.5315315315315453E-2</v>
      </c>
      <c r="Z8" s="27">
        <f t="shared" si="5"/>
        <v>6.5315315315315453E-2</v>
      </c>
      <c r="AA8" s="57">
        <f t="shared" si="6"/>
        <v>7.5690000000000332E-3</v>
      </c>
      <c r="AE8" s="38">
        <v>1.3320000000000001</v>
      </c>
      <c r="AF8" s="74">
        <f t="shared" ref="AF8:AF70" si="17">$AM$4*(AE8)+$AN$4*(AF7+AG7)</f>
        <v>1.3537500000000002</v>
      </c>
      <c r="AG8" s="134">
        <f t="shared" si="11"/>
        <v>-8.5254509246156743E-3</v>
      </c>
      <c r="AH8" s="28">
        <f t="shared" ref="AH8:AH69" si="18">AF7+AG7</f>
        <v>1.4190000000000003</v>
      </c>
      <c r="AI8" s="27">
        <f t="shared" ref="AI8" si="19">($D8-AH8)/$D8</f>
        <v>-6.5315315315315453E-2</v>
      </c>
      <c r="AJ8" s="27">
        <f t="shared" si="8"/>
        <v>6.5315315315315453E-2</v>
      </c>
      <c r="AK8" s="57">
        <f t="shared" si="9"/>
        <v>7.5690000000000332E-3</v>
      </c>
    </row>
    <row r="9" spans="1:41" x14ac:dyDescent="0.25">
      <c r="A9" s="109"/>
      <c r="B9" s="129">
        <v>5</v>
      </c>
      <c r="C9" s="24">
        <v>42917</v>
      </c>
      <c r="D9" s="30">
        <v>1.333</v>
      </c>
      <c r="E9" s="127"/>
      <c r="F9" s="123">
        <v>1.333</v>
      </c>
      <c r="G9">
        <f t="shared" si="12"/>
        <v>1.3852349999999998</v>
      </c>
      <c r="H9" s="27">
        <f>($D9-G9)/$D9</f>
        <v>-3.9186046511627763E-2</v>
      </c>
      <c r="I9" s="27">
        <f t="shared" si="0"/>
        <v>3.9186046511627763E-2</v>
      </c>
      <c r="J9" s="57">
        <f>($D9-G9)^2</f>
        <v>2.7284952249999801E-3</v>
      </c>
      <c r="L9" s="109"/>
      <c r="M9" s="123">
        <v>1.333</v>
      </c>
      <c r="N9">
        <f t="shared" si="13"/>
        <v>1.3320000000000001</v>
      </c>
      <c r="O9" s="27">
        <f>($D9-N9)/$D9</f>
        <v>7.5018754688663909E-4</v>
      </c>
      <c r="P9" s="27">
        <f t="shared" si="2"/>
        <v>7.5018754688663909E-4</v>
      </c>
      <c r="Q9" s="57">
        <f>($D9-N9)^2</f>
        <v>9.9999999999977973E-7</v>
      </c>
      <c r="U9" s="38">
        <v>1.333</v>
      </c>
      <c r="V9" s="74">
        <f t="shared" si="10"/>
        <v>1.3356040625000001</v>
      </c>
      <c r="W9" s="28">
        <f t="shared" si="14"/>
        <v>-1.2169614062499952E-2</v>
      </c>
      <c r="X9" s="28">
        <f t="shared" si="15"/>
        <v>1.3434162500000004</v>
      </c>
      <c r="Y9" s="27">
        <f>($D9-X9)/$D9</f>
        <v>-7.8141410352591603E-3</v>
      </c>
      <c r="Z9" s="27">
        <f t="shared" si="5"/>
        <v>7.8141410352591603E-3</v>
      </c>
      <c r="AA9" s="57">
        <f t="shared" si="6"/>
        <v>1.0849826406250957E-4</v>
      </c>
      <c r="AE9" s="38">
        <v>1.333</v>
      </c>
      <c r="AF9" s="74">
        <f t="shared" si="17"/>
        <v>1.336056137268846</v>
      </c>
      <c r="AG9" s="134">
        <f t="shared" si="11"/>
        <v>-1.0425939873979743E-2</v>
      </c>
      <c r="AH9" s="28">
        <f t="shared" si="18"/>
        <v>1.3452245490753845</v>
      </c>
      <c r="AI9" s="27">
        <f>($D9-AH9)/$D9</f>
        <v>-9.1707044826590447E-3</v>
      </c>
      <c r="AJ9" s="27">
        <f t="shared" si="8"/>
        <v>9.1707044826590447E-3</v>
      </c>
      <c r="AK9" s="57">
        <f t="shared" si="9"/>
        <v>1.4943960009648416E-4</v>
      </c>
    </row>
    <row r="10" spans="1:41" x14ac:dyDescent="0.25">
      <c r="A10" s="109"/>
      <c r="B10" s="129">
        <v>6</v>
      </c>
      <c r="C10" s="24">
        <v>42948</v>
      </c>
      <c r="D10" s="30">
        <v>1.367</v>
      </c>
      <c r="E10" s="127"/>
      <c r="F10" s="123">
        <v>1.367</v>
      </c>
      <c r="G10">
        <f t="shared" si="12"/>
        <v>1.3695644999999999</v>
      </c>
      <c r="H10" s="27">
        <f t="shared" ref="H10:H11" si="20">($D10-G10)/$D10</f>
        <v>-1.8760058522310596E-3</v>
      </c>
      <c r="I10" s="27">
        <f t="shared" si="0"/>
        <v>1.8760058522310596E-3</v>
      </c>
      <c r="J10" s="57">
        <f t="shared" ref="J10:J11" si="21">($D10-G10)^2</f>
        <v>6.5766602499992746E-6</v>
      </c>
      <c r="L10" s="109"/>
      <c r="M10" s="123">
        <v>1.367</v>
      </c>
      <c r="N10">
        <f t="shared" si="13"/>
        <v>1.333</v>
      </c>
      <c r="O10" s="27">
        <f t="shared" ref="O10:O11" si="22">($D10-N10)/$D10</f>
        <v>2.4871982443306531E-2</v>
      </c>
      <c r="P10" s="27">
        <f t="shared" si="2"/>
        <v>2.4871982443306531E-2</v>
      </c>
      <c r="Q10" s="57">
        <f t="shared" ref="Q10:Q11" si="23">($D10-N10)^2</f>
        <v>1.1560000000000021E-3</v>
      </c>
      <c r="U10" s="38">
        <v>1.367</v>
      </c>
      <c r="V10" s="74">
        <f t="shared" si="10"/>
        <v>1.3561086121093751</v>
      </c>
      <c r="W10" s="28">
        <f t="shared" si="14"/>
        <v>-4.4911855996093439E-3</v>
      </c>
      <c r="X10" s="28">
        <f t="shared" si="15"/>
        <v>1.3234344484375</v>
      </c>
      <c r="Y10" s="27">
        <f>($D10-X10)/$D10</f>
        <v>3.1869459811631286E-2</v>
      </c>
      <c r="Z10" s="27">
        <f t="shared" si="5"/>
        <v>3.1869459811631286E-2</v>
      </c>
      <c r="AA10" s="57">
        <f t="shared" si="6"/>
        <v>1.8979572829448436E-3</v>
      </c>
      <c r="AE10" s="38">
        <v>1.367</v>
      </c>
      <c r="AF10" s="74">
        <f t="shared" si="17"/>
        <v>1.3566575493487165</v>
      </c>
      <c r="AG10" s="134">
        <f t="shared" si="11"/>
        <v>-3.9943854498788456E-3</v>
      </c>
      <c r="AH10" s="28">
        <f t="shared" si="18"/>
        <v>1.3256301973948663</v>
      </c>
      <c r="AI10" s="27">
        <f>($D10-AH10)/$D10</f>
        <v>3.0263206002292375E-2</v>
      </c>
      <c r="AJ10" s="27">
        <f t="shared" si="8"/>
        <v>3.0263206002292375E-2</v>
      </c>
      <c r="AK10" s="57">
        <f t="shared" si="9"/>
        <v>1.711460567587725E-3</v>
      </c>
    </row>
    <row r="11" spans="1:41" x14ac:dyDescent="0.25">
      <c r="A11" s="109"/>
      <c r="B11" s="129">
        <v>7</v>
      </c>
      <c r="C11" s="24">
        <v>42979</v>
      </c>
      <c r="D11" s="30">
        <v>1.4219999999999999</v>
      </c>
      <c r="E11" s="127"/>
      <c r="F11" s="123">
        <v>1.4219999999999999</v>
      </c>
      <c r="G11">
        <f t="shared" si="12"/>
        <v>1.3687951499999997</v>
      </c>
      <c r="H11" s="27">
        <f t="shared" si="20"/>
        <v>3.7415506329114064E-2</v>
      </c>
      <c r="I11" s="27">
        <f t="shared" si="0"/>
        <v>3.7415506329114064E-2</v>
      </c>
      <c r="J11" s="57">
        <f t="shared" si="21"/>
        <v>2.8307560635225204E-3</v>
      </c>
      <c r="L11" s="109"/>
      <c r="M11" s="123">
        <v>1.4219999999999999</v>
      </c>
      <c r="N11">
        <f t="shared" si="13"/>
        <v>1.367</v>
      </c>
      <c r="O11" s="27">
        <f t="shared" si="22"/>
        <v>3.8677918424753828E-2</v>
      </c>
      <c r="P11" s="27">
        <f t="shared" si="2"/>
        <v>3.8677918424753828E-2</v>
      </c>
      <c r="Q11" s="57">
        <f t="shared" si="23"/>
        <v>3.024999999999993E-3</v>
      </c>
      <c r="U11" s="38">
        <v>1.4219999999999999</v>
      </c>
      <c r="V11" s="74">
        <f t="shared" si="10"/>
        <v>1.4044043566274413</v>
      </c>
      <c r="W11" s="28">
        <f t="shared" si="14"/>
        <v>7.9137429780444281E-3</v>
      </c>
      <c r="X11" s="28">
        <f t="shared" si="15"/>
        <v>1.3516174265097658</v>
      </c>
      <c r="Y11" s="27">
        <f t="shared" ref="Y11:Y74" si="24">($D11-X11)/$D11</f>
        <v>4.9495480654173092E-2</v>
      </c>
      <c r="Z11" s="27">
        <f t="shared" si="5"/>
        <v>4.9495480654173092E-2</v>
      </c>
      <c r="AA11" s="57">
        <f t="shared" si="6"/>
        <v>4.9537066511082086E-3</v>
      </c>
      <c r="AE11" s="38">
        <v>1.4219999999999999</v>
      </c>
      <c r="AF11" s="74">
        <f t="shared" si="17"/>
        <v>1.4046657909747093</v>
      </c>
      <c r="AG11" s="134">
        <f t="shared" si="11"/>
        <v>6.7850625266084831E-3</v>
      </c>
      <c r="AH11" s="28">
        <f t="shared" si="18"/>
        <v>1.3526631638988378</v>
      </c>
      <c r="AI11" s="27">
        <f t="shared" ref="AI11:AI74" si="25">($D11-AH11)/$D11</f>
        <v>4.8760081646386885E-2</v>
      </c>
      <c r="AJ11" s="27">
        <f t="shared" si="8"/>
        <v>4.8760081646386885E-2</v>
      </c>
      <c r="AK11" s="57">
        <f t="shared" si="9"/>
        <v>4.8075968405194222E-3</v>
      </c>
    </row>
    <row r="12" spans="1:41" x14ac:dyDescent="0.25">
      <c r="A12" s="109"/>
      <c r="B12" s="129">
        <v>8</v>
      </c>
      <c r="C12" s="24">
        <v>43009</v>
      </c>
      <c r="D12" s="30">
        <v>1.54</v>
      </c>
      <c r="E12" s="127"/>
      <c r="F12" s="123">
        <v>1.54</v>
      </c>
      <c r="G12">
        <f t="shared" si="12"/>
        <v>1.3847566049999998</v>
      </c>
      <c r="H12" s="27">
        <f>($D12-G12)/$D12</f>
        <v>0.10080739935064953</v>
      </c>
      <c r="I12" s="27">
        <f>ABS(($D12-G12)/$D12)</f>
        <v>0.10080739935064953</v>
      </c>
      <c r="J12" s="57">
        <f>($D12-G12)^2</f>
        <v>2.4100511691126113E-2</v>
      </c>
      <c r="L12" s="109"/>
      <c r="M12" s="123">
        <v>1.54</v>
      </c>
      <c r="N12">
        <f t="shared" si="13"/>
        <v>1.4219999999999999</v>
      </c>
      <c r="O12" s="27">
        <f>($D12-N12)/$D12</f>
        <v>7.6623376623376691E-2</v>
      </c>
      <c r="P12" s="27">
        <f>ABS(($D12-N12)/$D12)</f>
        <v>7.6623376623376691E-2</v>
      </c>
      <c r="Q12" s="57">
        <f>($D12-N12)^2</f>
        <v>1.3924000000000025E-2</v>
      </c>
      <c r="U12" s="38">
        <v>1.54</v>
      </c>
      <c r="V12" s="74">
        <f t="shared" si="10"/>
        <v>1.5080795249013714</v>
      </c>
      <c r="W12" s="28">
        <f t="shared" si="14"/>
        <v>3.0417677922577553E-2</v>
      </c>
      <c r="X12" s="28">
        <f t="shared" si="15"/>
        <v>1.4123180996054858</v>
      </c>
      <c r="Y12" s="27">
        <f t="shared" si="24"/>
        <v>8.291032493150273E-2</v>
      </c>
      <c r="Z12" s="27">
        <f t="shared" si="5"/>
        <v>8.291032493150273E-2</v>
      </c>
      <c r="AA12" s="57">
        <f t="shared" si="6"/>
        <v>1.6302667688354647E-2</v>
      </c>
      <c r="AE12" s="38">
        <v>1.54</v>
      </c>
      <c r="AF12" s="74">
        <f t="shared" si="17"/>
        <v>1.5078627133753295</v>
      </c>
      <c r="AG12" s="134">
        <f t="shared" si="11"/>
        <v>2.6769949565334593E-2</v>
      </c>
      <c r="AH12" s="28">
        <f t="shared" si="18"/>
        <v>1.4114508535013177</v>
      </c>
      <c r="AI12" s="27">
        <f t="shared" si="25"/>
        <v>8.3473471752391115E-2</v>
      </c>
      <c r="AJ12" s="27">
        <f t="shared" si="8"/>
        <v>8.3473471752391115E-2</v>
      </c>
      <c r="AK12" s="57">
        <f t="shared" si="9"/>
        <v>1.6524883065539689E-2</v>
      </c>
    </row>
    <row r="13" spans="1:41" x14ac:dyDescent="0.25">
      <c r="A13" s="109"/>
      <c r="B13" s="129">
        <v>9</v>
      </c>
      <c r="C13" s="24">
        <v>43040</v>
      </c>
      <c r="D13" s="30">
        <v>1.506</v>
      </c>
      <c r="E13" s="127"/>
      <c r="F13" s="123">
        <v>1.506</v>
      </c>
      <c r="G13">
        <f t="shared" si="12"/>
        <v>1.4313296234999997</v>
      </c>
      <c r="H13" s="27">
        <f t="shared" ref="H13:H76" si="26">($D13-G13)/$D13</f>
        <v>4.9581923306773107E-2</v>
      </c>
      <c r="I13" s="27">
        <f t="shared" ref="I13:I76" si="27">ABS(($D13-G13)/$D13)</f>
        <v>4.9581923306773107E-2</v>
      </c>
      <c r="J13" s="57">
        <f>($D13-G13)^2</f>
        <v>5.5756651266517972E-3</v>
      </c>
      <c r="L13" s="109"/>
      <c r="M13" s="123">
        <v>1.506</v>
      </c>
      <c r="N13">
        <f t="shared" si="13"/>
        <v>1.54</v>
      </c>
      <c r="O13" s="27">
        <f t="shared" ref="O13:O76" si="28">($D13-N13)/$D13</f>
        <v>-2.257636122177957E-2</v>
      </c>
      <c r="P13" s="27">
        <f t="shared" ref="P13:P76" si="29">ABS(($D13-N13)/$D13)</f>
        <v>2.257636122177957E-2</v>
      </c>
      <c r="Q13" s="57">
        <f>($D13-N13)^2</f>
        <v>1.1560000000000021E-3</v>
      </c>
      <c r="U13" s="38">
        <v>1.506</v>
      </c>
      <c r="V13" s="74">
        <f t="shared" si="10"/>
        <v>1.5141243007059872</v>
      </c>
      <c r="W13" s="28">
        <f t="shared" si="14"/>
        <v>2.4690045924856546E-2</v>
      </c>
      <c r="X13" s="28">
        <f t="shared" si="15"/>
        <v>1.538497202823949</v>
      </c>
      <c r="Y13" s="27">
        <f t="shared" si="24"/>
        <v>-2.157848793090901E-2</v>
      </c>
      <c r="Z13" s="27">
        <f t="shared" si="5"/>
        <v>2.157848793090901E-2</v>
      </c>
      <c r="AA13" s="57">
        <f t="shared" si="6"/>
        <v>1.0560681913808767E-3</v>
      </c>
      <c r="AE13" s="38">
        <v>1.506</v>
      </c>
      <c r="AF13" s="74">
        <f t="shared" si="17"/>
        <v>1.513158165735166</v>
      </c>
      <c r="AG13" s="134">
        <f t="shared" si="11"/>
        <v>2.2318573962518306E-2</v>
      </c>
      <c r="AH13" s="28">
        <f t="shared" si="18"/>
        <v>1.5346326629406641</v>
      </c>
      <c r="AI13" s="27">
        <f t="shared" si="25"/>
        <v>-1.9012392390879238E-2</v>
      </c>
      <c r="AJ13" s="27">
        <f t="shared" si="8"/>
        <v>1.9012392390879238E-2</v>
      </c>
      <c r="AK13" s="57">
        <f t="shared" si="9"/>
        <v>8.1982938707368127E-4</v>
      </c>
    </row>
    <row r="14" spans="1:41" x14ac:dyDescent="0.25">
      <c r="A14" s="109"/>
      <c r="B14" s="129">
        <v>10</v>
      </c>
      <c r="C14" s="24">
        <v>43070</v>
      </c>
      <c r="D14" s="30">
        <v>1.8149999999999999</v>
      </c>
      <c r="E14" s="127"/>
      <c r="F14" s="123">
        <v>1.8149999999999999</v>
      </c>
      <c r="G14">
        <f t="shared" si="12"/>
        <v>1.4537307364499996</v>
      </c>
      <c r="H14" s="27">
        <f t="shared" si="26"/>
        <v>0.19904642619834728</v>
      </c>
      <c r="I14" s="27">
        <f t="shared" si="27"/>
        <v>0.19904642619834728</v>
      </c>
      <c r="J14" s="57">
        <f t="shared" ref="J14:J77" si="30">($D14-G14)^2</f>
        <v>0.13051548078595959</v>
      </c>
      <c r="L14" s="109"/>
      <c r="M14" s="123">
        <v>1.8149999999999999</v>
      </c>
      <c r="N14">
        <f t="shared" si="13"/>
        <v>1.506</v>
      </c>
      <c r="O14" s="27">
        <f t="shared" si="28"/>
        <v>0.17024793388429749</v>
      </c>
      <c r="P14" s="27">
        <f t="shared" si="29"/>
        <v>0.17024793388429749</v>
      </c>
      <c r="Q14" s="57">
        <f t="shared" ref="Q14:Q77" si="31">($D14-N14)^2</f>
        <v>9.5480999999999969E-2</v>
      </c>
      <c r="U14" s="38">
        <v>1.8149999999999999</v>
      </c>
      <c r="V14" s="74">
        <f t="shared" si="10"/>
        <v>1.7459535866577109</v>
      </c>
      <c r="W14" s="28">
        <f t="shared" si="14"/>
        <v>7.3367767331170328E-2</v>
      </c>
      <c r="X14" s="28">
        <f t="shared" si="15"/>
        <v>1.5388143466308437</v>
      </c>
      <c r="Y14" s="27">
        <f t="shared" si="24"/>
        <v>0.15216840406014118</v>
      </c>
      <c r="Z14" s="27">
        <f t="shared" si="5"/>
        <v>0.15216840406014118</v>
      </c>
      <c r="AA14" s="57">
        <f t="shared" si="6"/>
        <v>7.6278515126947721E-2</v>
      </c>
      <c r="AE14" s="38">
        <v>1.8149999999999999</v>
      </c>
      <c r="AF14" s="74">
        <f t="shared" si="17"/>
        <v>1.7451191849244212</v>
      </c>
      <c r="AG14" s="134">
        <f t="shared" si="11"/>
        <v>6.5774644531570906E-2</v>
      </c>
      <c r="AH14" s="28">
        <f t="shared" si="18"/>
        <v>1.5354767396976843</v>
      </c>
      <c r="AI14" s="27">
        <f t="shared" si="25"/>
        <v>0.15400730595168907</v>
      </c>
      <c r="AJ14" s="27">
        <f t="shared" si="8"/>
        <v>0.15400730595168907</v>
      </c>
      <c r="AK14" s="57">
        <f t="shared" si="9"/>
        <v>7.8133253050036128E-2</v>
      </c>
    </row>
    <row r="15" spans="1:41" x14ac:dyDescent="0.25">
      <c r="A15" s="109"/>
      <c r="B15" s="129">
        <v>11</v>
      </c>
      <c r="C15" s="24">
        <v>43101</v>
      </c>
      <c r="D15" s="30">
        <v>1.7689999999999999</v>
      </c>
      <c r="E15" s="127"/>
      <c r="F15" s="123">
        <v>1.7689999999999999</v>
      </c>
      <c r="G15">
        <f t="shared" si="12"/>
        <v>1.5621115155149996</v>
      </c>
      <c r="H15" s="27">
        <f t="shared" si="26"/>
        <v>0.11695222412945185</v>
      </c>
      <c r="I15" s="27">
        <f t="shared" si="27"/>
        <v>0.11695222412945185</v>
      </c>
      <c r="J15" s="57">
        <f t="shared" si="30"/>
        <v>4.2802845012500208E-2</v>
      </c>
      <c r="L15" s="109"/>
      <c r="M15" s="123">
        <v>1.7689999999999999</v>
      </c>
      <c r="N15">
        <f t="shared" si="13"/>
        <v>1.8149999999999999</v>
      </c>
      <c r="O15" s="27">
        <f t="shared" si="28"/>
        <v>-2.60033917467496E-2</v>
      </c>
      <c r="P15" s="27">
        <f t="shared" si="29"/>
        <v>2.60033917467496E-2</v>
      </c>
      <c r="Q15" s="57">
        <f t="shared" si="31"/>
        <v>2.1160000000000037E-3</v>
      </c>
      <c r="U15" s="38">
        <v>1.7689999999999999</v>
      </c>
      <c r="V15" s="74">
        <f t="shared" si="10"/>
        <v>1.7815803384972202</v>
      </c>
      <c r="W15" s="28">
        <f t="shared" si="14"/>
        <v>6.4498628690629972E-2</v>
      </c>
      <c r="X15" s="28">
        <f t="shared" si="15"/>
        <v>1.8193213539888813</v>
      </c>
      <c r="Y15" s="27">
        <f t="shared" si="24"/>
        <v>-2.8446214804342215E-2</v>
      </c>
      <c r="Z15" s="27">
        <f t="shared" si="5"/>
        <v>2.8446214804342215E-2</v>
      </c>
      <c r="AA15" s="57">
        <f t="shared" si="6"/>
        <v>2.5322386672743079E-3</v>
      </c>
      <c r="AE15" s="38">
        <v>1.7689999999999999</v>
      </c>
      <c r="AF15" s="74">
        <f t="shared" si="17"/>
        <v>1.7794734573639979</v>
      </c>
      <c r="AG15" s="134">
        <f t="shared" si="11"/>
        <v>5.9261622297648531E-2</v>
      </c>
      <c r="AH15" s="28">
        <f t="shared" si="18"/>
        <v>1.8108938294559922</v>
      </c>
      <c r="AI15" s="27">
        <f t="shared" si="25"/>
        <v>-2.3682209980775748E-2</v>
      </c>
      <c r="AJ15" s="27">
        <f t="shared" si="8"/>
        <v>2.3682209980775748E-2</v>
      </c>
      <c r="AK15" s="57">
        <f t="shared" si="9"/>
        <v>1.7550929464877675E-3</v>
      </c>
    </row>
    <row r="16" spans="1:41" x14ac:dyDescent="0.25">
      <c r="A16" s="109"/>
      <c r="B16" s="129">
        <v>12</v>
      </c>
      <c r="C16" s="24">
        <v>43132</v>
      </c>
      <c r="D16" s="30">
        <v>1.7549999999999999</v>
      </c>
      <c r="E16" s="127"/>
      <c r="F16" s="123">
        <v>1.7549999999999999</v>
      </c>
      <c r="G16">
        <f t="shared" si="12"/>
        <v>1.6241780608604997</v>
      </c>
      <c r="H16" s="27">
        <f t="shared" si="26"/>
        <v>7.4542415464102701E-2</v>
      </c>
      <c r="I16" s="27">
        <f t="shared" si="27"/>
        <v>7.4542415464102701E-2</v>
      </c>
      <c r="J16" s="57">
        <f t="shared" si="30"/>
        <v>1.7114379760219105E-2</v>
      </c>
      <c r="L16" s="109"/>
      <c r="M16" s="123">
        <v>1.7549999999999999</v>
      </c>
      <c r="N16">
        <f t="shared" si="13"/>
        <v>1.7689999999999999</v>
      </c>
      <c r="O16" s="27">
        <f t="shared" si="28"/>
        <v>-7.9772079772079847E-3</v>
      </c>
      <c r="P16" s="27">
        <f t="shared" si="29"/>
        <v>7.9772079772079847E-3</v>
      </c>
      <c r="Q16" s="57">
        <f t="shared" si="31"/>
        <v>1.9600000000000035E-4</v>
      </c>
      <c r="U16" s="38">
        <v>1.7549999999999999</v>
      </c>
      <c r="V16" s="74">
        <f t="shared" si="10"/>
        <v>1.7777697417969625</v>
      </c>
      <c r="W16" s="28">
        <f t="shared" si="14"/>
        <v>4.8445960723771359E-2</v>
      </c>
      <c r="X16" s="28">
        <f t="shared" si="15"/>
        <v>1.8460789671878501</v>
      </c>
      <c r="Y16" s="27">
        <f t="shared" si="24"/>
        <v>-5.1896847400484475E-2</v>
      </c>
      <c r="Z16" s="27">
        <f t="shared" si="5"/>
        <v>5.1896847400484475E-2</v>
      </c>
      <c r="AA16" s="57">
        <f t="shared" si="6"/>
        <v>8.2953782640055023E-3</v>
      </c>
      <c r="AE16" s="38">
        <v>1.7549999999999999</v>
      </c>
      <c r="AF16" s="74">
        <f t="shared" si="17"/>
        <v>1.7759337699154116</v>
      </c>
      <c r="AG16" s="134">
        <f t="shared" si="11"/>
        <v>4.6243752060494615E-2</v>
      </c>
      <c r="AH16" s="28">
        <f t="shared" si="18"/>
        <v>1.8387350796616464</v>
      </c>
      <c r="AI16" s="27">
        <f t="shared" si="25"/>
        <v>-4.7712296103502284E-2</v>
      </c>
      <c r="AJ16" s="27">
        <f t="shared" si="8"/>
        <v>4.7712296103502284E-2</v>
      </c>
      <c r="AK16" s="57">
        <f t="shared" si="9"/>
        <v>7.0115635659422863E-3</v>
      </c>
    </row>
    <row r="17" spans="1:37" x14ac:dyDescent="0.25">
      <c r="A17" s="109"/>
      <c r="B17" s="129">
        <v>13</v>
      </c>
      <c r="C17" s="24">
        <v>43160</v>
      </c>
      <c r="D17" s="30">
        <v>1.831</v>
      </c>
      <c r="E17" s="127"/>
      <c r="F17" s="123">
        <v>1.831</v>
      </c>
      <c r="G17">
        <f t="shared" si="12"/>
        <v>1.6634246426023496</v>
      </c>
      <c r="H17" s="27">
        <f t="shared" si="26"/>
        <v>9.1521221953932488E-2</v>
      </c>
      <c r="I17" s="27">
        <f t="shared" si="27"/>
        <v>9.1521221953932488E-2</v>
      </c>
      <c r="J17" s="57">
        <f t="shared" si="30"/>
        <v>2.8081500406950264E-2</v>
      </c>
      <c r="L17" s="109"/>
      <c r="M17" s="123">
        <v>1.831</v>
      </c>
      <c r="N17">
        <f t="shared" si="13"/>
        <v>1.7549999999999999</v>
      </c>
      <c r="O17" s="27">
        <f t="shared" si="28"/>
        <v>4.1507373020207572E-2</v>
      </c>
      <c r="P17" s="27">
        <f t="shared" si="29"/>
        <v>4.1507373020207572E-2</v>
      </c>
      <c r="Q17" s="57">
        <f t="shared" si="31"/>
        <v>5.7760000000000103E-3</v>
      </c>
      <c r="U17" s="38">
        <v>1.831</v>
      </c>
      <c r="V17" s="74">
        <f t="shared" si="10"/>
        <v>1.8298039256301835</v>
      </c>
      <c r="W17" s="28">
        <f t="shared" si="14"/>
        <v>4.9289193154492025E-2</v>
      </c>
      <c r="X17" s="28">
        <f t="shared" si="15"/>
        <v>1.8262157025207337</v>
      </c>
      <c r="Y17" s="27">
        <f t="shared" si="24"/>
        <v>2.6129423698887117E-3</v>
      </c>
      <c r="Z17" s="27">
        <f t="shared" si="5"/>
        <v>2.6129423698887117E-3</v>
      </c>
      <c r="AA17" s="57">
        <f t="shared" si="6"/>
        <v>2.2889502370113208E-5</v>
      </c>
      <c r="AE17" s="38">
        <v>1.831</v>
      </c>
      <c r="AF17" s="74">
        <f t="shared" si="17"/>
        <v>1.8287943804939766</v>
      </c>
      <c r="AG17" s="134">
        <f t="shared" si="11"/>
        <v>4.761533819323463E-2</v>
      </c>
      <c r="AH17" s="28">
        <f t="shared" si="18"/>
        <v>1.8221775219759062</v>
      </c>
      <c r="AI17" s="27">
        <f t="shared" si="25"/>
        <v>4.8183932409031948E-3</v>
      </c>
      <c r="AJ17" s="27">
        <f t="shared" si="8"/>
        <v>4.8183932409031948E-3</v>
      </c>
      <c r="AK17" s="57">
        <f t="shared" si="9"/>
        <v>7.7836118485617156E-5</v>
      </c>
    </row>
    <row r="18" spans="1:37" x14ac:dyDescent="0.25">
      <c r="A18" s="109"/>
      <c r="B18" s="129">
        <v>14</v>
      </c>
      <c r="C18" s="24">
        <v>43191</v>
      </c>
      <c r="D18" s="30">
        <v>2.081</v>
      </c>
      <c r="E18" s="127"/>
      <c r="F18" s="123">
        <v>2.081</v>
      </c>
      <c r="G18">
        <f t="shared" si="12"/>
        <v>1.7136972498216445</v>
      </c>
      <c r="H18" s="27">
        <f t="shared" si="26"/>
        <v>0.17650300344947403</v>
      </c>
      <c r="I18" s="27">
        <f t="shared" si="27"/>
        <v>0.17650300344947403</v>
      </c>
      <c r="J18" s="57">
        <f t="shared" si="30"/>
        <v>0.13491131028858339</v>
      </c>
      <c r="L18" s="109"/>
      <c r="M18" s="123">
        <v>2.081</v>
      </c>
      <c r="N18">
        <f t="shared" si="13"/>
        <v>1.831</v>
      </c>
      <c r="O18" s="27">
        <f t="shared" si="28"/>
        <v>0.12013455069678039</v>
      </c>
      <c r="P18" s="27">
        <f t="shared" si="29"/>
        <v>0.12013455069678039</v>
      </c>
      <c r="Q18" s="57">
        <f t="shared" si="31"/>
        <v>6.25E-2</v>
      </c>
      <c r="U18" s="38">
        <v>2.081</v>
      </c>
      <c r="V18" s="74">
        <f t="shared" si="10"/>
        <v>2.030523279696169</v>
      </c>
      <c r="W18" s="28">
        <f t="shared" si="14"/>
        <v>8.4875280968692984E-2</v>
      </c>
      <c r="X18" s="28">
        <f t="shared" si="15"/>
        <v>1.8790931187846756</v>
      </c>
      <c r="Y18" s="27">
        <f t="shared" si="24"/>
        <v>9.7023969829564835E-2</v>
      </c>
      <c r="Z18" s="27">
        <f t="shared" si="5"/>
        <v>9.7023969829564835E-2</v>
      </c>
      <c r="AA18" s="57">
        <f t="shared" si="6"/>
        <v>4.0766388682099121E-2</v>
      </c>
      <c r="AE18" s="38">
        <v>2.081</v>
      </c>
      <c r="AF18" s="74">
        <f t="shared" si="17"/>
        <v>2.029852429671803</v>
      </c>
      <c r="AG18" s="134">
        <f t="shared" si="11"/>
        <v>7.9421956693803211E-2</v>
      </c>
      <c r="AH18" s="28">
        <f t="shared" si="18"/>
        <v>1.8764097186872113</v>
      </c>
      <c r="AI18" s="27">
        <f t="shared" si="25"/>
        <v>9.8313446089759088E-2</v>
      </c>
      <c r="AJ18" s="27">
        <f t="shared" si="8"/>
        <v>9.8313446089759088E-2</v>
      </c>
      <c r="AK18" s="57">
        <f t="shared" si="9"/>
        <v>4.1857183207646004E-2</v>
      </c>
    </row>
    <row r="19" spans="1:37" x14ac:dyDescent="0.25">
      <c r="A19" s="109"/>
      <c r="B19" s="129">
        <v>15</v>
      </c>
      <c r="C19" s="24">
        <v>43221</v>
      </c>
      <c r="D19" s="30">
        <v>1.9870000000000001</v>
      </c>
      <c r="E19" s="127"/>
      <c r="F19" s="123">
        <v>1.9870000000000001</v>
      </c>
      <c r="G19">
        <f t="shared" si="12"/>
        <v>1.8238880748751511</v>
      </c>
      <c r="H19" s="27">
        <f t="shared" si="26"/>
        <v>8.2089544602339679E-2</v>
      </c>
      <c r="I19" s="27">
        <f t="shared" si="27"/>
        <v>8.2089544602339679E-2</v>
      </c>
      <c r="J19" s="57">
        <f t="shared" si="30"/>
        <v>2.6605500117934333E-2</v>
      </c>
      <c r="L19" s="109"/>
      <c r="M19" s="123">
        <v>1.9870000000000001</v>
      </c>
      <c r="N19">
        <f t="shared" si="13"/>
        <v>2.081</v>
      </c>
      <c r="O19" s="27">
        <f t="shared" si="28"/>
        <v>-4.7307498741821767E-2</v>
      </c>
      <c r="P19" s="27">
        <f t="shared" si="29"/>
        <v>4.7307498741821767E-2</v>
      </c>
      <c r="Q19" s="57">
        <f t="shared" si="31"/>
        <v>8.8359999999999741E-3</v>
      </c>
      <c r="U19" s="38">
        <v>1.9870000000000001</v>
      </c>
      <c r="V19" s="74">
        <f t="shared" si="10"/>
        <v>2.0190996401662158</v>
      </c>
      <c r="W19" s="28">
        <f t="shared" si="14"/>
        <v>6.2245034651511141E-2</v>
      </c>
      <c r="X19" s="28">
        <f t="shared" si="15"/>
        <v>2.115398560664862</v>
      </c>
      <c r="Y19" s="27">
        <f t="shared" si="24"/>
        <v>-6.4619305820262651E-2</v>
      </c>
      <c r="Z19" s="27">
        <f t="shared" si="5"/>
        <v>6.4619305820262651E-2</v>
      </c>
      <c r="AA19" s="57">
        <f t="shared" si="6"/>
        <v>1.6486190380808216E-2</v>
      </c>
      <c r="AE19" s="38">
        <v>1.9870000000000001</v>
      </c>
      <c r="AF19" s="74">
        <f t="shared" si="17"/>
        <v>2.0175685965914019</v>
      </c>
      <c r="AG19" s="134">
        <f t="shared" si="11"/>
        <v>6.0412574945234124E-2</v>
      </c>
      <c r="AH19" s="28">
        <f t="shared" si="18"/>
        <v>2.1092743863656063</v>
      </c>
      <c r="AI19" s="27">
        <f t="shared" si="25"/>
        <v>-6.1537184884552676E-2</v>
      </c>
      <c r="AJ19" s="27">
        <f t="shared" si="8"/>
        <v>6.1537184884552676E-2</v>
      </c>
      <c r="AK19" s="57">
        <f t="shared" si="9"/>
        <v>1.4951025561085535E-2</v>
      </c>
    </row>
    <row r="20" spans="1:37" x14ac:dyDescent="0.25">
      <c r="A20" s="109"/>
      <c r="B20" s="129">
        <v>16</v>
      </c>
      <c r="C20" s="24">
        <v>43252</v>
      </c>
      <c r="D20" s="30">
        <v>1.6279999999999999</v>
      </c>
      <c r="E20" s="127"/>
      <c r="F20" s="123">
        <v>1.6279999999999999</v>
      </c>
      <c r="G20">
        <f t="shared" si="12"/>
        <v>1.8728216524126058</v>
      </c>
      <c r="H20" s="27">
        <f t="shared" si="26"/>
        <v>-0.15038185037629356</v>
      </c>
      <c r="I20" s="27">
        <f t="shared" si="27"/>
        <v>0.15038185037629356</v>
      </c>
      <c r="J20" s="57">
        <f t="shared" si="30"/>
        <v>5.9937641490038815E-2</v>
      </c>
      <c r="L20" s="109"/>
      <c r="M20" s="123">
        <v>1.6279999999999999</v>
      </c>
      <c r="N20">
        <f t="shared" si="13"/>
        <v>1.9870000000000001</v>
      </c>
      <c r="O20" s="27">
        <f t="shared" si="28"/>
        <v>-0.22051597051597066</v>
      </c>
      <c r="P20" s="27">
        <f t="shared" si="29"/>
        <v>0.22051597051597066</v>
      </c>
      <c r="Q20" s="57">
        <f t="shared" si="31"/>
        <v>0.12888100000000016</v>
      </c>
      <c r="U20" s="38">
        <v>1.6279999999999999</v>
      </c>
      <c r="V20" s="74">
        <f t="shared" si="10"/>
        <v>1.7413361687044318</v>
      </c>
      <c r="W20" s="28">
        <f t="shared" si="14"/>
        <v>-1.7656964285113215E-2</v>
      </c>
      <c r="X20" s="28">
        <f t="shared" si="15"/>
        <v>2.0813446748177271</v>
      </c>
      <c r="Y20" s="27">
        <f t="shared" si="24"/>
        <v>-0.27846724497403391</v>
      </c>
      <c r="Z20" s="27">
        <f t="shared" si="5"/>
        <v>0.27846724497403391</v>
      </c>
      <c r="AA20" s="57">
        <f t="shared" si="6"/>
        <v>0.20552139418559084</v>
      </c>
      <c r="AE20" s="38">
        <v>1.6279999999999999</v>
      </c>
      <c r="AF20" s="74">
        <f t="shared" si="17"/>
        <v>1.7404952928841588</v>
      </c>
      <c r="AG20" s="134">
        <f t="shared" si="11"/>
        <v>-9.5437268090174734E-3</v>
      </c>
      <c r="AH20" s="28">
        <f t="shared" si="18"/>
        <v>2.0779811715366359</v>
      </c>
      <c r="AI20" s="27">
        <f t="shared" si="25"/>
        <v>-0.27640121101758969</v>
      </c>
      <c r="AJ20" s="27">
        <f t="shared" si="8"/>
        <v>0.27640121101758969</v>
      </c>
      <c r="AK20" s="57">
        <f t="shared" si="9"/>
        <v>0.2024830547374834</v>
      </c>
    </row>
    <row r="21" spans="1:37" x14ac:dyDescent="0.25">
      <c r="A21" s="109"/>
      <c r="B21" s="129">
        <v>17</v>
      </c>
      <c r="C21" s="24">
        <v>43282</v>
      </c>
      <c r="D21" s="30">
        <v>1.7250000000000001</v>
      </c>
      <c r="E21" s="127"/>
      <c r="F21" s="123">
        <v>1.7250000000000001</v>
      </c>
      <c r="G21">
        <f t="shared" si="12"/>
        <v>1.7993751566888239</v>
      </c>
      <c r="H21" s="27">
        <f t="shared" si="26"/>
        <v>-4.311603286308624E-2</v>
      </c>
      <c r="I21" s="27">
        <f t="shared" si="27"/>
        <v>4.311603286308624E-2</v>
      </c>
      <c r="J21" s="57">
        <f t="shared" si="30"/>
        <v>5.5316639324870876E-3</v>
      </c>
      <c r="L21" s="109"/>
      <c r="M21" s="123">
        <v>1.7250000000000001</v>
      </c>
      <c r="N21">
        <f t="shared" si="13"/>
        <v>1.6279999999999999</v>
      </c>
      <c r="O21" s="27">
        <f t="shared" si="28"/>
        <v>5.6231884057971124E-2</v>
      </c>
      <c r="P21" s="27">
        <f t="shared" si="29"/>
        <v>5.6231884057971124E-2</v>
      </c>
      <c r="Q21" s="57">
        <f t="shared" si="31"/>
        <v>9.4090000000000389E-3</v>
      </c>
      <c r="U21" s="38">
        <v>1.7250000000000001</v>
      </c>
      <c r="V21" s="74">
        <f t="shared" si="10"/>
        <v>1.7246698011048298</v>
      </c>
      <c r="W21" s="28">
        <f t="shared" si="14"/>
        <v>-1.7424174064018066E-2</v>
      </c>
      <c r="X21" s="28">
        <f t="shared" si="15"/>
        <v>1.7236792044193185</v>
      </c>
      <c r="Y21" s="27">
        <f t="shared" si="24"/>
        <v>7.6567859749654724E-4</v>
      </c>
      <c r="Z21" s="27">
        <f t="shared" si="5"/>
        <v>7.6567859749654724E-4</v>
      </c>
      <c r="AA21" s="57">
        <f t="shared" si="6"/>
        <v>1.7445009659478974E-6</v>
      </c>
      <c r="AE21" s="38">
        <v>1.7250000000000001</v>
      </c>
      <c r="AF21" s="74">
        <f t="shared" si="17"/>
        <v>1.7264878915187856</v>
      </c>
      <c r="AG21" s="134">
        <f t="shared" si="11"/>
        <v>-1.0468986750097111E-2</v>
      </c>
      <c r="AH21" s="28">
        <f t="shared" si="18"/>
        <v>1.7309515660751413</v>
      </c>
      <c r="AI21" s="27">
        <f t="shared" si="25"/>
        <v>-3.4501832319659394E-3</v>
      </c>
      <c r="AJ21" s="27">
        <f t="shared" si="8"/>
        <v>3.4501832319659394E-3</v>
      </c>
      <c r="AK21" s="57">
        <f t="shared" si="9"/>
        <v>3.5421138746772174E-5</v>
      </c>
    </row>
    <row r="22" spans="1:37" x14ac:dyDescent="0.25">
      <c r="A22" s="109"/>
      <c r="B22" s="129">
        <v>18</v>
      </c>
      <c r="C22" s="24">
        <v>43313</v>
      </c>
      <c r="D22" s="30">
        <v>1.6220000000000001</v>
      </c>
      <c r="E22" s="127"/>
      <c r="F22" s="123">
        <v>1.6220000000000001</v>
      </c>
      <c r="G22">
        <f t="shared" si="12"/>
        <v>1.7770626096821767</v>
      </c>
      <c r="H22" s="27">
        <f t="shared" si="26"/>
        <v>-9.5599636055595891E-2</v>
      </c>
      <c r="I22" s="27">
        <f t="shared" si="27"/>
        <v>9.5599636055595891E-2</v>
      </c>
      <c r="J22" s="57">
        <f t="shared" si="30"/>
        <v>2.4044412921447034E-2</v>
      </c>
      <c r="L22" s="109"/>
      <c r="M22" s="123">
        <v>1.6220000000000001</v>
      </c>
      <c r="N22">
        <f t="shared" si="13"/>
        <v>1.7250000000000001</v>
      </c>
      <c r="O22" s="27">
        <f t="shared" si="28"/>
        <v>-6.3501849568434021E-2</v>
      </c>
      <c r="P22" s="27">
        <f t="shared" si="29"/>
        <v>6.3501849568434021E-2</v>
      </c>
      <c r="Q22" s="57">
        <f t="shared" si="31"/>
        <v>1.0608999999999995E-2</v>
      </c>
      <c r="U22" s="38">
        <v>1.6220000000000001</v>
      </c>
      <c r="V22" s="74">
        <f t="shared" si="10"/>
        <v>1.643311406760203</v>
      </c>
      <c r="W22" s="28">
        <f t="shared" si="14"/>
        <v>-3.244871582996111E-2</v>
      </c>
      <c r="X22" s="28">
        <f t="shared" si="15"/>
        <v>1.7072456270408118</v>
      </c>
      <c r="Y22" s="27">
        <f t="shared" si="24"/>
        <v>-5.2555873637985036E-2</v>
      </c>
      <c r="Z22" s="27">
        <f t="shared" si="5"/>
        <v>5.2555873637985036E-2</v>
      </c>
      <c r="AA22" s="57">
        <f t="shared" si="6"/>
        <v>7.2668169295811722E-3</v>
      </c>
      <c r="AE22" s="38">
        <v>1.6220000000000001</v>
      </c>
      <c r="AF22" s="74">
        <f t="shared" si="17"/>
        <v>1.6455047261921723</v>
      </c>
      <c r="AG22" s="134">
        <f t="shared" si="11"/>
        <v>-2.5085631375786975E-2</v>
      </c>
      <c r="AH22" s="28">
        <f t="shared" si="18"/>
        <v>1.7160189047686885</v>
      </c>
      <c r="AI22" s="27">
        <f t="shared" si="25"/>
        <v>-5.7964799487477403E-2</v>
      </c>
      <c r="AJ22" s="27">
        <f t="shared" si="8"/>
        <v>5.7964799487477403E-2</v>
      </c>
      <c r="AK22" s="57">
        <f t="shared" si="9"/>
        <v>8.8395544539036884E-3</v>
      </c>
    </row>
    <row r="23" spans="1:37" x14ac:dyDescent="0.25">
      <c r="A23" s="109"/>
      <c r="B23" s="129">
        <v>19</v>
      </c>
      <c r="C23" s="24">
        <v>43344</v>
      </c>
      <c r="D23" s="30">
        <v>1.651</v>
      </c>
      <c r="E23" s="127"/>
      <c r="F23" s="123">
        <v>1.651</v>
      </c>
      <c r="G23">
        <f t="shared" si="12"/>
        <v>1.7305438267775237</v>
      </c>
      <c r="H23" s="27">
        <f t="shared" si="26"/>
        <v>-4.8179180361916228E-2</v>
      </c>
      <c r="I23" s="27">
        <f t="shared" si="27"/>
        <v>4.8179180361916228E-2</v>
      </c>
      <c r="J23" s="57">
        <f t="shared" si="30"/>
        <v>6.3272203784126959E-3</v>
      </c>
      <c r="L23" s="109"/>
      <c r="M23" s="123">
        <v>1.651</v>
      </c>
      <c r="N23">
        <f t="shared" si="13"/>
        <v>1.6220000000000001</v>
      </c>
      <c r="O23" s="27">
        <f t="shared" si="28"/>
        <v>1.7565112053300979E-2</v>
      </c>
      <c r="P23" s="27">
        <f t="shared" si="29"/>
        <v>1.7565112053300979E-2</v>
      </c>
      <c r="Q23" s="57">
        <f t="shared" si="31"/>
        <v>8.4099999999999507E-4</v>
      </c>
      <c r="U23" s="38">
        <v>1.651</v>
      </c>
      <c r="V23" s="74">
        <f t="shared" si="10"/>
        <v>1.6409656727325606</v>
      </c>
      <c r="W23" s="28">
        <f t="shared" si="14"/>
        <v>-2.5374515106416234E-2</v>
      </c>
      <c r="X23" s="28">
        <f t="shared" si="15"/>
        <v>1.6108626909302419</v>
      </c>
      <c r="Y23" s="27">
        <f t="shared" si="24"/>
        <v>2.4310907976837128E-2</v>
      </c>
      <c r="Z23" s="27">
        <f t="shared" si="5"/>
        <v>2.4310907976837128E-2</v>
      </c>
      <c r="AA23" s="57">
        <f t="shared" si="6"/>
        <v>1.6110035793612857E-3</v>
      </c>
      <c r="AE23" s="38">
        <v>1.651</v>
      </c>
      <c r="AF23" s="74">
        <f t="shared" si="17"/>
        <v>1.6433547737040963</v>
      </c>
      <c r="AG23" s="134">
        <f t="shared" si="11"/>
        <v>-2.0331372383932844E-2</v>
      </c>
      <c r="AH23" s="28">
        <f t="shared" si="18"/>
        <v>1.6204190948163852</v>
      </c>
      <c r="AI23" s="27">
        <f t="shared" si="25"/>
        <v>1.8522656077295446E-2</v>
      </c>
      <c r="AJ23" s="27">
        <f t="shared" si="8"/>
        <v>1.8522656077295446E-2</v>
      </c>
      <c r="AK23" s="57">
        <f t="shared" si="9"/>
        <v>9.3519176184923738E-4</v>
      </c>
    </row>
    <row r="24" spans="1:37" x14ac:dyDescent="0.25">
      <c r="A24" s="109"/>
      <c r="B24" s="129">
        <v>20</v>
      </c>
      <c r="C24" s="24">
        <v>43374</v>
      </c>
      <c r="D24" s="30">
        <v>1.66</v>
      </c>
      <c r="E24" s="127"/>
      <c r="F24" s="123">
        <v>1.66</v>
      </c>
      <c r="G24">
        <f t="shared" si="12"/>
        <v>1.7066806787442665</v>
      </c>
      <c r="H24" s="27">
        <f t="shared" si="26"/>
        <v>-2.8120890809799171E-2</v>
      </c>
      <c r="I24" s="27">
        <f t="shared" si="27"/>
        <v>2.8120890809799171E-2</v>
      </c>
      <c r="J24" s="57">
        <f t="shared" si="30"/>
        <v>2.1790857680254257E-3</v>
      </c>
      <c r="L24" s="109"/>
      <c r="M24" s="123">
        <v>1.66</v>
      </c>
      <c r="N24">
        <f t="shared" si="13"/>
        <v>1.651</v>
      </c>
      <c r="O24" s="27">
        <f t="shared" si="28"/>
        <v>5.4216867469878902E-3</v>
      </c>
      <c r="P24" s="27">
        <f t="shared" si="29"/>
        <v>5.4216867469878902E-3</v>
      </c>
      <c r="Q24" s="57">
        <f t="shared" si="31"/>
        <v>8.0999999999998147E-5</v>
      </c>
      <c r="U24" s="38">
        <v>1.66</v>
      </c>
      <c r="V24" s="74">
        <f t="shared" si="10"/>
        <v>1.648897789406536</v>
      </c>
      <c r="W24" s="28">
        <f t="shared" si="14"/>
        <v>-1.7547456638024195E-2</v>
      </c>
      <c r="X24" s="28">
        <f t="shared" si="15"/>
        <v>1.6155911576261444</v>
      </c>
      <c r="Y24" s="27">
        <f t="shared" si="24"/>
        <v>2.6752314683045519E-2</v>
      </c>
      <c r="Z24" s="27">
        <f t="shared" si="5"/>
        <v>2.6752314683045519E-2</v>
      </c>
      <c r="AA24" s="57">
        <f t="shared" si="6"/>
        <v>1.9721452809859492E-3</v>
      </c>
      <c r="AE24" s="38">
        <v>1.66</v>
      </c>
      <c r="AF24" s="74">
        <f t="shared" si="17"/>
        <v>1.6507558503300408</v>
      </c>
      <c r="AG24" s="134">
        <f t="shared" si="11"/>
        <v>-1.4582807202285256E-2</v>
      </c>
      <c r="AH24" s="28">
        <f t="shared" si="18"/>
        <v>1.6230234013201634</v>
      </c>
      <c r="AI24" s="27">
        <f t="shared" si="25"/>
        <v>2.2275059445684635E-2</v>
      </c>
      <c r="AJ24" s="27">
        <f t="shared" si="8"/>
        <v>2.2275059445684635E-2</v>
      </c>
      <c r="AK24" s="57">
        <f t="shared" si="9"/>
        <v>1.3672688499296857E-3</v>
      </c>
    </row>
    <row r="25" spans="1:37" x14ac:dyDescent="0.25">
      <c r="A25" s="109"/>
      <c r="B25" s="129">
        <v>21</v>
      </c>
      <c r="C25" s="24">
        <v>43405</v>
      </c>
      <c r="D25" s="30">
        <v>1.5960000000000001</v>
      </c>
      <c r="E25" s="127"/>
      <c r="F25" s="123">
        <v>1.5960000000000001</v>
      </c>
      <c r="G25">
        <f t="shared" si="12"/>
        <v>1.6926764751209864</v>
      </c>
      <c r="H25" s="27">
        <f t="shared" si="26"/>
        <v>-6.0574232531946312E-2</v>
      </c>
      <c r="I25" s="27">
        <f t="shared" si="27"/>
        <v>6.0574232531946312E-2</v>
      </c>
      <c r="J25" s="57">
        <f t="shared" si="30"/>
        <v>9.3463408418186858E-3</v>
      </c>
      <c r="L25" s="109"/>
      <c r="M25" s="123">
        <v>1.5960000000000001</v>
      </c>
      <c r="N25">
        <f t="shared" si="13"/>
        <v>1.66</v>
      </c>
      <c r="O25" s="27">
        <f t="shared" si="28"/>
        <v>-4.010025062656631E-2</v>
      </c>
      <c r="P25" s="27">
        <f t="shared" si="29"/>
        <v>4.010025062656631E-2</v>
      </c>
      <c r="Q25" s="57">
        <f t="shared" si="31"/>
        <v>4.095999999999979E-3</v>
      </c>
      <c r="U25" s="38">
        <v>1.5960000000000001</v>
      </c>
      <c r="V25" s="74">
        <f t="shared" si="10"/>
        <v>1.604837583192128</v>
      </c>
      <c r="W25" s="28">
        <f t="shared" si="14"/>
        <v>-2.3777952788474388E-2</v>
      </c>
      <c r="X25" s="28">
        <f t="shared" si="15"/>
        <v>1.6313503327685117</v>
      </c>
      <c r="Y25" s="27">
        <f t="shared" si="24"/>
        <v>-2.2149331308591244E-2</v>
      </c>
      <c r="Z25" s="27">
        <f t="shared" si="5"/>
        <v>2.2149331308591244E-2</v>
      </c>
      <c r="AA25" s="57">
        <f t="shared" si="6"/>
        <v>1.249646026844507E-3</v>
      </c>
      <c r="AE25" s="38">
        <v>1.5960000000000001</v>
      </c>
      <c r="AF25" s="74">
        <f t="shared" si="17"/>
        <v>1.6060432607819388</v>
      </c>
      <c r="AG25" s="134">
        <f t="shared" si="11"/>
        <v>-2.082830747029597E-2</v>
      </c>
      <c r="AH25" s="28">
        <f t="shared" si="18"/>
        <v>1.6361730431277555</v>
      </c>
      <c r="AI25" s="27">
        <f t="shared" si="25"/>
        <v>-2.5171079653982065E-2</v>
      </c>
      <c r="AJ25" s="27">
        <f t="shared" si="8"/>
        <v>2.5171079653982065E-2</v>
      </c>
      <c r="AK25" s="57">
        <f t="shared" si="9"/>
        <v>1.6138733941444938E-3</v>
      </c>
    </row>
    <row r="26" spans="1:37" x14ac:dyDescent="0.25">
      <c r="A26" s="109"/>
      <c r="B26" s="129">
        <v>22</v>
      </c>
      <c r="C26" s="24">
        <v>43435</v>
      </c>
      <c r="D26" s="30">
        <v>1.595</v>
      </c>
      <c r="E26" s="127"/>
      <c r="F26" s="123">
        <v>1.595</v>
      </c>
      <c r="G26">
        <f t="shared" si="12"/>
        <v>1.6636735325846903</v>
      </c>
      <c r="H26" s="27">
        <f t="shared" si="26"/>
        <v>-4.3055506322689868E-2</v>
      </c>
      <c r="I26" s="27">
        <f t="shared" si="27"/>
        <v>4.3055506322689868E-2</v>
      </c>
      <c r="J26" s="57">
        <f t="shared" si="30"/>
        <v>4.7160540776605246E-3</v>
      </c>
      <c r="L26" s="109"/>
      <c r="M26" s="123">
        <v>1.595</v>
      </c>
      <c r="N26">
        <f t="shared" si="13"/>
        <v>1.5960000000000001</v>
      </c>
      <c r="O26" s="27">
        <f t="shared" si="28"/>
        <v>-6.2695924764897301E-4</v>
      </c>
      <c r="P26" s="27">
        <f t="shared" si="29"/>
        <v>6.2695924764897301E-4</v>
      </c>
      <c r="Q26" s="57">
        <f t="shared" si="31"/>
        <v>1.0000000000002238E-6</v>
      </c>
      <c r="U26" s="38">
        <v>1.595</v>
      </c>
      <c r="V26" s="74">
        <f t="shared" si="10"/>
        <v>1.5915149076009134</v>
      </c>
      <c r="W26" s="28">
        <f t="shared" si="14"/>
        <v>-2.1320962647118333E-2</v>
      </c>
      <c r="X26" s="28">
        <f t="shared" si="15"/>
        <v>1.5810596304036535</v>
      </c>
      <c r="Y26" s="27">
        <f t="shared" si="24"/>
        <v>8.7400436340730279E-3</v>
      </c>
      <c r="Z26" s="27">
        <f t="shared" si="5"/>
        <v>8.7400436340730279E-3</v>
      </c>
      <c r="AA26" s="57">
        <f t="shared" si="6"/>
        <v>1.9433390448274132E-4</v>
      </c>
      <c r="AE26" s="38">
        <v>1.595</v>
      </c>
      <c r="AF26" s="74">
        <f t="shared" si="17"/>
        <v>1.5925537383279107</v>
      </c>
      <c r="AG26" s="134">
        <f t="shared" si="11"/>
        <v>-1.9307075645256334E-2</v>
      </c>
      <c r="AH26" s="28">
        <f t="shared" si="18"/>
        <v>1.5852149533116429</v>
      </c>
      <c r="AI26" s="27">
        <f t="shared" si="25"/>
        <v>6.1348255099417642E-3</v>
      </c>
      <c r="AJ26" s="27">
        <f t="shared" si="8"/>
        <v>6.1348255099417642E-3</v>
      </c>
      <c r="AK26" s="57">
        <f t="shared" si="9"/>
        <v>9.57471386933285E-5</v>
      </c>
    </row>
    <row r="27" spans="1:37" x14ac:dyDescent="0.25">
      <c r="A27" s="109"/>
      <c r="B27" s="129">
        <v>23</v>
      </c>
      <c r="C27" s="24">
        <v>43466</v>
      </c>
      <c r="D27" s="30">
        <v>1.554</v>
      </c>
      <c r="E27" s="127"/>
      <c r="F27" s="123">
        <v>1.554</v>
      </c>
      <c r="G27">
        <f t="shared" si="12"/>
        <v>1.643071472809283</v>
      </c>
      <c r="H27" s="27">
        <f t="shared" si="26"/>
        <v>-5.7317550070323652E-2</v>
      </c>
      <c r="I27" s="27">
        <f t="shared" si="27"/>
        <v>5.7317550070323652E-2</v>
      </c>
      <c r="J27" s="57">
        <f t="shared" si="30"/>
        <v>7.9337272684148336E-3</v>
      </c>
      <c r="L27" s="109"/>
      <c r="M27" s="123">
        <v>1.554</v>
      </c>
      <c r="N27">
        <f t="shared" si="13"/>
        <v>1.595</v>
      </c>
      <c r="O27" s="27">
        <f t="shared" si="28"/>
        <v>-2.6383526383526333E-2</v>
      </c>
      <c r="P27" s="27">
        <f t="shared" si="29"/>
        <v>2.6383526383526333E-2</v>
      </c>
      <c r="Q27" s="57">
        <f t="shared" si="31"/>
        <v>1.6809999999999939E-3</v>
      </c>
      <c r="U27" s="38">
        <v>1.554</v>
      </c>
      <c r="V27" s="74">
        <f t="shared" si="10"/>
        <v>1.5580484862384487</v>
      </c>
      <c r="W27" s="28">
        <f t="shared" si="14"/>
        <v>-2.4175145445224727E-2</v>
      </c>
      <c r="X27" s="28">
        <f t="shared" si="15"/>
        <v>1.5701939449537952</v>
      </c>
      <c r="Y27" s="27">
        <f t="shared" si="24"/>
        <v>-1.0420813998581155E-2</v>
      </c>
      <c r="Z27" s="27">
        <f t="shared" si="5"/>
        <v>1.0420813998581155E-2</v>
      </c>
      <c r="AA27" s="57">
        <f t="shared" si="6"/>
        <v>2.6224385316654626E-4</v>
      </c>
      <c r="AE27" s="38">
        <v>1.554</v>
      </c>
      <c r="AF27" s="74">
        <f t="shared" si="17"/>
        <v>1.5588116656706636</v>
      </c>
      <c r="AG27" s="134">
        <f t="shared" si="11"/>
        <v>-2.2299257157634204E-2</v>
      </c>
      <c r="AH27" s="28">
        <f t="shared" si="18"/>
        <v>1.5732466626826545</v>
      </c>
      <c r="AI27" s="27">
        <f t="shared" si="25"/>
        <v>-1.238523982152793E-2</v>
      </c>
      <c r="AJ27" s="27">
        <f t="shared" si="8"/>
        <v>1.238523982152793E-2</v>
      </c>
      <c r="AK27" s="57">
        <f t="shared" si="9"/>
        <v>3.7043402441988159E-4</v>
      </c>
    </row>
    <row r="28" spans="1:37" x14ac:dyDescent="0.25">
      <c r="A28" s="109"/>
      <c r="B28" s="129">
        <v>24</v>
      </c>
      <c r="C28" s="24">
        <v>43497</v>
      </c>
      <c r="D28" s="30">
        <v>1.5569999999999999</v>
      </c>
      <c r="E28" s="127"/>
      <c r="F28" s="123">
        <v>1.5569999999999999</v>
      </c>
      <c r="G28">
        <f t="shared" si="12"/>
        <v>1.616350030966498</v>
      </c>
      <c r="H28" s="27">
        <f t="shared" si="26"/>
        <v>-3.8118195868014161E-2</v>
      </c>
      <c r="I28" s="27">
        <f t="shared" si="27"/>
        <v>3.8118195868014161E-2</v>
      </c>
      <c r="J28" s="57">
        <f t="shared" si="30"/>
        <v>3.5224261757242771E-3</v>
      </c>
      <c r="L28" s="109"/>
      <c r="M28" s="123">
        <v>1.5569999999999999</v>
      </c>
      <c r="N28">
        <f t="shared" si="13"/>
        <v>1.554</v>
      </c>
      <c r="O28" s="27">
        <f t="shared" si="28"/>
        <v>1.9267822736030134E-3</v>
      </c>
      <c r="P28" s="27">
        <f t="shared" si="29"/>
        <v>1.9267822736030134E-3</v>
      </c>
      <c r="Q28" s="57">
        <f t="shared" si="31"/>
        <v>8.9999999999993497E-6</v>
      </c>
      <c r="U28" s="38">
        <v>1.5569999999999999</v>
      </c>
      <c r="V28" s="74">
        <f t="shared" si="10"/>
        <v>1.5512183351983058</v>
      </c>
      <c r="W28" s="28">
        <f t="shared" si="14"/>
        <v>-2.009907176003051E-2</v>
      </c>
      <c r="X28" s="28">
        <f t="shared" si="15"/>
        <v>1.5338733407932239</v>
      </c>
      <c r="Y28" s="27">
        <f t="shared" si="24"/>
        <v>1.4853345669091866E-2</v>
      </c>
      <c r="Z28" s="27">
        <f t="shared" si="5"/>
        <v>1.4853345669091866E-2</v>
      </c>
      <c r="AA28" s="57">
        <f t="shared" si="6"/>
        <v>5.3484236606635876E-4</v>
      </c>
      <c r="AE28" s="38">
        <v>1.5569999999999999</v>
      </c>
      <c r="AF28" s="74">
        <f t="shared" si="17"/>
        <v>1.5518781021282573</v>
      </c>
      <c r="AG28" s="134">
        <f t="shared" si="11"/>
        <v>-1.9114154706822772E-2</v>
      </c>
      <c r="AH28" s="28">
        <f t="shared" si="18"/>
        <v>1.5365124085130295</v>
      </c>
      <c r="AI28" s="27">
        <f t="shared" si="25"/>
        <v>1.3158376035305354E-2</v>
      </c>
      <c r="AJ28" s="27">
        <f t="shared" si="8"/>
        <v>1.3158376035305354E-2</v>
      </c>
      <c r="AK28" s="57">
        <f t="shared" si="9"/>
        <v>4.1974140493698347E-4</v>
      </c>
    </row>
    <row r="29" spans="1:37" x14ac:dyDescent="0.25">
      <c r="A29" s="109"/>
      <c r="B29" s="129">
        <v>25</v>
      </c>
      <c r="C29" s="24">
        <v>43525</v>
      </c>
      <c r="D29" s="30">
        <v>1.544</v>
      </c>
      <c r="E29" s="127"/>
      <c r="F29" s="123">
        <v>1.544</v>
      </c>
      <c r="G29">
        <f t="shared" si="12"/>
        <v>1.5985450216765487</v>
      </c>
      <c r="H29" s="27">
        <f t="shared" si="26"/>
        <v>-3.5327086578075532E-2</v>
      </c>
      <c r="I29" s="27">
        <f t="shared" si="27"/>
        <v>3.5327086578075532E-2</v>
      </c>
      <c r="J29" s="57">
        <f t="shared" si="30"/>
        <v>2.9751593896951592E-3</v>
      </c>
      <c r="L29" s="109"/>
      <c r="M29" s="123">
        <v>1.544</v>
      </c>
      <c r="N29">
        <f t="shared" si="13"/>
        <v>1.5569999999999999</v>
      </c>
      <c r="O29" s="27">
        <f t="shared" si="28"/>
        <v>-8.419689119170919E-3</v>
      </c>
      <c r="P29" s="27">
        <f t="shared" si="29"/>
        <v>8.419689119170919E-3</v>
      </c>
      <c r="Q29" s="57">
        <f t="shared" si="31"/>
        <v>1.6899999999999741E-4</v>
      </c>
      <c r="U29" s="38">
        <v>1.544</v>
      </c>
      <c r="V29" s="74">
        <f t="shared" si="10"/>
        <v>1.5407798158595687</v>
      </c>
      <c r="W29" s="28">
        <f t="shared" si="14"/>
        <v>-1.7828841941026553E-2</v>
      </c>
      <c r="X29" s="28">
        <f t="shared" si="15"/>
        <v>1.5311192634382753</v>
      </c>
      <c r="Y29" s="27">
        <f t="shared" si="24"/>
        <v>8.3424459596662739E-3</v>
      </c>
      <c r="Z29" s="27">
        <f t="shared" si="5"/>
        <v>8.3424459596662739E-3</v>
      </c>
      <c r="AA29" s="57">
        <f t="shared" si="6"/>
        <v>1.6591337437255212E-4</v>
      </c>
      <c r="AE29" s="38">
        <v>1.544</v>
      </c>
      <c r="AF29" s="74">
        <f t="shared" si="17"/>
        <v>1.5411909868553586</v>
      </c>
      <c r="AG29" s="134">
        <f t="shared" si="11"/>
        <v>-1.7367342319032086E-2</v>
      </c>
      <c r="AH29" s="28">
        <f t="shared" si="18"/>
        <v>1.5327639474214345</v>
      </c>
      <c r="AI29" s="27">
        <f t="shared" si="25"/>
        <v>7.2772361260139409E-3</v>
      </c>
      <c r="AJ29" s="27">
        <f t="shared" si="8"/>
        <v>7.2772361260139409E-3</v>
      </c>
      <c r="AK29" s="57">
        <f t="shared" si="9"/>
        <v>1.26248877548289E-4</v>
      </c>
    </row>
    <row r="30" spans="1:37" x14ac:dyDescent="0.25">
      <c r="A30" s="109"/>
      <c r="B30" s="129">
        <v>26</v>
      </c>
      <c r="C30" s="24">
        <v>43556</v>
      </c>
      <c r="D30" s="30">
        <v>1.4630000000000001</v>
      </c>
      <c r="E30" s="127"/>
      <c r="F30" s="123">
        <v>1.4630000000000001</v>
      </c>
      <c r="G30">
        <f t="shared" si="12"/>
        <v>1.5821815151735841</v>
      </c>
      <c r="H30" s="27">
        <f t="shared" si="26"/>
        <v>-8.1463783440590562E-2</v>
      </c>
      <c r="I30" s="27">
        <f t="shared" si="27"/>
        <v>8.1463783440590562E-2</v>
      </c>
      <c r="J30" s="57">
        <f t="shared" si="30"/>
        <v>1.4204233559071232E-2</v>
      </c>
      <c r="L30" s="109"/>
      <c r="M30" s="123">
        <v>1.4630000000000001</v>
      </c>
      <c r="N30">
        <f t="shared" si="13"/>
        <v>1.544</v>
      </c>
      <c r="O30" s="27">
        <f t="shared" si="28"/>
        <v>-5.5365686944634285E-2</v>
      </c>
      <c r="P30" s="27">
        <f t="shared" si="29"/>
        <v>5.5365686944634285E-2</v>
      </c>
      <c r="Q30" s="57">
        <f t="shared" si="31"/>
        <v>6.5609999999999939E-3</v>
      </c>
      <c r="U30" s="38">
        <v>1.4630000000000001</v>
      </c>
      <c r="V30" s="74">
        <f t="shared" si="10"/>
        <v>1.4779877434796356</v>
      </c>
      <c r="W30" s="28">
        <f t="shared" si="14"/>
        <v>-2.8395201094169598E-2</v>
      </c>
      <c r="X30" s="28">
        <f t="shared" si="15"/>
        <v>1.5229509739185421</v>
      </c>
      <c r="Y30" s="27">
        <f t="shared" si="24"/>
        <v>-4.0978109308641132E-2</v>
      </c>
      <c r="Z30" s="27">
        <f t="shared" si="5"/>
        <v>4.0978109308641132E-2</v>
      </c>
      <c r="AA30" s="57">
        <f t="shared" si="6"/>
        <v>3.5941192737817011E-3</v>
      </c>
      <c r="AE30" s="38">
        <v>1.4630000000000001</v>
      </c>
      <c r="AF30" s="74">
        <f t="shared" si="17"/>
        <v>1.4782059111340817</v>
      </c>
      <c r="AG30" s="134">
        <f t="shared" si="11"/>
        <v>-2.6823287367679874E-2</v>
      </c>
      <c r="AH30" s="28">
        <f t="shared" si="18"/>
        <v>1.5238236445363265</v>
      </c>
      <c r="AI30" s="27">
        <f t="shared" si="25"/>
        <v>-4.1574603237406957E-2</v>
      </c>
      <c r="AJ30" s="27">
        <f t="shared" si="8"/>
        <v>4.1574603237406957E-2</v>
      </c>
      <c r="AK30" s="57">
        <f t="shared" si="9"/>
        <v>3.699515734681386E-3</v>
      </c>
    </row>
    <row r="31" spans="1:37" x14ac:dyDescent="0.25">
      <c r="A31" s="109"/>
      <c r="B31" s="129">
        <v>27</v>
      </c>
      <c r="C31" s="24">
        <v>43586</v>
      </c>
      <c r="D31" s="30">
        <v>1.3620000000000001</v>
      </c>
      <c r="E31" s="127"/>
      <c r="F31" s="123">
        <v>1.3620000000000001</v>
      </c>
      <c r="G31">
        <f t="shared" si="12"/>
        <v>1.5464270606215089</v>
      </c>
      <c r="H31" s="27">
        <f t="shared" si="26"/>
        <v>-0.1354090019247495</v>
      </c>
      <c r="I31" s="27">
        <f t="shared" si="27"/>
        <v>0.1354090019247495</v>
      </c>
      <c r="J31" s="57">
        <f t="shared" si="30"/>
        <v>3.4013340689489691E-2</v>
      </c>
      <c r="L31" s="109"/>
      <c r="M31" s="123">
        <v>1.3620000000000001</v>
      </c>
      <c r="N31">
        <f t="shared" si="13"/>
        <v>1.4630000000000001</v>
      </c>
      <c r="O31" s="27">
        <f t="shared" si="28"/>
        <v>-7.4155653450807615E-2</v>
      </c>
      <c r="P31" s="27">
        <f t="shared" si="29"/>
        <v>7.4155653450807615E-2</v>
      </c>
      <c r="Q31" s="57">
        <f t="shared" si="31"/>
        <v>1.0200999999999997E-2</v>
      </c>
      <c r="U31" s="38">
        <v>1.3620000000000001</v>
      </c>
      <c r="V31" s="74">
        <f t="shared" si="10"/>
        <v>1.3838981355963664</v>
      </c>
      <c r="W31" s="28">
        <f t="shared" si="14"/>
        <v>-4.3833386689607991E-2</v>
      </c>
      <c r="X31" s="28">
        <f t="shared" si="15"/>
        <v>1.4495925423854659</v>
      </c>
      <c r="Y31" s="27">
        <f t="shared" si="24"/>
        <v>-6.4311705128829486E-2</v>
      </c>
      <c r="Z31" s="27">
        <f t="shared" si="5"/>
        <v>6.4311705128829486E-2</v>
      </c>
      <c r="AA31" s="57">
        <f t="shared" si="6"/>
        <v>7.6724534815496171E-3</v>
      </c>
      <c r="AE31" s="38">
        <v>1.3620000000000001</v>
      </c>
      <c r="AF31" s="74">
        <f t="shared" si="17"/>
        <v>1.3843456559416005</v>
      </c>
      <c r="AG31" s="134">
        <f t="shared" si="11"/>
        <v>-4.0719152784528881E-2</v>
      </c>
      <c r="AH31" s="28">
        <f t="shared" si="18"/>
        <v>1.4513826237664018</v>
      </c>
      <c r="AI31" s="27">
        <f t="shared" si="25"/>
        <v>-6.5626008639061456E-2</v>
      </c>
      <c r="AJ31" s="27">
        <f t="shared" si="8"/>
        <v>6.5626008639061456E-2</v>
      </c>
      <c r="AK31" s="57">
        <f t="shared" si="9"/>
        <v>7.9892534313661199E-3</v>
      </c>
    </row>
    <row r="32" spans="1:37" x14ac:dyDescent="0.25">
      <c r="A32" s="109"/>
      <c r="B32" s="129">
        <v>28</v>
      </c>
      <c r="C32" s="24">
        <v>43617</v>
      </c>
      <c r="D32" s="30">
        <v>1.2030000000000001</v>
      </c>
      <c r="E32" s="127"/>
      <c r="F32" s="123">
        <v>1.2030000000000001</v>
      </c>
      <c r="G32">
        <f t="shared" si="12"/>
        <v>1.4910989424350563</v>
      </c>
      <c r="H32" s="27">
        <f t="shared" si="26"/>
        <v>-0.23948374267253214</v>
      </c>
      <c r="I32" s="27">
        <f t="shared" si="27"/>
        <v>0.23948374267253214</v>
      </c>
      <c r="J32" s="57">
        <f t="shared" si="30"/>
        <v>8.3001000632197813E-2</v>
      </c>
      <c r="L32" s="109"/>
      <c r="M32" s="123">
        <v>1.2030000000000001</v>
      </c>
      <c r="N32">
        <f t="shared" si="13"/>
        <v>1.3620000000000001</v>
      </c>
      <c r="O32" s="27">
        <f t="shared" si="28"/>
        <v>-0.13216957605985039</v>
      </c>
      <c r="P32" s="27">
        <f t="shared" si="29"/>
        <v>0.13216957605985039</v>
      </c>
      <c r="Q32" s="57">
        <f t="shared" si="31"/>
        <v>2.5281000000000008E-2</v>
      </c>
      <c r="U32" s="38">
        <v>1.2030000000000001</v>
      </c>
      <c r="V32" s="74">
        <f t="shared" si="10"/>
        <v>1.2372661872266897</v>
      </c>
      <c r="W32" s="28">
        <f t="shared" si="14"/>
        <v>-6.7991048684424141E-2</v>
      </c>
      <c r="X32" s="28">
        <f t="shared" si="15"/>
        <v>1.3400647489067585</v>
      </c>
      <c r="Y32" s="27">
        <f t="shared" si="24"/>
        <v>-0.11393578462739688</v>
      </c>
      <c r="Z32" s="27">
        <f t="shared" si="5"/>
        <v>0.11393578462739688</v>
      </c>
      <c r="AA32" s="57">
        <f t="shared" si="6"/>
        <v>1.8786745392872745E-2</v>
      </c>
      <c r="AE32" s="38">
        <v>1.2030000000000001</v>
      </c>
      <c r="AF32" s="74">
        <f t="shared" si="17"/>
        <v>1.238156625789268</v>
      </c>
      <c r="AG32" s="134">
        <f t="shared" si="11"/>
        <v>-6.2581645510405862E-2</v>
      </c>
      <c r="AH32" s="28">
        <f t="shared" si="18"/>
        <v>1.3436265031570716</v>
      </c>
      <c r="AI32" s="27">
        <f t="shared" si="25"/>
        <v>-0.11689651135251161</v>
      </c>
      <c r="AJ32" s="27">
        <f t="shared" si="8"/>
        <v>0.11689651135251161</v>
      </c>
      <c r="AK32" s="57">
        <f t="shared" si="9"/>
        <v>1.9775813390185835E-2</v>
      </c>
    </row>
    <row r="33" spans="1:37" x14ac:dyDescent="0.25">
      <c r="A33" s="109"/>
      <c r="B33" s="129">
        <v>29</v>
      </c>
      <c r="C33" s="24">
        <v>43647</v>
      </c>
      <c r="D33" s="30">
        <v>1.2430000000000001</v>
      </c>
      <c r="E33" s="127"/>
      <c r="F33" s="123">
        <v>1.2430000000000001</v>
      </c>
      <c r="G33">
        <f t="shared" si="12"/>
        <v>1.4046692597045394</v>
      </c>
      <c r="H33" s="27">
        <f t="shared" si="26"/>
        <v>-0.13006376484677334</v>
      </c>
      <c r="I33" s="27">
        <f t="shared" si="27"/>
        <v>0.13006376484677334</v>
      </c>
      <c r="J33" s="57">
        <f t="shared" si="30"/>
        <v>2.6136949533413764E-2</v>
      </c>
      <c r="L33" s="109"/>
      <c r="M33" s="123">
        <v>1.2430000000000001</v>
      </c>
      <c r="N33">
        <f t="shared" si="13"/>
        <v>1.2030000000000001</v>
      </c>
      <c r="O33" s="27">
        <f t="shared" si="28"/>
        <v>3.2180209171359643E-2</v>
      </c>
      <c r="P33" s="27">
        <f t="shared" si="29"/>
        <v>3.2180209171359643E-2</v>
      </c>
      <c r="Q33" s="57">
        <f t="shared" si="31"/>
        <v>1.6000000000000029E-3</v>
      </c>
      <c r="U33" s="38">
        <v>1.2430000000000001</v>
      </c>
      <c r="V33" s="74">
        <f t="shared" si="10"/>
        <v>1.2245687846355664</v>
      </c>
      <c r="W33" s="28">
        <f t="shared" si="14"/>
        <v>-5.4997041852498443E-2</v>
      </c>
      <c r="X33" s="28">
        <f t="shared" si="15"/>
        <v>1.1692751385422655</v>
      </c>
      <c r="Y33" s="27">
        <f t="shared" si="24"/>
        <v>5.9312036570985195E-2</v>
      </c>
      <c r="Z33" s="27">
        <f t="shared" si="5"/>
        <v>5.9312036570985195E-2</v>
      </c>
      <c r="AA33" s="57">
        <f t="shared" si="6"/>
        <v>5.4353551969621612E-3</v>
      </c>
      <c r="AE33" s="38">
        <v>1.2430000000000001</v>
      </c>
      <c r="AF33" s="74">
        <f t="shared" si="17"/>
        <v>1.2261437450697157</v>
      </c>
      <c r="AG33" s="134">
        <f t="shared" si="11"/>
        <v>-5.2099417977882832E-2</v>
      </c>
      <c r="AH33" s="28">
        <f t="shared" si="18"/>
        <v>1.1755749802788622</v>
      </c>
      <c r="AI33" s="27">
        <f t="shared" si="25"/>
        <v>5.4243780950231614E-2</v>
      </c>
      <c r="AJ33" s="27">
        <f t="shared" si="8"/>
        <v>5.4243780950231614E-2</v>
      </c>
      <c r="AK33" s="57">
        <f t="shared" si="9"/>
        <v>4.546133284395835E-3</v>
      </c>
    </row>
    <row r="34" spans="1:37" x14ac:dyDescent="0.25">
      <c r="A34" s="109"/>
      <c r="B34" s="129">
        <v>30</v>
      </c>
      <c r="C34" s="24">
        <v>43678</v>
      </c>
      <c r="D34" s="30">
        <v>1.2190000000000001</v>
      </c>
      <c r="E34" s="127"/>
      <c r="F34" s="123">
        <v>1.2190000000000001</v>
      </c>
      <c r="G34">
        <f t="shared" si="12"/>
        <v>1.3561684817931776</v>
      </c>
      <c r="H34" s="27">
        <f t="shared" si="26"/>
        <v>-0.11252541574501848</v>
      </c>
      <c r="I34" s="27">
        <f t="shared" si="27"/>
        <v>0.11252541574501848</v>
      </c>
      <c r="J34" s="57">
        <f t="shared" si="30"/>
        <v>1.8815192397445276E-2</v>
      </c>
      <c r="L34" s="109"/>
      <c r="M34" s="123">
        <v>1.2190000000000001</v>
      </c>
      <c r="N34">
        <f t="shared" si="13"/>
        <v>1.2430000000000001</v>
      </c>
      <c r="O34" s="27">
        <f t="shared" si="28"/>
        <v>-1.9688269073010682E-2</v>
      </c>
      <c r="P34" s="27">
        <f t="shared" si="29"/>
        <v>1.9688269073010682E-2</v>
      </c>
      <c r="Q34" s="57">
        <f t="shared" si="31"/>
        <v>5.7600000000000099E-4</v>
      </c>
      <c r="U34" s="38">
        <v>1.2190000000000001</v>
      </c>
      <c r="V34" s="74">
        <f t="shared" si="10"/>
        <v>1.2066429356957671</v>
      </c>
      <c r="W34" s="28">
        <f t="shared" si="14"/>
        <v>-4.6285311518014155E-2</v>
      </c>
      <c r="X34" s="28">
        <f t="shared" si="15"/>
        <v>1.1695717427830679</v>
      </c>
      <c r="Y34" s="27">
        <f t="shared" si="24"/>
        <v>4.0548201162372621E-2</v>
      </c>
      <c r="Z34" s="27">
        <f t="shared" si="5"/>
        <v>4.0548201162372621E-2</v>
      </c>
      <c r="AA34" s="57">
        <f t="shared" si="6"/>
        <v>2.4431526115032127E-3</v>
      </c>
      <c r="AE34" s="38">
        <v>1.2190000000000001</v>
      </c>
      <c r="AF34" s="74">
        <f t="shared" si="17"/>
        <v>1.2077610817729583</v>
      </c>
      <c r="AG34" s="134">
        <f t="shared" si="11"/>
        <v>-4.5110386395095535E-2</v>
      </c>
      <c r="AH34" s="28">
        <f t="shared" si="18"/>
        <v>1.1740443270918328</v>
      </c>
      <c r="AI34" s="27">
        <f t="shared" si="25"/>
        <v>3.6879141023927205E-2</v>
      </c>
      <c r="AJ34" s="27">
        <f t="shared" si="8"/>
        <v>3.6879141023927205E-2</v>
      </c>
      <c r="AK34" s="57">
        <f t="shared" si="9"/>
        <v>2.0210125266261242E-3</v>
      </c>
    </row>
    <row r="35" spans="1:37" x14ac:dyDescent="0.25">
      <c r="A35" s="109"/>
      <c r="B35" s="129">
        <v>31</v>
      </c>
      <c r="C35" s="24">
        <v>43709</v>
      </c>
      <c r="D35" s="30">
        <v>1.383</v>
      </c>
      <c r="E35" s="127"/>
      <c r="F35" s="123">
        <v>1.383</v>
      </c>
      <c r="G35">
        <f t="shared" si="12"/>
        <v>1.3150179372552242</v>
      </c>
      <c r="H35" s="27">
        <f t="shared" si="26"/>
        <v>4.9155504515383808E-2</v>
      </c>
      <c r="I35" s="27">
        <f t="shared" si="27"/>
        <v>4.9155504515383808E-2</v>
      </c>
      <c r="J35" s="57">
        <f t="shared" si="30"/>
        <v>4.6215608550346345E-3</v>
      </c>
      <c r="L35" s="109"/>
      <c r="M35" s="123">
        <v>1.383</v>
      </c>
      <c r="N35">
        <f t="shared" si="13"/>
        <v>1.2190000000000001</v>
      </c>
      <c r="O35" s="27">
        <f t="shared" si="28"/>
        <v>0.11858279103398403</v>
      </c>
      <c r="P35" s="27">
        <f t="shared" si="29"/>
        <v>0.11858279103398403</v>
      </c>
      <c r="Q35" s="57">
        <f t="shared" si="31"/>
        <v>2.6895999999999975E-2</v>
      </c>
      <c r="U35" s="38">
        <v>1.383</v>
      </c>
      <c r="V35" s="74">
        <f t="shared" si="10"/>
        <v>1.3273394060444383</v>
      </c>
      <c r="W35" s="28">
        <f t="shared" si="14"/>
        <v>-7.0445927793430854E-3</v>
      </c>
      <c r="X35" s="28">
        <f t="shared" si="15"/>
        <v>1.1603576241777529</v>
      </c>
      <c r="Y35" s="27">
        <f t="shared" si="24"/>
        <v>0.16098508736243464</v>
      </c>
      <c r="Z35" s="27">
        <f t="shared" si="5"/>
        <v>0.16098508736243464</v>
      </c>
      <c r="AA35" s="57">
        <f t="shared" si="6"/>
        <v>4.9569627511774725E-2</v>
      </c>
      <c r="AE35" s="38">
        <v>1.383</v>
      </c>
      <c r="AF35" s="74">
        <f t="shared" si="17"/>
        <v>1.3279126738444658</v>
      </c>
      <c r="AG35" s="134">
        <f t="shared" si="11"/>
        <v>-1.0853792073946881E-2</v>
      </c>
      <c r="AH35" s="28">
        <f t="shared" si="18"/>
        <v>1.1626506953778628</v>
      </c>
      <c r="AI35" s="27">
        <f t="shared" si="25"/>
        <v>0.15932704600299147</v>
      </c>
      <c r="AJ35" s="27">
        <f t="shared" si="8"/>
        <v>0.15932704600299147</v>
      </c>
      <c r="AK35" s="57">
        <f t="shared" si="9"/>
        <v>4.8553816047459411E-2</v>
      </c>
    </row>
    <row r="36" spans="1:37" x14ac:dyDescent="0.25">
      <c r="A36" s="109"/>
      <c r="B36" s="129">
        <v>32</v>
      </c>
      <c r="C36" s="24">
        <v>43739</v>
      </c>
      <c r="D36" s="30">
        <v>1.282</v>
      </c>
      <c r="E36" s="127"/>
      <c r="F36" s="123">
        <v>1.282</v>
      </c>
      <c r="G36">
        <f t="shared" si="12"/>
        <v>1.3354125560786569</v>
      </c>
      <c r="H36" s="27">
        <f t="shared" si="26"/>
        <v>-4.166346027976358E-2</v>
      </c>
      <c r="I36" s="27">
        <f t="shared" si="27"/>
        <v>4.166346027976358E-2</v>
      </c>
      <c r="J36" s="57">
        <f t="shared" si="30"/>
        <v>2.8529011468556697E-3</v>
      </c>
      <c r="L36" s="109"/>
      <c r="M36" s="123">
        <v>1.282</v>
      </c>
      <c r="N36">
        <f t="shared" si="13"/>
        <v>1.383</v>
      </c>
      <c r="O36" s="27">
        <f t="shared" si="28"/>
        <v>-7.8783151326053028E-2</v>
      </c>
      <c r="P36" s="27">
        <f t="shared" si="29"/>
        <v>7.8783151326053028E-2</v>
      </c>
      <c r="Q36" s="57">
        <f t="shared" si="31"/>
        <v>1.0200999999999997E-2</v>
      </c>
      <c r="U36" s="38">
        <v>1.282</v>
      </c>
      <c r="V36" s="74">
        <f t="shared" si="10"/>
        <v>1.2915737033162737</v>
      </c>
      <c r="W36" s="28">
        <f t="shared" si="14"/>
        <v>-1.379405361731614E-2</v>
      </c>
      <c r="X36" s="28">
        <f t="shared" si="15"/>
        <v>1.3202948132650953</v>
      </c>
      <c r="Y36" s="27">
        <f t="shared" si="24"/>
        <v>-2.9871149192742058E-2</v>
      </c>
      <c r="Z36" s="27">
        <f t="shared" si="5"/>
        <v>2.9871149192742058E-2</v>
      </c>
      <c r="AA36" s="57">
        <f t="shared" si="6"/>
        <v>1.4664927230085203E-3</v>
      </c>
      <c r="AE36" s="38">
        <v>1.282</v>
      </c>
      <c r="AF36" s="74">
        <f t="shared" si="17"/>
        <v>1.2907647204426298</v>
      </c>
      <c r="AG36" s="134">
        <f t="shared" si="11"/>
        <v>-1.6304219486119969E-2</v>
      </c>
      <c r="AH36" s="28">
        <f t="shared" si="18"/>
        <v>1.3170588817705189</v>
      </c>
      <c r="AI36" s="27">
        <f t="shared" si="25"/>
        <v>-2.7347021661871182E-2</v>
      </c>
      <c r="AJ36" s="27">
        <f t="shared" si="8"/>
        <v>2.7347021661871182E-2</v>
      </c>
      <c r="AK36" s="57">
        <f t="shared" si="9"/>
        <v>1.2291251909992194E-3</v>
      </c>
    </row>
    <row r="37" spans="1:37" x14ac:dyDescent="0.25">
      <c r="A37" s="109"/>
      <c r="B37" s="129">
        <v>33</v>
      </c>
      <c r="C37" s="24">
        <v>43770</v>
      </c>
      <c r="D37" s="30">
        <v>1.405</v>
      </c>
      <c r="E37" s="127"/>
      <c r="F37" s="123">
        <v>1.405</v>
      </c>
      <c r="G37">
        <f t="shared" si="12"/>
        <v>1.3193887892550598</v>
      </c>
      <c r="H37" s="27">
        <f t="shared" si="26"/>
        <v>6.0933246081808022E-2</v>
      </c>
      <c r="I37" s="27">
        <f t="shared" si="27"/>
        <v>6.0933246081808022E-2</v>
      </c>
      <c r="J37" s="57">
        <f t="shared" si="30"/>
        <v>7.3292794052145765E-3</v>
      </c>
      <c r="L37" s="109"/>
      <c r="M37" s="123">
        <v>1.405</v>
      </c>
      <c r="N37">
        <f t="shared" si="13"/>
        <v>1.282</v>
      </c>
      <c r="O37" s="27">
        <f t="shared" si="28"/>
        <v>8.7544483985765115E-2</v>
      </c>
      <c r="P37" s="27">
        <f t="shared" si="29"/>
        <v>8.7544483985765115E-2</v>
      </c>
      <c r="Q37" s="57">
        <f t="shared" si="31"/>
        <v>1.5129E-2</v>
      </c>
      <c r="U37" s="38">
        <v>1.405</v>
      </c>
      <c r="V37" s="74">
        <f t="shared" si="10"/>
        <v>1.3731949124247393</v>
      </c>
      <c r="W37" s="28">
        <f t="shared" si="14"/>
        <v>8.6285331232425662E-3</v>
      </c>
      <c r="X37" s="28">
        <f t="shared" si="15"/>
        <v>1.2777796496989575</v>
      </c>
      <c r="Y37" s="27">
        <f t="shared" si="24"/>
        <v>9.0548292029211747E-2</v>
      </c>
      <c r="Z37" s="27">
        <f t="shared" si="5"/>
        <v>9.0548292029211747E-2</v>
      </c>
      <c r="AA37" s="57">
        <f t="shared" si="6"/>
        <v>1.6185017530719967E-2</v>
      </c>
      <c r="AE37" s="38">
        <v>1.405</v>
      </c>
      <c r="AF37" s="74">
        <f t="shared" si="17"/>
        <v>1.3723651252391273</v>
      </c>
      <c r="AG37" s="134">
        <f t="shared" si="11"/>
        <v>3.9900976177496082E-3</v>
      </c>
      <c r="AH37" s="28">
        <f t="shared" si="18"/>
        <v>1.2744605009565098</v>
      </c>
      <c r="AI37" s="27">
        <f t="shared" si="25"/>
        <v>9.2910675475793791E-2</v>
      </c>
      <c r="AJ37" s="27">
        <f t="shared" si="8"/>
        <v>9.2910675475793791E-2</v>
      </c>
      <c r="AK37" s="57">
        <f t="shared" si="9"/>
        <v>1.7040560810525397E-2</v>
      </c>
    </row>
    <row r="38" spans="1:37" x14ac:dyDescent="0.25">
      <c r="A38" s="109"/>
      <c r="B38" s="129">
        <v>34</v>
      </c>
      <c r="C38" s="24">
        <v>43800</v>
      </c>
      <c r="D38" s="30">
        <v>1.5349999999999999</v>
      </c>
      <c r="E38" s="127"/>
      <c r="F38" s="123">
        <v>1.5349999999999999</v>
      </c>
      <c r="G38">
        <f t="shared" si="12"/>
        <v>1.3450721524785418</v>
      </c>
      <c r="H38" s="27">
        <f t="shared" si="26"/>
        <v>0.12373149675665022</v>
      </c>
      <c r="I38" s="27">
        <f t="shared" si="27"/>
        <v>0.12373149675665022</v>
      </c>
      <c r="J38" s="57">
        <f t="shared" si="30"/>
        <v>3.6072587264134232E-2</v>
      </c>
      <c r="L38" s="109"/>
      <c r="M38" s="123">
        <v>1.5349999999999999</v>
      </c>
      <c r="N38">
        <f t="shared" si="13"/>
        <v>1.405</v>
      </c>
      <c r="O38" s="27">
        <f t="shared" si="28"/>
        <v>8.4690553745928279E-2</v>
      </c>
      <c r="P38" s="27">
        <f t="shared" si="29"/>
        <v>8.4690553745928279E-2</v>
      </c>
      <c r="Q38" s="57">
        <f t="shared" si="31"/>
        <v>1.6899999999999971E-2</v>
      </c>
      <c r="U38" s="38">
        <v>1.5349999999999999</v>
      </c>
      <c r="V38" s="74">
        <f t="shared" si="10"/>
        <v>1.4967058613869955</v>
      </c>
      <c r="W38" s="28">
        <f t="shared" si="14"/>
        <v>3.562590084541075E-2</v>
      </c>
      <c r="X38" s="28">
        <f t="shared" si="15"/>
        <v>1.3818234455479819</v>
      </c>
      <c r="Y38" s="27">
        <f t="shared" si="24"/>
        <v>9.9789286287959647E-2</v>
      </c>
      <c r="Z38" s="27">
        <f t="shared" si="5"/>
        <v>9.9789286287959647E-2</v>
      </c>
      <c r="AA38" s="57">
        <f t="shared" si="6"/>
        <v>2.3463056833792052E-2</v>
      </c>
      <c r="AE38" s="38">
        <v>1.5349999999999999</v>
      </c>
      <c r="AF38" s="74">
        <f t="shared" si="17"/>
        <v>1.4953388057142192</v>
      </c>
      <c r="AG38" s="134">
        <f t="shared" si="11"/>
        <v>2.865380046482912E-2</v>
      </c>
      <c r="AH38" s="28">
        <f t="shared" si="18"/>
        <v>1.3763552228568769</v>
      </c>
      <c r="AI38" s="27">
        <f t="shared" si="25"/>
        <v>0.10335164634731139</v>
      </c>
      <c r="AJ38" s="27">
        <f t="shared" si="8"/>
        <v>0.10335164634731139</v>
      </c>
      <c r="AK38" s="57">
        <f t="shared" si="9"/>
        <v>2.5168165314791154E-2</v>
      </c>
    </row>
    <row r="39" spans="1:37" x14ac:dyDescent="0.25">
      <c r="A39" s="109"/>
      <c r="B39" s="129">
        <v>35</v>
      </c>
      <c r="C39" s="24">
        <v>43831</v>
      </c>
      <c r="D39" s="30">
        <v>1.4610000000000001</v>
      </c>
      <c r="E39" s="127"/>
      <c r="F39" s="123">
        <v>1.4610000000000001</v>
      </c>
      <c r="G39">
        <f t="shared" si="12"/>
        <v>1.4020505067349791</v>
      </c>
      <c r="H39" s="27">
        <f t="shared" si="26"/>
        <v>4.0348729134169037E-2</v>
      </c>
      <c r="I39" s="27">
        <f t="shared" si="27"/>
        <v>4.0348729134169037E-2</v>
      </c>
      <c r="J39" s="57">
        <f t="shared" si="30"/>
        <v>3.4750427562027526E-3</v>
      </c>
      <c r="L39" s="109"/>
      <c r="M39" s="123">
        <v>1.4610000000000001</v>
      </c>
      <c r="N39">
        <f t="shared" si="13"/>
        <v>1.5349999999999999</v>
      </c>
      <c r="O39" s="27">
        <f t="shared" si="28"/>
        <v>-5.0650239561943762E-2</v>
      </c>
      <c r="P39" s="27">
        <f t="shared" si="29"/>
        <v>5.0650239561943762E-2</v>
      </c>
      <c r="Q39" s="57">
        <f t="shared" si="31"/>
        <v>5.4759999999999765E-3</v>
      </c>
      <c r="U39" s="38">
        <v>1.4610000000000001</v>
      </c>
      <c r="V39" s="74">
        <f t="shared" si="10"/>
        <v>1.4788329405581015</v>
      </c>
      <c r="W39" s="28">
        <f t="shared" si="14"/>
        <v>2.3053677751949157E-2</v>
      </c>
      <c r="X39" s="28">
        <f t="shared" si="15"/>
        <v>1.5323317622324062</v>
      </c>
      <c r="Y39" s="27">
        <f t="shared" si="24"/>
        <v>-4.882393034387824E-2</v>
      </c>
      <c r="Z39" s="27">
        <f t="shared" si="5"/>
        <v>4.882393034387824E-2</v>
      </c>
      <c r="AA39" s="57">
        <f t="shared" si="6"/>
        <v>5.0882203031805198E-3</v>
      </c>
      <c r="AE39" s="38">
        <v>1.4610000000000001</v>
      </c>
      <c r="AF39" s="74">
        <f t="shared" si="17"/>
        <v>1.476748151544762</v>
      </c>
      <c r="AG39" s="134">
        <f t="shared" si="11"/>
        <v>1.8860657895997307E-2</v>
      </c>
      <c r="AH39" s="28">
        <f t="shared" si="18"/>
        <v>1.5239926061790483</v>
      </c>
      <c r="AI39" s="27">
        <f t="shared" si="25"/>
        <v>-4.3116089102702412E-2</v>
      </c>
      <c r="AJ39" s="27">
        <f t="shared" si="8"/>
        <v>4.3116089102702412E-2</v>
      </c>
      <c r="AK39" s="57">
        <f t="shared" si="9"/>
        <v>3.9680684332286647E-3</v>
      </c>
    </row>
    <row r="40" spans="1:37" x14ac:dyDescent="0.25">
      <c r="A40" s="109"/>
      <c r="B40" s="129">
        <v>36</v>
      </c>
      <c r="C40" s="24">
        <v>43862</v>
      </c>
      <c r="D40" s="30">
        <v>1.4490000000000001</v>
      </c>
      <c r="E40" s="127"/>
      <c r="F40" s="123">
        <v>1.4490000000000001</v>
      </c>
      <c r="G40">
        <f t="shared" si="12"/>
        <v>1.4197353547144853</v>
      </c>
      <c r="H40" s="27">
        <f t="shared" si="26"/>
        <v>2.0196442571093688E-2</v>
      </c>
      <c r="I40" s="27">
        <f t="shared" si="27"/>
        <v>2.0196442571093688E-2</v>
      </c>
      <c r="J40" s="57">
        <f t="shared" si="30"/>
        <v>8.564194636870011E-4</v>
      </c>
      <c r="L40" s="109"/>
      <c r="M40" s="123">
        <v>1.4490000000000001</v>
      </c>
      <c r="N40">
        <f t="shared" si="13"/>
        <v>1.4610000000000001</v>
      </c>
      <c r="O40" s="27">
        <f t="shared" si="28"/>
        <v>-8.2815734989648108E-3</v>
      </c>
      <c r="P40" s="27">
        <f t="shared" si="29"/>
        <v>8.2815734989648108E-3</v>
      </c>
      <c r="Q40" s="57">
        <f t="shared" si="31"/>
        <v>1.4400000000000025E-4</v>
      </c>
      <c r="U40" s="38">
        <v>1.4490000000000001</v>
      </c>
      <c r="V40" s="74">
        <f t="shared" si="10"/>
        <v>1.4622216545775129</v>
      </c>
      <c r="W40" s="28">
        <f t="shared" si="14"/>
        <v>1.373241127480276E-2</v>
      </c>
      <c r="X40" s="28">
        <f t="shared" si="15"/>
        <v>1.5018866183100508</v>
      </c>
      <c r="Y40" s="27">
        <f t="shared" si="24"/>
        <v>-3.6498701387198552E-2</v>
      </c>
      <c r="Z40" s="27">
        <f t="shared" si="5"/>
        <v>3.6498701387198552E-2</v>
      </c>
      <c r="AA40" s="57">
        <f t="shared" si="6"/>
        <v>2.7969943962729902E-3</v>
      </c>
      <c r="AE40" s="38">
        <v>1.4490000000000001</v>
      </c>
      <c r="AF40" s="74">
        <f t="shared" si="17"/>
        <v>1.46065220236019</v>
      </c>
      <c r="AG40" s="134">
        <f t="shared" si="11"/>
        <v>1.1614621519609307E-2</v>
      </c>
      <c r="AH40" s="28">
        <f t="shared" si="18"/>
        <v>1.4956088094407594</v>
      </c>
      <c r="AI40" s="27">
        <f t="shared" si="25"/>
        <v>-3.2166190090241055E-2</v>
      </c>
      <c r="AJ40" s="27">
        <f t="shared" si="8"/>
        <v>3.2166190090241055E-2</v>
      </c>
      <c r="AK40" s="57">
        <f t="shared" si="9"/>
        <v>2.1723811174850123E-3</v>
      </c>
    </row>
    <row r="41" spans="1:37" x14ac:dyDescent="0.25">
      <c r="A41" s="109"/>
      <c r="B41" s="129">
        <v>37</v>
      </c>
      <c r="C41" s="24">
        <v>43891</v>
      </c>
      <c r="D41" s="30">
        <v>1.5249999999999999</v>
      </c>
      <c r="E41" s="127"/>
      <c r="F41" s="123">
        <v>1.5249999999999999</v>
      </c>
      <c r="G41">
        <f t="shared" si="12"/>
        <v>1.4285147483001397</v>
      </c>
      <c r="H41" s="27">
        <f t="shared" si="26"/>
        <v>6.3269017508105069E-2</v>
      </c>
      <c r="I41" s="27">
        <f t="shared" si="27"/>
        <v>6.3269017508105069E-2</v>
      </c>
      <c r="J41" s="57">
        <f t="shared" si="30"/>
        <v>9.3094037955853796E-3</v>
      </c>
      <c r="L41" s="109"/>
      <c r="M41" s="123">
        <v>1.5249999999999999</v>
      </c>
      <c r="N41">
        <f t="shared" si="13"/>
        <v>1.4490000000000001</v>
      </c>
      <c r="O41" s="27">
        <f t="shared" si="28"/>
        <v>4.9836065573770391E-2</v>
      </c>
      <c r="P41" s="27">
        <f t="shared" si="29"/>
        <v>4.9836065573770391E-2</v>
      </c>
      <c r="Q41" s="57">
        <f t="shared" si="31"/>
        <v>5.7759999999999765E-3</v>
      </c>
      <c r="U41" s="38">
        <v>1.5249999999999999</v>
      </c>
      <c r="V41" s="74">
        <f t="shared" si="10"/>
        <v>1.5127385164630787</v>
      </c>
      <c r="W41" s="28">
        <f t="shared" si="14"/>
        <v>2.2376757168332075E-2</v>
      </c>
      <c r="X41" s="28">
        <f t="shared" si="15"/>
        <v>1.4759540658523156</v>
      </c>
      <c r="Y41" s="27">
        <f t="shared" si="24"/>
        <v>3.2161268293563493E-2</v>
      </c>
      <c r="Z41" s="27">
        <f t="shared" si="5"/>
        <v>3.2161268293563493E-2</v>
      </c>
      <c r="AA41" s="57">
        <f t="shared" si="6"/>
        <v>2.4055036564189871E-3</v>
      </c>
      <c r="AE41" s="38">
        <v>1.5249999999999999</v>
      </c>
      <c r="AF41" s="74">
        <f t="shared" si="17"/>
        <v>1.5118167059699497</v>
      </c>
      <c r="AG41" s="134">
        <f t="shared" si="11"/>
        <v>1.981278227492991E-2</v>
      </c>
      <c r="AH41" s="28">
        <f t="shared" si="18"/>
        <v>1.4722668238797993</v>
      </c>
      <c r="AI41" s="27">
        <f t="shared" si="25"/>
        <v>3.4579131882098733E-2</v>
      </c>
      <c r="AJ41" s="27">
        <f t="shared" si="8"/>
        <v>3.4579131882098733E-2</v>
      </c>
      <c r="AK41" s="57">
        <f t="shared" si="9"/>
        <v>2.7807878637240912E-3</v>
      </c>
    </row>
    <row r="42" spans="1:37" x14ac:dyDescent="0.25">
      <c r="A42" s="109"/>
      <c r="B42" s="129">
        <v>38</v>
      </c>
      <c r="C42" s="24">
        <v>43922</v>
      </c>
      <c r="D42" s="30">
        <v>2.0190000000000001</v>
      </c>
      <c r="E42" s="127"/>
      <c r="F42" s="123">
        <v>2.0190000000000001</v>
      </c>
      <c r="G42">
        <f t="shared" si="12"/>
        <v>1.4574603238100976</v>
      </c>
      <c r="H42" s="27">
        <f t="shared" si="26"/>
        <v>0.27812762565126425</v>
      </c>
      <c r="I42" s="27">
        <f t="shared" si="27"/>
        <v>0.27812762565126425</v>
      </c>
      <c r="J42" s="57">
        <f t="shared" si="30"/>
        <v>0.31532680793546058</v>
      </c>
      <c r="L42" s="109"/>
      <c r="M42" s="123">
        <v>2.0190000000000001</v>
      </c>
      <c r="N42">
        <f t="shared" si="13"/>
        <v>1.5249999999999999</v>
      </c>
      <c r="O42" s="27">
        <f t="shared" si="28"/>
        <v>0.24467558197127301</v>
      </c>
      <c r="P42" s="27">
        <f t="shared" si="29"/>
        <v>0.24467558197127301</v>
      </c>
      <c r="Q42" s="57">
        <f t="shared" si="31"/>
        <v>0.24403600000000022</v>
      </c>
      <c r="U42" s="38">
        <v>2.0190000000000001</v>
      </c>
      <c r="V42" s="74">
        <f t="shared" si="10"/>
        <v>1.8980288184078526</v>
      </c>
      <c r="W42" s="28">
        <f t="shared" si="14"/>
        <v>0.10766144019079593</v>
      </c>
      <c r="X42" s="28">
        <f t="shared" si="15"/>
        <v>1.5351152736314106</v>
      </c>
      <c r="Y42" s="27">
        <f t="shared" si="24"/>
        <v>0.23966554054907849</v>
      </c>
      <c r="Z42" s="27">
        <f t="shared" si="5"/>
        <v>0.23966554054907849</v>
      </c>
      <c r="AA42" s="57">
        <f t="shared" si="6"/>
        <v>0.23414442841280472</v>
      </c>
      <c r="AE42" s="38">
        <v>2.0190000000000001</v>
      </c>
      <c r="AF42" s="74">
        <f t="shared" si="17"/>
        <v>1.89715737206122</v>
      </c>
      <c r="AG42" s="134">
        <f t="shared" si="11"/>
        <v>9.5581816054800761E-2</v>
      </c>
      <c r="AH42" s="28">
        <f t="shared" si="18"/>
        <v>1.5316294882448795</v>
      </c>
      <c r="AI42" s="27">
        <f t="shared" si="25"/>
        <v>0.24139203157757333</v>
      </c>
      <c r="AJ42" s="27">
        <f t="shared" si="8"/>
        <v>0.24139203157757333</v>
      </c>
      <c r="AK42" s="57">
        <f t="shared" si="9"/>
        <v>0.23753001572844812</v>
      </c>
    </row>
    <row r="43" spans="1:37" x14ac:dyDescent="0.25">
      <c r="A43" s="109"/>
      <c r="B43" s="129">
        <v>39</v>
      </c>
      <c r="C43" s="24">
        <v>43952</v>
      </c>
      <c r="D43" s="30">
        <v>1.64</v>
      </c>
      <c r="E43" s="127"/>
      <c r="F43" s="123">
        <v>1.64</v>
      </c>
      <c r="G43">
        <f t="shared" si="12"/>
        <v>1.6259222266670683</v>
      </c>
      <c r="H43" s="27">
        <f t="shared" si="26"/>
        <v>8.5840081298363333E-3</v>
      </c>
      <c r="I43" s="27">
        <f t="shared" si="27"/>
        <v>8.5840081298363333E-3</v>
      </c>
      <c r="J43" s="57">
        <f t="shared" si="30"/>
        <v>1.9818370201339972E-4</v>
      </c>
      <c r="L43" s="109"/>
      <c r="M43" s="123">
        <v>1.64</v>
      </c>
      <c r="N43">
        <f t="shared" si="13"/>
        <v>2.0190000000000001</v>
      </c>
      <c r="O43" s="27">
        <f t="shared" si="28"/>
        <v>-0.23109756097560991</v>
      </c>
      <c r="P43" s="27">
        <f t="shared" si="29"/>
        <v>0.23109756097560991</v>
      </c>
      <c r="Q43" s="57">
        <f t="shared" si="31"/>
        <v>0.14364100000000016</v>
      </c>
      <c r="U43" s="38">
        <v>1.64</v>
      </c>
      <c r="V43" s="74">
        <f t="shared" si="10"/>
        <v>1.7314225646496622</v>
      </c>
      <c r="W43" s="28">
        <f t="shared" si="14"/>
        <v>4.320853211278413E-2</v>
      </c>
      <c r="X43" s="28">
        <f t="shared" si="15"/>
        <v>2.0056902585986487</v>
      </c>
      <c r="Y43" s="27">
        <f t="shared" si="24"/>
        <v>-0.2229818649991761</v>
      </c>
      <c r="Z43" s="27">
        <f t="shared" si="5"/>
        <v>0.2229818649991761</v>
      </c>
      <c r="AA43" s="57">
        <f t="shared" si="6"/>
        <v>0.13372936523394663</v>
      </c>
      <c r="AE43" s="38">
        <v>1.64</v>
      </c>
      <c r="AF43" s="74">
        <f t="shared" si="17"/>
        <v>1.7281847970290052</v>
      </c>
      <c r="AG43" s="134">
        <f t="shared" si="11"/>
        <v>4.0743234697880597E-2</v>
      </c>
      <c r="AH43" s="28">
        <f t="shared" si="18"/>
        <v>1.9927391881160208</v>
      </c>
      <c r="AI43" s="27">
        <f t="shared" si="25"/>
        <v>-0.21508487080245178</v>
      </c>
      <c r="AJ43" s="27">
        <f t="shared" si="8"/>
        <v>0.21508487080245178</v>
      </c>
      <c r="AK43" s="57">
        <f t="shared" si="9"/>
        <v>0.12442493483274958</v>
      </c>
    </row>
    <row r="44" spans="1:37" x14ac:dyDescent="0.25">
      <c r="A44" s="109"/>
      <c r="B44" s="129">
        <v>40</v>
      </c>
      <c r="C44" s="24">
        <v>43983</v>
      </c>
      <c r="D44" s="30">
        <v>1.554</v>
      </c>
      <c r="E44" s="127"/>
      <c r="F44" s="123">
        <v>1.554</v>
      </c>
      <c r="G44">
        <f t="shared" si="12"/>
        <v>1.6301455586669478</v>
      </c>
      <c r="H44" s="27">
        <f t="shared" si="26"/>
        <v>-4.8999716001896856E-2</v>
      </c>
      <c r="I44" s="27">
        <f t="shared" si="27"/>
        <v>4.8999716001896856E-2</v>
      </c>
      <c r="J44" s="57">
        <f t="shared" si="30"/>
        <v>5.798146104701577E-3</v>
      </c>
      <c r="L44" s="109"/>
      <c r="M44" s="123">
        <v>1.554</v>
      </c>
      <c r="N44">
        <f t="shared" si="13"/>
        <v>1.64</v>
      </c>
      <c r="O44" s="27">
        <f t="shared" si="28"/>
        <v>-5.5341055341055247E-2</v>
      </c>
      <c r="P44" s="27">
        <f t="shared" si="29"/>
        <v>5.5341055341055247E-2</v>
      </c>
      <c r="Q44" s="57">
        <f t="shared" si="31"/>
        <v>7.3959999999999746E-3</v>
      </c>
      <c r="U44" s="38">
        <v>1.554</v>
      </c>
      <c r="V44" s="74">
        <f t="shared" si="10"/>
        <v>1.6091577741906116</v>
      </c>
      <c r="W44" s="28">
        <f t="shared" si="14"/>
        <v>4.3223013084029704E-3</v>
      </c>
      <c r="X44" s="28">
        <f t="shared" si="15"/>
        <v>1.7746310967624463</v>
      </c>
      <c r="Y44" s="27">
        <f t="shared" si="24"/>
        <v>-0.14197625274288694</v>
      </c>
      <c r="Z44" s="27">
        <f t="shared" si="5"/>
        <v>0.14197625274288694</v>
      </c>
      <c r="AA44" s="57">
        <f t="shared" si="6"/>
        <v>4.867808085859994E-2</v>
      </c>
      <c r="AE44" s="38">
        <v>1.554</v>
      </c>
      <c r="AF44" s="74">
        <f t="shared" si="17"/>
        <v>1.6077320079317214</v>
      </c>
      <c r="AG44" s="134">
        <f t="shared" si="11"/>
        <v>7.3294583134408536E-3</v>
      </c>
      <c r="AH44" s="28">
        <f t="shared" si="18"/>
        <v>1.7689280317268858</v>
      </c>
      <c r="AI44" s="27">
        <f t="shared" si="25"/>
        <v>-0.13830632672257773</v>
      </c>
      <c r="AJ44" s="27">
        <f t="shared" si="8"/>
        <v>0.13830632672257773</v>
      </c>
      <c r="AK44" s="57">
        <f t="shared" si="9"/>
        <v>4.6194058821993227E-2</v>
      </c>
    </row>
    <row r="45" spans="1:37" x14ac:dyDescent="0.25">
      <c r="A45" s="109"/>
      <c r="B45" s="129">
        <v>41</v>
      </c>
      <c r="C45" s="24">
        <v>44013</v>
      </c>
      <c r="D45" s="30">
        <v>1.401</v>
      </c>
      <c r="E45" s="127"/>
      <c r="F45" s="123">
        <v>1.401</v>
      </c>
      <c r="G45">
        <f t="shared" si="12"/>
        <v>1.6073018910668633</v>
      </c>
      <c r="H45" s="27">
        <f t="shared" si="26"/>
        <v>-0.14725331268155836</v>
      </c>
      <c r="I45" s="27">
        <f t="shared" si="27"/>
        <v>0.14725331268155836</v>
      </c>
      <c r="J45" s="57">
        <f t="shared" si="30"/>
        <v>4.256047025776391E-2</v>
      </c>
      <c r="L45" s="109"/>
      <c r="M45" s="123">
        <v>1.401</v>
      </c>
      <c r="N45">
        <f t="shared" si="13"/>
        <v>1.554</v>
      </c>
      <c r="O45" s="27">
        <f t="shared" si="28"/>
        <v>-0.10920770877944327</v>
      </c>
      <c r="P45" s="27">
        <f t="shared" si="29"/>
        <v>0.10920770877944327</v>
      </c>
      <c r="Q45" s="57">
        <f t="shared" si="31"/>
        <v>2.3409000000000006E-2</v>
      </c>
      <c r="U45" s="38">
        <v>1.401</v>
      </c>
      <c r="V45" s="74">
        <f t="shared" si="10"/>
        <v>1.4541200188747538</v>
      </c>
      <c r="W45" s="28">
        <f t="shared" si="14"/>
        <v>-3.3127311998298291E-2</v>
      </c>
      <c r="X45" s="28">
        <f t="shared" si="15"/>
        <v>1.6134800754990146</v>
      </c>
      <c r="Y45" s="27">
        <f t="shared" si="24"/>
        <v>-0.15166315167666994</v>
      </c>
      <c r="Z45" s="27">
        <f t="shared" si="5"/>
        <v>0.15166315167666994</v>
      </c>
      <c r="AA45" s="57">
        <f t="shared" si="6"/>
        <v>4.5147782484066944E-2</v>
      </c>
      <c r="AE45" s="38">
        <v>1.401</v>
      </c>
      <c r="AF45" s="74">
        <f t="shared" si="17"/>
        <v>1.4545153665612907</v>
      </c>
      <c r="AG45" s="134">
        <f t="shared" si="11"/>
        <v>-2.5949597508975686E-2</v>
      </c>
      <c r="AH45" s="28">
        <f t="shared" si="18"/>
        <v>1.6150614662451623</v>
      </c>
      <c r="AI45" s="27">
        <f t="shared" si="25"/>
        <v>-0.15279191023923078</v>
      </c>
      <c r="AJ45" s="27">
        <f t="shared" si="8"/>
        <v>0.15279191023923078</v>
      </c>
      <c r="AK45" s="57">
        <f t="shared" si="9"/>
        <v>4.5822311331028764E-2</v>
      </c>
    </row>
    <row r="46" spans="1:37" x14ac:dyDescent="0.25">
      <c r="A46" s="109"/>
      <c r="B46" s="129">
        <v>42</v>
      </c>
      <c r="C46" s="24">
        <v>44044</v>
      </c>
      <c r="D46" s="30">
        <v>1.3280000000000001</v>
      </c>
      <c r="E46" s="127"/>
      <c r="F46" s="123">
        <v>1.3280000000000001</v>
      </c>
      <c r="G46">
        <f t="shared" si="12"/>
        <v>1.5454113237468041</v>
      </c>
      <c r="H46" s="27">
        <f t="shared" si="26"/>
        <v>-0.16371334619488256</v>
      </c>
      <c r="I46" s="27">
        <f t="shared" si="27"/>
        <v>0.16371334619488256</v>
      </c>
      <c r="J46" s="57">
        <f t="shared" si="30"/>
        <v>4.7267683693337642E-2</v>
      </c>
      <c r="L46" s="109"/>
      <c r="M46" s="123">
        <v>1.3280000000000001</v>
      </c>
      <c r="N46">
        <f t="shared" si="13"/>
        <v>1.401</v>
      </c>
      <c r="O46" s="27">
        <f t="shared" si="28"/>
        <v>-5.4969879518072251E-2</v>
      </c>
      <c r="P46" s="27">
        <f t="shared" si="29"/>
        <v>5.4969879518072251E-2</v>
      </c>
      <c r="Q46" s="57">
        <f t="shared" si="31"/>
        <v>5.3289999999999935E-3</v>
      </c>
      <c r="U46" s="38">
        <v>1.3280000000000001</v>
      </c>
      <c r="V46" s="74">
        <f t="shared" si="10"/>
        <v>1.351248176719114</v>
      </c>
      <c r="W46" s="28">
        <f t="shared" si="14"/>
        <v>-4.9517276585273551E-2</v>
      </c>
      <c r="X46" s="28">
        <f t="shared" si="15"/>
        <v>1.4209927068764556</v>
      </c>
      <c r="Y46" s="27">
        <f t="shared" si="24"/>
        <v>-7.0024628672029784E-2</v>
      </c>
      <c r="Z46" s="27">
        <f t="shared" si="5"/>
        <v>7.0024628672029784E-2</v>
      </c>
      <c r="AA46" s="57">
        <f t="shared" si="6"/>
        <v>8.6476435322103851E-3</v>
      </c>
      <c r="AE46" s="38">
        <v>1.3280000000000001</v>
      </c>
      <c r="AF46" s="74">
        <f t="shared" si="17"/>
        <v>1.3531414422630788</v>
      </c>
      <c r="AG46" s="134">
        <f t="shared" si="11"/>
        <v>-4.1584050083841556E-2</v>
      </c>
      <c r="AH46" s="28">
        <f t="shared" si="18"/>
        <v>1.428565769052315</v>
      </c>
      <c r="AI46" s="27">
        <f t="shared" si="25"/>
        <v>-7.5727235732164874E-2</v>
      </c>
      <c r="AJ46" s="27">
        <f t="shared" si="8"/>
        <v>7.5727235732164874E-2</v>
      </c>
      <c r="AK46" s="57">
        <f t="shared" si="9"/>
        <v>1.0113473905083549E-2</v>
      </c>
    </row>
    <row r="47" spans="1:37" x14ac:dyDescent="0.25">
      <c r="A47" s="109"/>
      <c r="B47" s="129">
        <v>43</v>
      </c>
      <c r="C47" s="24">
        <v>44075</v>
      </c>
      <c r="D47" s="30">
        <v>1.353</v>
      </c>
      <c r="E47" s="127"/>
      <c r="F47" s="123">
        <v>1.353</v>
      </c>
      <c r="G47">
        <f t="shared" si="12"/>
        <v>1.4801879266227629</v>
      </c>
      <c r="H47" s="27">
        <f t="shared" si="26"/>
        <v>-9.4004380356809247E-2</v>
      </c>
      <c r="I47" s="27">
        <f t="shared" si="27"/>
        <v>9.4004380356809247E-2</v>
      </c>
      <c r="J47" s="57">
        <f t="shared" si="30"/>
        <v>1.6176768678597322E-2</v>
      </c>
      <c r="L47" s="109"/>
      <c r="M47" s="123">
        <v>1.353</v>
      </c>
      <c r="N47">
        <f t="shared" si="13"/>
        <v>1.3280000000000001</v>
      </c>
      <c r="O47" s="27">
        <f t="shared" si="28"/>
        <v>1.8477457501847681E-2</v>
      </c>
      <c r="P47" s="27">
        <f t="shared" si="29"/>
        <v>1.8477457501847681E-2</v>
      </c>
      <c r="Q47" s="57">
        <f t="shared" si="31"/>
        <v>6.2499999999999557E-4</v>
      </c>
      <c r="U47" s="38">
        <v>1.353</v>
      </c>
      <c r="V47" s="74">
        <f t="shared" si="10"/>
        <v>1.3401827250334601</v>
      </c>
      <c r="W47" s="28">
        <f t="shared" si="14"/>
        <v>-4.0481097733862922E-2</v>
      </c>
      <c r="X47" s="28">
        <f t="shared" si="15"/>
        <v>1.3017309001338404</v>
      </c>
      <c r="Y47" s="27">
        <f t="shared" si="24"/>
        <v>3.7892904557398056E-2</v>
      </c>
      <c r="Z47" s="27">
        <f t="shared" si="5"/>
        <v>3.7892904557398056E-2</v>
      </c>
      <c r="AA47" s="57">
        <f t="shared" si="6"/>
        <v>2.6285206010862434E-3</v>
      </c>
      <c r="AE47" s="38">
        <v>1.353</v>
      </c>
      <c r="AF47" s="74">
        <f t="shared" si="17"/>
        <v>1.3426393480448093</v>
      </c>
      <c r="AG47" s="134">
        <f t="shared" si="11"/>
        <v>-3.5141177000303329E-2</v>
      </c>
      <c r="AH47" s="28">
        <f t="shared" si="18"/>
        <v>1.3115573921792372</v>
      </c>
      <c r="AI47" s="27">
        <f t="shared" si="25"/>
        <v>3.0630160990955516E-2</v>
      </c>
      <c r="AJ47" s="27">
        <f t="shared" si="8"/>
        <v>3.0630160990955516E-2</v>
      </c>
      <c r="AK47" s="57">
        <f t="shared" si="9"/>
        <v>1.7174897429855509E-3</v>
      </c>
    </row>
    <row r="48" spans="1:37" x14ac:dyDescent="0.25">
      <c r="A48" s="109"/>
      <c r="B48" s="129">
        <v>44</v>
      </c>
      <c r="C48" s="24">
        <v>44105</v>
      </c>
      <c r="D48" s="30">
        <v>1.4079999999999999</v>
      </c>
      <c r="E48" s="127"/>
      <c r="F48" s="123">
        <v>1.4079999999999999</v>
      </c>
      <c r="G48">
        <f t="shared" si="12"/>
        <v>1.4420315486359339</v>
      </c>
      <c r="H48" s="27">
        <f t="shared" si="26"/>
        <v>-2.4170133974384903E-2</v>
      </c>
      <c r="I48" s="27">
        <f t="shared" si="27"/>
        <v>2.4170133974384903E-2</v>
      </c>
      <c r="J48" s="57">
        <f t="shared" si="30"/>
        <v>1.1581463025599373E-3</v>
      </c>
      <c r="L48" s="109"/>
      <c r="M48" s="123">
        <v>1.4079999999999999</v>
      </c>
      <c r="N48">
        <f t="shared" si="13"/>
        <v>1.353</v>
      </c>
      <c r="O48" s="27">
        <f t="shared" si="28"/>
        <v>3.9062499999999958E-2</v>
      </c>
      <c r="P48" s="27">
        <f t="shared" si="29"/>
        <v>3.9062499999999958E-2</v>
      </c>
      <c r="Q48" s="57">
        <f t="shared" si="31"/>
        <v>3.024999999999993E-3</v>
      </c>
      <c r="U48" s="38">
        <v>1.4079999999999999</v>
      </c>
      <c r="V48" s="74">
        <f t="shared" si="10"/>
        <v>1.3809254068248993</v>
      </c>
      <c r="W48" s="28">
        <f t="shared" si="14"/>
        <v>-2.1393509545416939E-2</v>
      </c>
      <c r="X48" s="28">
        <f t="shared" si="15"/>
        <v>1.2997016272995972</v>
      </c>
      <c r="Y48" s="27">
        <f t="shared" si="24"/>
        <v>7.6916457883808784E-2</v>
      </c>
      <c r="Z48" s="27">
        <f t="shared" si="5"/>
        <v>7.6916457883808784E-2</v>
      </c>
      <c r="AA48" s="57">
        <f t="shared" si="6"/>
        <v>1.1728537529555343E-2</v>
      </c>
      <c r="AE48" s="38">
        <v>1.4079999999999999</v>
      </c>
      <c r="AF48" s="74">
        <f t="shared" si="17"/>
        <v>1.3828745427611264</v>
      </c>
      <c r="AG48" s="134">
        <f t="shared" si="11"/>
        <v>-1.9516664869594573E-2</v>
      </c>
      <c r="AH48" s="28">
        <f t="shared" si="18"/>
        <v>1.3074981710445059</v>
      </c>
      <c r="AI48" s="27">
        <f t="shared" si="25"/>
        <v>7.1379139883163342E-2</v>
      </c>
      <c r="AJ48" s="27">
        <f t="shared" si="8"/>
        <v>7.1379139883163342E-2</v>
      </c>
      <c r="AK48" s="57">
        <f t="shared" si="9"/>
        <v>1.0100617623399368E-2</v>
      </c>
    </row>
    <row r="49" spans="1:37" x14ac:dyDescent="0.25">
      <c r="A49" s="109"/>
      <c r="B49" s="129">
        <v>45</v>
      </c>
      <c r="C49" s="24">
        <v>44136</v>
      </c>
      <c r="D49" s="30">
        <v>1.45</v>
      </c>
      <c r="E49" s="127"/>
      <c r="F49" s="123">
        <v>1.45</v>
      </c>
      <c r="G49">
        <f t="shared" si="12"/>
        <v>1.4318220840451534</v>
      </c>
      <c r="H49" s="27">
        <f t="shared" si="26"/>
        <v>1.253649376196312E-2</v>
      </c>
      <c r="I49" s="27">
        <f t="shared" si="27"/>
        <v>1.253649376196312E-2</v>
      </c>
      <c r="J49" s="57">
        <f t="shared" si="30"/>
        <v>3.3043662846146384E-4</v>
      </c>
      <c r="L49" s="109"/>
      <c r="M49" s="123">
        <v>1.45</v>
      </c>
      <c r="N49">
        <f t="shared" si="13"/>
        <v>1.4079999999999999</v>
      </c>
      <c r="O49" s="27">
        <f t="shared" si="28"/>
        <v>2.8965517241379336E-2</v>
      </c>
      <c r="P49" s="27">
        <f t="shared" si="29"/>
        <v>2.8965517241379336E-2</v>
      </c>
      <c r="Q49" s="57">
        <f t="shared" si="31"/>
        <v>1.7640000000000032E-3</v>
      </c>
      <c r="U49" s="38">
        <v>1.45</v>
      </c>
      <c r="V49" s="74">
        <f t="shared" si="10"/>
        <v>1.4273829743198705</v>
      </c>
      <c r="W49" s="28">
        <f t="shared" si="14"/>
        <v>-5.4485064409257235E-3</v>
      </c>
      <c r="X49" s="28">
        <f t="shared" si="15"/>
        <v>1.3595318972794823</v>
      </c>
      <c r="Y49" s="27">
        <f t="shared" si="24"/>
        <v>6.2391794979667341E-2</v>
      </c>
      <c r="Z49" s="27">
        <f t="shared" si="5"/>
        <v>6.2391794979667341E-2</v>
      </c>
      <c r="AA49" s="57">
        <f t="shared" si="6"/>
        <v>8.1844776098501312E-3</v>
      </c>
      <c r="AE49" s="38">
        <v>1.45</v>
      </c>
      <c r="AF49" s="74">
        <f t="shared" si="17"/>
        <v>1.4283394694728828</v>
      </c>
      <c r="AG49" s="134">
        <f t="shared" si="11"/>
        <v>-6.0468514146215686E-3</v>
      </c>
      <c r="AH49" s="28">
        <f t="shared" si="18"/>
        <v>1.3633578778915318</v>
      </c>
      <c r="AI49" s="27">
        <f t="shared" si="25"/>
        <v>5.9753187661012494E-2</v>
      </c>
      <c r="AJ49" s="27">
        <f t="shared" si="8"/>
        <v>5.9753187661012494E-2</v>
      </c>
      <c r="AK49" s="57">
        <f t="shared" si="9"/>
        <v>7.5068573234586987E-3</v>
      </c>
    </row>
    <row r="50" spans="1:37" x14ac:dyDescent="0.25">
      <c r="A50" s="109"/>
      <c r="B50" s="129">
        <v>46</v>
      </c>
      <c r="C50" s="24">
        <v>44166</v>
      </c>
      <c r="D50" s="30">
        <v>1.4810000000000001</v>
      </c>
      <c r="E50" s="127"/>
      <c r="F50" s="123">
        <v>1.4810000000000001</v>
      </c>
      <c r="G50">
        <f t="shared" si="12"/>
        <v>1.4372754588316075</v>
      </c>
      <c r="H50" s="27">
        <f t="shared" si="26"/>
        <v>2.9523660478320484E-2</v>
      </c>
      <c r="I50" s="27">
        <f t="shared" si="27"/>
        <v>2.9523660478320484E-2</v>
      </c>
      <c r="J50" s="57">
        <f t="shared" si="30"/>
        <v>1.9118355003864627E-3</v>
      </c>
      <c r="L50" s="109"/>
      <c r="M50" s="123">
        <v>1.4810000000000001</v>
      </c>
      <c r="N50">
        <f t="shared" si="13"/>
        <v>1.45</v>
      </c>
      <c r="O50" s="27">
        <f t="shared" si="28"/>
        <v>2.0931802835921765E-2</v>
      </c>
      <c r="P50" s="27">
        <f t="shared" si="29"/>
        <v>2.0931802835921765E-2</v>
      </c>
      <c r="Q50" s="57">
        <f t="shared" si="31"/>
        <v>9.6100000000000861E-4</v>
      </c>
      <c r="U50" s="38">
        <v>1.4810000000000001</v>
      </c>
      <c r="V50" s="74">
        <f t="shared" si="10"/>
        <v>1.4662336169697363</v>
      </c>
      <c r="W50" s="28">
        <f t="shared" si="14"/>
        <v>4.9617935954102887E-3</v>
      </c>
      <c r="X50" s="28">
        <f t="shared" si="15"/>
        <v>1.4219344678789447</v>
      </c>
      <c r="Y50" s="27">
        <f t="shared" si="24"/>
        <v>3.9882195895378364E-2</v>
      </c>
      <c r="Z50" s="27">
        <f t="shared" si="5"/>
        <v>3.9882195895378364E-2</v>
      </c>
      <c r="AA50" s="57">
        <f t="shared" si="6"/>
        <v>3.4887370847434228E-3</v>
      </c>
      <c r="AE50" s="38">
        <v>1.4810000000000001</v>
      </c>
      <c r="AF50" s="74">
        <f t="shared" si="17"/>
        <v>1.4663231545145654</v>
      </c>
      <c r="AG50" s="134">
        <f t="shared" si="11"/>
        <v>3.0800889688918113E-3</v>
      </c>
      <c r="AH50" s="28">
        <f t="shared" si="18"/>
        <v>1.4222926180582613</v>
      </c>
      <c r="AI50" s="27">
        <f t="shared" si="25"/>
        <v>3.9640365929600768E-2</v>
      </c>
      <c r="AJ50" s="27">
        <f t="shared" si="8"/>
        <v>3.9640365929600768E-2</v>
      </c>
      <c r="AK50" s="57">
        <f t="shared" si="9"/>
        <v>3.4465566944531924E-3</v>
      </c>
    </row>
    <row r="51" spans="1:37" x14ac:dyDescent="0.25">
      <c r="A51" s="109"/>
      <c r="B51" s="129">
        <v>47</v>
      </c>
      <c r="C51" s="24">
        <v>44197</v>
      </c>
      <c r="D51" s="30">
        <v>1.466</v>
      </c>
      <c r="E51" s="127"/>
      <c r="F51" s="123">
        <v>1.466</v>
      </c>
      <c r="G51">
        <f t="shared" si="12"/>
        <v>1.4503928211821253</v>
      </c>
      <c r="H51" s="27">
        <f t="shared" si="26"/>
        <v>1.0646097420105496E-2</v>
      </c>
      <c r="I51" s="27">
        <f t="shared" si="27"/>
        <v>1.0646097420105496E-2</v>
      </c>
      <c r="J51" s="57">
        <f t="shared" si="30"/>
        <v>2.4358403065311536E-4</v>
      </c>
      <c r="L51" s="109"/>
      <c r="M51" s="123">
        <v>1.466</v>
      </c>
      <c r="N51">
        <f t="shared" si="13"/>
        <v>1.4810000000000001</v>
      </c>
      <c r="O51" s="27">
        <f t="shared" si="28"/>
        <v>-1.0231923601637194E-2</v>
      </c>
      <c r="P51" s="27">
        <f t="shared" si="29"/>
        <v>1.0231923601637194E-2</v>
      </c>
      <c r="Q51" s="57">
        <f t="shared" si="31"/>
        <v>2.2500000000000373E-4</v>
      </c>
      <c r="U51" s="38">
        <v>1.466</v>
      </c>
      <c r="V51" s="74">
        <f t="shared" si="10"/>
        <v>1.4672988526412865</v>
      </c>
      <c r="W51" s="28">
        <f t="shared" si="14"/>
        <v>4.0461024833031555E-3</v>
      </c>
      <c r="X51" s="28">
        <f t="shared" si="15"/>
        <v>1.4711954105651466</v>
      </c>
      <c r="Y51" s="27">
        <f t="shared" si="24"/>
        <v>-3.5439362654478908E-3</v>
      </c>
      <c r="Z51" s="27">
        <f t="shared" si="5"/>
        <v>3.5439362654478908E-3</v>
      </c>
      <c r="AA51" s="57">
        <f t="shared" si="6"/>
        <v>2.6992290940436993E-5</v>
      </c>
      <c r="AE51" s="38">
        <v>1.466</v>
      </c>
      <c r="AF51" s="74">
        <f t="shared" si="17"/>
        <v>1.4668508108708642</v>
      </c>
      <c r="AG51" s="134">
        <f t="shared" si="11"/>
        <v>2.5510038801559421E-3</v>
      </c>
      <c r="AH51" s="28">
        <f t="shared" si="18"/>
        <v>1.4694032434834572</v>
      </c>
      <c r="AI51" s="27">
        <f t="shared" si="25"/>
        <v>-2.3214484880335739E-3</v>
      </c>
      <c r="AJ51" s="27">
        <f t="shared" si="8"/>
        <v>2.3214484880335739E-3</v>
      </c>
      <c r="AK51" s="57">
        <f t="shared" si="9"/>
        <v>1.1582066207694026E-5</v>
      </c>
    </row>
    <row r="52" spans="1:37" x14ac:dyDescent="0.25">
      <c r="A52" s="109"/>
      <c r="B52" s="129">
        <v>48</v>
      </c>
      <c r="C52" s="24">
        <v>44228</v>
      </c>
      <c r="D52" s="30">
        <v>1.597</v>
      </c>
      <c r="E52" s="127"/>
      <c r="F52" s="123">
        <v>1.597</v>
      </c>
      <c r="G52">
        <f t="shared" si="12"/>
        <v>1.4550749748274876</v>
      </c>
      <c r="H52" s="27">
        <f t="shared" si="26"/>
        <v>8.8869771554484889E-2</v>
      </c>
      <c r="I52" s="27">
        <f t="shared" si="27"/>
        <v>8.8869771554484889E-2</v>
      </c>
      <c r="J52" s="57">
        <f t="shared" si="30"/>
        <v>2.0142712770218271E-2</v>
      </c>
      <c r="L52" s="109"/>
      <c r="M52" s="123">
        <v>1.597</v>
      </c>
      <c r="N52">
        <f t="shared" si="13"/>
        <v>1.466</v>
      </c>
      <c r="O52" s="27">
        <f t="shared" si="28"/>
        <v>8.2028804007514097E-2</v>
      </c>
      <c r="P52" s="27">
        <f t="shared" si="29"/>
        <v>8.2028804007514097E-2</v>
      </c>
      <c r="Q52" s="57">
        <f t="shared" si="31"/>
        <v>1.7161000000000003E-2</v>
      </c>
      <c r="U52" s="38">
        <v>1.597</v>
      </c>
      <c r="V52" s="74">
        <f t="shared" si="10"/>
        <v>1.5655862387811474</v>
      </c>
      <c r="W52" s="28">
        <f t="shared" si="14"/>
        <v>2.6192804142594246E-2</v>
      </c>
      <c r="X52" s="28">
        <f t="shared" si="15"/>
        <v>1.4713449551245896</v>
      </c>
      <c r="Y52" s="27">
        <f t="shared" si="24"/>
        <v>7.8681931669010871E-2</v>
      </c>
      <c r="Z52" s="27">
        <f t="shared" si="5"/>
        <v>7.8681931669010871E-2</v>
      </c>
      <c r="AA52" s="57">
        <f t="shared" si="6"/>
        <v>1.5789190302641389E-2</v>
      </c>
      <c r="AE52" s="38">
        <v>1.597</v>
      </c>
      <c r="AF52" s="74">
        <f t="shared" si="17"/>
        <v>1.5651004536877551</v>
      </c>
      <c r="AG52" s="134">
        <f t="shared" si="11"/>
        <v>2.2388049772743428E-2</v>
      </c>
      <c r="AH52" s="28">
        <f t="shared" si="18"/>
        <v>1.4694018147510202</v>
      </c>
      <c r="AI52" s="27">
        <f t="shared" si="25"/>
        <v>7.9898675797733132E-2</v>
      </c>
      <c r="AJ52" s="27">
        <f t="shared" si="8"/>
        <v>7.9898675797733132E-2</v>
      </c>
      <c r="AK52" s="57">
        <f t="shared" si="9"/>
        <v>1.6281296878832969E-2</v>
      </c>
    </row>
    <row r="53" spans="1:37" x14ac:dyDescent="0.25">
      <c r="A53" s="109"/>
      <c r="B53" s="129">
        <v>49</v>
      </c>
      <c r="C53" s="24">
        <v>44256</v>
      </c>
      <c r="D53" s="30">
        <v>1.625</v>
      </c>
      <c r="E53" s="127"/>
      <c r="F53" s="123">
        <v>1.625</v>
      </c>
      <c r="G53">
        <f t="shared" si="12"/>
        <v>1.4976524823792414</v>
      </c>
      <c r="H53" s="27">
        <f t="shared" si="26"/>
        <v>7.8367703151236048E-2</v>
      </c>
      <c r="I53" s="27">
        <f t="shared" si="27"/>
        <v>7.8367703151236048E-2</v>
      </c>
      <c r="J53" s="57">
        <f t="shared" si="30"/>
        <v>1.6217390244169416E-2</v>
      </c>
      <c r="L53" s="109"/>
      <c r="M53" s="123">
        <v>1.625</v>
      </c>
      <c r="N53">
        <f t="shared" si="13"/>
        <v>1.597</v>
      </c>
      <c r="O53" s="27">
        <f t="shared" si="28"/>
        <v>1.7230769230769247E-2</v>
      </c>
      <c r="P53" s="27">
        <f t="shared" si="29"/>
        <v>1.7230769230769247E-2</v>
      </c>
      <c r="Q53" s="57">
        <f t="shared" si="31"/>
        <v>7.8400000000000138E-4</v>
      </c>
      <c r="U53" s="38">
        <v>1.625</v>
      </c>
      <c r="V53" s="74">
        <f t="shared" si="10"/>
        <v>1.6166947607309354</v>
      </c>
      <c r="W53" s="28">
        <f t="shared" si="14"/>
        <v>3.2047997827284777E-2</v>
      </c>
      <c r="X53" s="28">
        <f t="shared" si="15"/>
        <v>1.5917790429237417</v>
      </c>
      <c r="Y53" s="27">
        <f t="shared" si="24"/>
        <v>2.0443665893082014E-2</v>
      </c>
      <c r="Z53" s="27">
        <f t="shared" si="5"/>
        <v>2.0443665893082014E-2</v>
      </c>
      <c r="AA53" s="57">
        <f t="shared" si="6"/>
        <v>1.1036319890625945E-3</v>
      </c>
      <c r="AE53" s="38">
        <v>1.625</v>
      </c>
      <c r="AF53" s="74">
        <f t="shared" si="17"/>
        <v>1.6156221258651247</v>
      </c>
      <c r="AG53" s="134">
        <f t="shared" si="11"/>
        <v>2.8219772825087371E-2</v>
      </c>
      <c r="AH53" s="28">
        <f t="shared" si="18"/>
        <v>1.5874885034604984</v>
      </c>
      <c r="AI53" s="27">
        <f t="shared" si="25"/>
        <v>2.3083997870462516E-2</v>
      </c>
      <c r="AJ53" s="27">
        <f t="shared" si="8"/>
        <v>2.3083997870462516E-2</v>
      </c>
      <c r="AK53" s="57">
        <f t="shared" si="9"/>
        <v>1.4071123726330395E-3</v>
      </c>
    </row>
    <row r="54" spans="1:37" x14ac:dyDescent="0.25">
      <c r="A54" s="109"/>
      <c r="B54" s="129">
        <v>50</v>
      </c>
      <c r="C54" s="24">
        <v>44287</v>
      </c>
      <c r="D54" s="30">
        <v>1.62</v>
      </c>
      <c r="E54" s="127"/>
      <c r="F54" s="123">
        <v>1.62</v>
      </c>
      <c r="G54">
        <f t="shared" si="12"/>
        <v>1.535856737665469</v>
      </c>
      <c r="H54" s="27">
        <f t="shared" si="26"/>
        <v>5.1940285391685839E-2</v>
      </c>
      <c r="I54" s="27">
        <f t="shared" si="27"/>
        <v>5.1940285391685839E-2</v>
      </c>
      <c r="J54" s="57">
        <f t="shared" si="30"/>
        <v>7.0800885962977143E-3</v>
      </c>
      <c r="L54" s="109"/>
      <c r="M54" s="123">
        <v>1.62</v>
      </c>
      <c r="N54">
        <f t="shared" si="13"/>
        <v>1.625</v>
      </c>
      <c r="O54" s="27">
        <f t="shared" si="28"/>
        <v>-3.0864197530863537E-3</v>
      </c>
      <c r="P54" s="27">
        <f t="shared" si="29"/>
        <v>3.0864197530863537E-3</v>
      </c>
      <c r="Q54" s="57">
        <f t="shared" si="31"/>
        <v>2.4999999999998934E-5</v>
      </c>
      <c r="U54" s="38">
        <v>1.62</v>
      </c>
      <c r="V54" s="74">
        <f t="shared" si="10"/>
        <v>1.6271856896395551</v>
      </c>
      <c r="W54" s="28">
        <f t="shared" si="14"/>
        <v>2.6982086631398481E-2</v>
      </c>
      <c r="X54" s="28">
        <f t="shared" si="15"/>
        <v>1.6487427585582202</v>
      </c>
      <c r="Y54" s="27">
        <f t="shared" si="24"/>
        <v>-1.7742443554456828E-2</v>
      </c>
      <c r="Z54" s="27">
        <f t="shared" si="5"/>
        <v>1.7742443554456828E-2</v>
      </c>
      <c r="AA54" s="57">
        <f t="shared" si="6"/>
        <v>8.2614616953613257E-4</v>
      </c>
      <c r="AE54" s="38">
        <v>1.62</v>
      </c>
      <c r="AF54" s="74">
        <f t="shared" si="17"/>
        <v>1.6259604746725531</v>
      </c>
      <c r="AG54" s="134">
        <f t="shared" si="11"/>
        <v>2.4513193162051482E-2</v>
      </c>
      <c r="AH54" s="28">
        <f t="shared" si="18"/>
        <v>1.6438418986902121</v>
      </c>
      <c r="AI54" s="27">
        <f t="shared" si="25"/>
        <v>-1.4717221413711127E-2</v>
      </c>
      <c r="AJ54" s="27">
        <f t="shared" si="8"/>
        <v>1.4717221413711127E-2</v>
      </c>
      <c r="AK54" s="57">
        <f t="shared" si="9"/>
        <v>5.6843613315433398E-4</v>
      </c>
    </row>
    <row r="55" spans="1:37" x14ac:dyDescent="0.25">
      <c r="A55" s="109"/>
      <c r="B55" s="129">
        <v>51</v>
      </c>
      <c r="C55" s="24">
        <v>44317</v>
      </c>
      <c r="D55" s="30">
        <v>1.625</v>
      </c>
      <c r="E55" s="127"/>
      <c r="F55" s="123">
        <v>1.625</v>
      </c>
      <c r="G55">
        <f t="shared" si="12"/>
        <v>1.5610997163658282</v>
      </c>
      <c r="H55" s="27">
        <f t="shared" si="26"/>
        <v>3.9323251467182629E-2</v>
      </c>
      <c r="I55" s="27">
        <f t="shared" si="27"/>
        <v>3.9323251467182629E-2</v>
      </c>
      <c r="J55" s="57">
        <f t="shared" si="30"/>
        <v>4.0832462485276009E-3</v>
      </c>
      <c r="L55" s="109"/>
      <c r="M55" s="123">
        <v>1.625</v>
      </c>
      <c r="N55">
        <f t="shared" si="13"/>
        <v>1.62</v>
      </c>
      <c r="O55" s="27">
        <f t="shared" si="28"/>
        <v>3.0769230769230114E-3</v>
      </c>
      <c r="P55" s="27">
        <f t="shared" si="29"/>
        <v>3.0769230769230114E-3</v>
      </c>
      <c r="Q55" s="57">
        <f t="shared" si="31"/>
        <v>2.4999999999998934E-5</v>
      </c>
      <c r="U55" s="38">
        <v>1.625</v>
      </c>
      <c r="V55" s="74">
        <f t="shared" si="10"/>
        <v>1.6322919440677384</v>
      </c>
      <c r="W55" s="28">
        <f t="shared" si="14"/>
        <v>2.1841266063642902E-2</v>
      </c>
      <c r="X55" s="28">
        <f t="shared" si="15"/>
        <v>1.6541677762709537</v>
      </c>
      <c r="Y55" s="27">
        <f t="shared" si="24"/>
        <v>-1.7949400782125344E-2</v>
      </c>
      <c r="Z55" s="27">
        <f t="shared" si="5"/>
        <v>1.7949400782125344E-2</v>
      </c>
      <c r="AA55" s="57">
        <f t="shared" si="6"/>
        <v>8.5075917259240866E-4</v>
      </c>
      <c r="AE55" s="38">
        <v>1.625</v>
      </c>
      <c r="AF55" s="74">
        <f t="shared" si="17"/>
        <v>1.6313684169586511</v>
      </c>
      <c r="AG55" s="134">
        <f t="shared" si="11"/>
        <v>2.0552930585420345E-2</v>
      </c>
      <c r="AH55" s="28">
        <f t="shared" si="18"/>
        <v>1.6504736678346046</v>
      </c>
      <c r="AI55" s="27">
        <f t="shared" si="25"/>
        <v>-1.567610328283359E-2</v>
      </c>
      <c r="AJ55" s="27">
        <f t="shared" si="8"/>
        <v>1.567610328283359E-2</v>
      </c>
      <c r="AK55" s="57">
        <f t="shared" si="9"/>
        <v>6.4890775294776826E-4</v>
      </c>
    </row>
    <row r="56" spans="1:37" x14ac:dyDescent="0.25">
      <c r="A56" s="109"/>
      <c r="B56" s="129">
        <v>52</v>
      </c>
      <c r="C56" s="24">
        <v>44348</v>
      </c>
      <c r="D56" s="30">
        <v>1.6419999999999999</v>
      </c>
      <c r="E56" s="127"/>
      <c r="F56" s="123">
        <v>1.6419999999999999</v>
      </c>
      <c r="G56">
        <f t="shared" si="12"/>
        <v>1.5802698014560796</v>
      </c>
      <c r="H56" s="27">
        <f t="shared" si="26"/>
        <v>3.7594517992643274E-2</v>
      </c>
      <c r="I56" s="27">
        <f t="shared" si="27"/>
        <v>3.7594517992643274E-2</v>
      </c>
      <c r="J56" s="57">
        <f t="shared" si="30"/>
        <v>3.8106174122718144E-3</v>
      </c>
      <c r="L56" s="109"/>
      <c r="M56" s="123">
        <v>1.6419999999999999</v>
      </c>
      <c r="N56">
        <f t="shared" si="13"/>
        <v>1.625</v>
      </c>
      <c r="O56" s="27">
        <f t="shared" si="28"/>
        <v>1.0353227771010904E-2</v>
      </c>
      <c r="P56" s="27">
        <f t="shared" si="29"/>
        <v>1.0353227771010904E-2</v>
      </c>
      <c r="Q56" s="57">
        <f t="shared" si="31"/>
        <v>2.8899999999999672E-4</v>
      </c>
      <c r="U56" s="38">
        <v>1.6419999999999999</v>
      </c>
      <c r="V56" s="74">
        <f t="shared" si="10"/>
        <v>1.6450333025328454</v>
      </c>
      <c r="W56" s="28">
        <f t="shared" si="14"/>
        <v>1.9702787777986976E-2</v>
      </c>
      <c r="X56" s="28">
        <f t="shared" si="15"/>
        <v>1.6541332101313813</v>
      </c>
      <c r="Y56" s="27">
        <f t="shared" si="24"/>
        <v>-7.3892875343370013E-3</v>
      </c>
      <c r="Z56" s="27">
        <f t="shared" si="5"/>
        <v>7.3892875343370013E-3</v>
      </c>
      <c r="AA56" s="57">
        <f t="shared" si="6"/>
        <v>1.4721478809225517E-4</v>
      </c>
      <c r="AE56" s="38">
        <v>1.6419999999999999</v>
      </c>
      <c r="AF56" s="74">
        <f t="shared" si="17"/>
        <v>1.6444803368860179</v>
      </c>
      <c r="AG56" s="134">
        <f t="shared" si="11"/>
        <v>1.9010508754231902E-2</v>
      </c>
      <c r="AH56" s="28">
        <f t="shared" si="18"/>
        <v>1.6519213475440715</v>
      </c>
      <c r="AI56" s="27">
        <f t="shared" si="25"/>
        <v>-6.042233583478435E-3</v>
      </c>
      <c r="AJ56" s="27">
        <f t="shared" si="8"/>
        <v>6.042233583478435E-3</v>
      </c>
      <c r="AK56" s="57">
        <f t="shared" si="9"/>
        <v>9.8433137090255378E-5</v>
      </c>
    </row>
    <row r="57" spans="1:37" x14ac:dyDescent="0.25">
      <c r="A57" s="109"/>
      <c r="B57" s="129">
        <v>53</v>
      </c>
      <c r="C57" s="24">
        <v>44378</v>
      </c>
      <c r="D57" s="30">
        <v>1.6419999999999999</v>
      </c>
      <c r="E57" s="127"/>
      <c r="F57" s="123">
        <v>1.6419999999999999</v>
      </c>
      <c r="G57">
        <f t="shared" si="12"/>
        <v>1.5987888610192555</v>
      </c>
      <c r="H57" s="27">
        <f t="shared" si="26"/>
        <v>2.6316162594850402E-2</v>
      </c>
      <c r="I57" s="27">
        <f t="shared" si="27"/>
        <v>2.6316162594850402E-2</v>
      </c>
      <c r="J57" s="57">
        <f t="shared" si="30"/>
        <v>1.8672025320132044E-3</v>
      </c>
      <c r="L57" s="109"/>
      <c r="M57" s="123">
        <v>1.6419999999999999</v>
      </c>
      <c r="N57">
        <f t="shared" si="13"/>
        <v>1.6419999999999999</v>
      </c>
      <c r="O57" s="27">
        <f t="shared" si="28"/>
        <v>0</v>
      </c>
      <c r="P57" s="27">
        <f t="shared" si="29"/>
        <v>0</v>
      </c>
      <c r="Q57" s="57">
        <f t="shared" si="31"/>
        <v>0</v>
      </c>
      <c r="U57" s="38">
        <v>1.6419999999999999</v>
      </c>
      <c r="V57" s="74">
        <f t="shared" si="10"/>
        <v>1.6476840225777081</v>
      </c>
      <c r="W57" s="28">
        <f t="shared" si="14"/>
        <v>1.5695551860702765E-2</v>
      </c>
      <c r="X57" s="28">
        <f t="shared" si="15"/>
        <v>1.6647360903108324</v>
      </c>
      <c r="Y57" s="27">
        <f t="shared" si="24"/>
        <v>-1.3846583624136698E-2</v>
      </c>
      <c r="Z57" s="27">
        <f t="shared" si="5"/>
        <v>1.3846583624136698E-2</v>
      </c>
      <c r="AA57" s="57">
        <f t="shared" si="6"/>
        <v>5.1692980262232956E-4</v>
      </c>
      <c r="AE57" s="38">
        <v>1.6419999999999999</v>
      </c>
      <c r="AF57" s="74">
        <f t="shared" si="17"/>
        <v>1.6473727114100625</v>
      </c>
      <c r="AG57" s="134">
        <f t="shared" si="11"/>
        <v>1.5669435443476827E-2</v>
      </c>
      <c r="AH57" s="28">
        <f t="shared" si="18"/>
        <v>1.6634908456402497</v>
      </c>
      <c r="AI57" s="27">
        <f t="shared" si="25"/>
        <v>-1.3088212935596732E-2</v>
      </c>
      <c r="AJ57" s="27">
        <f t="shared" si="8"/>
        <v>1.3088212935596732E-2</v>
      </c>
      <c r="AK57" s="57">
        <f t="shared" si="9"/>
        <v>4.618564463330453E-4</v>
      </c>
    </row>
    <row r="58" spans="1:37" x14ac:dyDescent="0.25">
      <c r="A58" s="109"/>
      <c r="B58" s="129">
        <v>54</v>
      </c>
      <c r="C58" s="24">
        <v>44409</v>
      </c>
      <c r="D58" s="30">
        <v>1.7090000000000001</v>
      </c>
      <c r="E58" s="127"/>
      <c r="F58" s="123">
        <v>1.7090000000000001</v>
      </c>
      <c r="G58">
        <f t="shared" si="12"/>
        <v>1.6117522027134787</v>
      </c>
      <c r="H58" s="27">
        <f t="shared" si="26"/>
        <v>5.6903333696033544E-2</v>
      </c>
      <c r="I58" s="27">
        <f t="shared" si="27"/>
        <v>5.6903333696033544E-2</v>
      </c>
      <c r="J58" s="57">
        <f t="shared" si="30"/>
        <v>9.4571340770803463E-3</v>
      </c>
      <c r="L58" s="109"/>
      <c r="M58" s="123">
        <v>1.7090000000000001</v>
      </c>
      <c r="N58">
        <f t="shared" si="13"/>
        <v>1.6419999999999999</v>
      </c>
      <c r="O58" s="27">
        <f t="shared" si="28"/>
        <v>3.9204212990052757E-2</v>
      </c>
      <c r="P58" s="27">
        <f t="shared" si="29"/>
        <v>3.9204212990052757E-2</v>
      </c>
      <c r="Q58" s="57">
        <f t="shared" si="31"/>
        <v>4.4890000000000225E-3</v>
      </c>
      <c r="U58" s="38">
        <v>1.7090000000000001</v>
      </c>
      <c r="V58" s="74">
        <f t="shared" si="10"/>
        <v>1.6975948936096028</v>
      </c>
      <c r="W58" s="28">
        <f t="shared" si="14"/>
        <v>2.3736151865932878E-2</v>
      </c>
      <c r="X58" s="28">
        <f t="shared" si="15"/>
        <v>1.6633795744384108</v>
      </c>
      <c r="Y58" s="27">
        <f t="shared" si="24"/>
        <v>2.6694222095722232E-2</v>
      </c>
      <c r="Z58" s="27">
        <f t="shared" si="5"/>
        <v>2.6694222095722232E-2</v>
      </c>
      <c r="AA58" s="57">
        <f t="shared" si="6"/>
        <v>2.08122322842051E-3</v>
      </c>
      <c r="AE58" s="38">
        <v>1.7090000000000001</v>
      </c>
      <c r="AF58" s="74">
        <f t="shared" si="17"/>
        <v>1.6975105367133849</v>
      </c>
      <c r="AG58" s="134">
        <f t="shared" si="11"/>
        <v>2.2814270930064814E-2</v>
      </c>
      <c r="AH58" s="28">
        <f t="shared" si="18"/>
        <v>1.6630421468535392</v>
      </c>
      <c r="AI58" s="27">
        <f t="shared" si="25"/>
        <v>2.6891663631633023E-2</v>
      </c>
      <c r="AJ58" s="27">
        <f t="shared" si="8"/>
        <v>2.6891663631633023E-2</v>
      </c>
      <c r="AK58" s="57">
        <f t="shared" si="9"/>
        <v>2.11212426583166E-3</v>
      </c>
    </row>
    <row r="59" spans="1:37" x14ac:dyDescent="0.25">
      <c r="A59" s="109"/>
      <c r="B59" s="129">
        <v>55</v>
      </c>
      <c r="C59" s="24">
        <v>44440</v>
      </c>
      <c r="D59" s="30">
        <v>1.835</v>
      </c>
      <c r="E59" s="127"/>
      <c r="F59" s="123">
        <v>1.835</v>
      </c>
      <c r="G59">
        <f t="shared" si="12"/>
        <v>1.640926541899435</v>
      </c>
      <c r="H59" s="27">
        <f t="shared" si="26"/>
        <v>0.10576210250711988</v>
      </c>
      <c r="I59" s="27">
        <f t="shared" si="27"/>
        <v>0.10576210250711988</v>
      </c>
      <c r="J59" s="57">
        <f t="shared" si="30"/>
        <v>3.766450713911175E-2</v>
      </c>
      <c r="L59" s="109"/>
      <c r="M59" s="123">
        <v>1.835</v>
      </c>
      <c r="N59">
        <f t="shared" si="13"/>
        <v>1.7090000000000001</v>
      </c>
      <c r="O59" s="27">
        <f t="shared" si="28"/>
        <v>6.8664850136239727E-2</v>
      </c>
      <c r="P59" s="27">
        <f t="shared" si="29"/>
        <v>6.8664850136239727E-2</v>
      </c>
      <c r="Q59" s="57">
        <f t="shared" si="31"/>
        <v>1.5875999999999973E-2</v>
      </c>
      <c r="U59" s="38">
        <v>1.835</v>
      </c>
      <c r="V59" s="74">
        <f t="shared" si="10"/>
        <v>1.8065827613688838</v>
      </c>
      <c r="W59" s="28">
        <f t="shared" si="14"/>
        <v>4.3770305100869697E-2</v>
      </c>
      <c r="X59" s="28">
        <f t="shared" si="15"/>
        <v>1.7213310454755357</v>
      </c>
      <c r="Y59" s="27">
        <f t="shared" si="24"/>
        <v>6.1944934345757083E-2</v>
      </c>
      <c r="Z59" s="27">
        <f t="shared" si="5"/>
        <v>6.1944934345757083E-2</v>
      </c>
      <c r="AA59" s="57">
        <f t="shared" si="6"/>
        <v>1.292063122268472E-2</v>
      </c>
      <c r="AE59" s="38">
        <v>1.835</v>
      </c>
      <c r="AF59" s="74">
        <f t="shared" si="17"/>
        <v>1.8063312019108624</v>
      </c>
      <c r="AG59" s="134">
        <f t="shared" si="11"/>
        <v>4.0642244337988895E-2</v>
      </c>
      <c r="AH59" s="28">
        <f t="shared" si="18"/>
        <v>1.7203248076434496</v>
      </c>
      <c r="AI59" s="27">
        <f t="shared" si="25"/>
        <v>6.2493292837357127E-2</v>
      </c>
      <c r="AJ59" s="27">
        <f t="shared" si="8"/>
        <v>6.2493292837357127E-2</v>
      </c>
      <c r="AK59" s="57">
        <f t="shared" si="9"/>
        <v>1.3150399742011818E-2</v>
      </c>
    </row>
    <row r="60" spans="1:37" x14ac:dyDescent="0.25">
      <c r="A60" s="109"/>
      <c r="B60" s="129">
        <v>56</v>
      </c>
      <c r="C60" s="24">
        <v>44470</v>
      </c>
      <c r="D60" s="30">
        <v>1.821</v>
      </c>
      <c r="E60" s="127"/>
      <c r="F60" s="123">
        <v>1.821</v>
      </c>
      <c r="G60">
        <f t="shared" si="12"/>
        <v>1.6991485793296044</v>
      </c>
      <c r="H60" s="27">
        <f t="shared" si="26"/>
        <v>6.6914563794835569E-2</v>
      </c>
      <c r="I60" s="27">
        <f t="shared" si="27"/>
        <v>6.6914563794835569E-2</v>
      </c>
      <c r="J60" s="57">
        <f t="shared" si="30"/>
        <v>1.4847768719393702E-2</v>
      </c>
      <c r="L60" s="109"/>
      <c r="M60" s="123">
        <v>1.821</v>
      </c>
      <c r="N60">
        <f t="shared" si="13"/>
        <v>1.835</v>
      </c>
      <c r="O60" s="27">
        <f t="shared" si="28"/>
        <v>-7.6880834706205452E-3</v>
      </c>
      <c r="P60" s="27">
        <f t="shared" si="29"/>
        <v>7.6880834706205452E-3</v>
      </c>
      <c r="Q60" s="57">
        <f t="shared" si="31"/>
        <v>1.9600000000000035E-4</v>
      </c>
      <c r="U60" s="38">
        <v>1.821</v>
      </c>
      <c r="V60" s="74">
        <f t="shared" si="10"/>
        <v>1.8283382666174384</v>
      </c>
      <c r="W60" s="28">
        <f t="shared" si="14"/>
        <v>3.8596827135575627E-2</v>
      </c>
      <c r="X60" s="28">
        <f t="shared" si="15"/>
        <v>1.8503530664697536</v>
      </c>
      <c r="Y60" s="27">
        <f t="shared" si="24"/>
        <v>-1.6119201795581364E-2</v>
      </c>
      <c r="Z60" s="27">
        <f t="shared" si="5"/>
        <v>1.6119201795581364E-2</v>
      </c>
      <c r="AA60" s="57">
        <f t="shared" si="6"/>
        <v>8.6160251117777681E-4</v>
      </c>
      <c r="AE60" s="38">
        <v>1.821</v>
      </c>
      <c r="AF60" s="74">
        <f t="shared" si="17"/>
        <v>1.8274933615622129</v>
      </c>
      <c r="AG60" s="134">
        <f t="shared" si="11"/>
        <v>3.6604283733598295E-2</v>
      </c>
      <c r="AH60" s="28">
        <f t="shared" si="18"/>
        <v>1.8469734462488512</v>
      </c>
      <c r="AI60" s="27">
        <f t="shared" si="25"/>
        <v>-1.4263287341488868E-2</v>
      </c>
      <c r="AJ60" s="27">
        <f t="shared" si="8"/>
        <v>1.4263287341488868E-2</v>
      </c>
      <c r="AK60" s="57">
        <f t="shared" si="9"/>
        <v>6.7461991004196399E-4</v>
      </c>
    </row>
    <row r="61" spans="1:37" x14ac:dyDescent="0.25">
      <c r="A61" s="109"/>
      <c r="B61" s="129">
        <v>57</v>
      </c>
      <c r="C61" s="24">
        <v>44501</v>
      </c>
      <c r="D61" s="30">
        <v>1.718</v>
      </c>
      <c r="E61" s="127"/>
      <c r="F61" s="123">
        <v>1.718</v>
      </c>
      <c r="G61">
        <f t="shared" si="12"/>
        <v>1.7357040055307229</v>
      </c>
      <c r="H61" s="27">
        <f t="shared" si="26"/>
        <v>-1.0305009040001707E-2</v>
      </c>
      <c r="I61" s="27">
        <f t="shared" si="27"/>
        <v>1.0305009040001707E-2</v>
      </c>
      <c r="J61" s="57">
        <f t="shared" si="30"/>
        <v>3.134318118318682E-4</v>
      </c>
      <c r="L61" s="109"/>
      <c r="M61" s="123">
        <v>1.718</v>
      </c>
      <c r="N61">
        <f t="shared" si="13"/>
        <v>1.821</v>
      </c>
      <c r="O61" s="27">
        <f t="shared" si="28"/>
        <v>-5.9953434225843996E-2</v>
      </c>
      <c r="P61" s="27">
        <f t="shared" si="29"/>
        <v>5.9953434225843996E-2</v>
      </c>
      <c r="Q61" s="57">
        <f t="shared" si="31"/>
        <v>1.0608999999999995E-2</v>
      </c>
      <c r="U61" s="38">
        <v>1.718</v>
      </c>
      <c r="V61" s="74">
        <f t="shared" si="10"/>
        <v>1.7552337734382535</v>
      </c>
      <c r="W61" s="28">
        <f t="shared" si="14"/>
        <v>1.234701686160691E-2</v>
      </c>
      <c r="X61" s="28">
        <f t="shared" si="15"/>
        <v>1.866935093753014</v>
      </c>
      <c r="Y61" s="27">
        <f t="shared" si="24"/>
        <v>-8.6690974245060573E-2</v>
      </c>
      <c r="Z61" s="27">
        <f t="shared" si="5"/>
        <v>8.6690974245060573E-2</v>
      </c>
      <c r="AA61" s="57">
        <f t="shared" si="6"/>
        <v>2.2181662151219087E-2</v>
      </c>
      <c r="AE61" s="38">
        <v>1.718</v>
      </c>
      <c r="AF61" s="74">
        <f t="shared" si="17"/>
        <v>1.7545244113239526</v>
      </c>
      <c r="AG61" s="134">
        <f t="shared" si="11"/>
        <v>1.3891220151409556E-2</v>
      </c>
      <c r="AH61" s="28">
        <f t="shared" si="18"/>
        <v>1.8640976452958111</v>
      </c>
      <c r="AI61" s="27">
        <f t="shared" si="25"/>
        <v>-8.5039374444593224E-2</v>
      </c>
      <c r="AJ61" s="27">
        <f t="shared" si="8"/>
        <v>8.5039374444593224E-2</v>
      </c>
      <c r="AK61" s="57">
        <f t="shared" si="9"/>
        <v>2.1344521960980651E-2</v>
      </c>
    </row>
    <row r="62" spans="1:37" x14ac:dyDescent="0.25">
      <c r="A62" s="109"/>
      <c r="B62" s="129">
        <v>58</v>
      </c>
      <c r="C62" s="24">
        <v>44531</v>
      </c>
      <c r="D62" s="30">
        <v>1.788</v>
      </c>
      <c r="E62" s="127"/>
      <c r="F62" s="123">
        <v>1.788</v>
      </c>
      <c r="G62">
        <f t="shared" si="12"/>
        <v>1.730392803871506</v>
      </c>
      <c r="H62" s="27">
        <f t="shared" si="26"/>
        <v>3.2218789781036955E-2</v>
      </c>
      <c r="I62" s="27">
        <f t="shared" si="27"/>
        <v>3.2218789781036955E-2</v>
      </c>
      <c r="J62" s="57">
        <f t="shared" si="30"/>
        <v>3.318589045786783E-3</v>
      </c>
      <c r="L62" s="109"/>
      <c r="M62" s="123">
        <v>1.788</v>
      </c>
      <c r="N62">
        <f t="shared" si="13"/>
        <v>1.718</v>
      </c>
      <c r="O62" s="27">
        <f t="shared" si="28"/>
        <v>3.914988814317677E-2</v>
      </c>
      <c r="P62" s="27">
        <f t="shared" si="29"/>
        <v>3.914988814317677E-2</v>
      </c>
      <c r="Q62" s="57">
        <f t="shared" si="31"/>
        <v>4.9000000000000085E-3</v>
      </c>
      <c r="U62" s="38">
        <v>1.788</v>
      </c>
      <c r="V62" s="74">
        <f t="shared" si="10"/>
        <v>1.7828951975749652</v>
      </c>
      <c r="W62" s="28">
        <f t="shared" si="14"/>
        <v>1.5945902571256533E-2</v>
      </c>
      <c r="X62" s="28">
        <f t="shared" si="15"/>
        <v>1.7675807902998604</v>
      </c>
      <c r="Y62" s="27">
        <f t="shared" si="24"/>
        <v>1.1420139653321958E-2</v>
      </c>
      <c r="Z62" s="27">
        <f t="shared" si="5"/>
        <v>1.1420139653321958E-2</v>
      </c>
      <c r="AA62" s="57">
        <f t="shared" si="6"/>
        <v>4.1694412477827765E-4</v>
      </c>
      <c r="AE62" s="38">
        <v>1.788</v>
      </c>
      <c r="AF62" s="74">
        <f t="shared" si="17"/>
        <v>1.7831039078688407</v>
      </c>
      <c r="AG62" s="134">
        <f t="shared" si="11"/>
        <v>1.693590308669209E-2</v>
      </c>
      <c r="AH62" s="28">
        <f t="shared" si="18"/>
        <v>1.7684156314753623</v>
      </c>
      <c r="AI62" s="27">
        <f t="shared" si="25"/>
        <v>1.0953226244204552E-2</v>
      </c>
      <c r="AJ62" s="27">
        <f t="shared" si="8"/>
        <v>1.0953226244204552E-2</v>
      </c>
      <c r="AK62" s="57">
        <f t="shared" si="9"/>
        <v>3.8354749050882142E-4</v>
      </c>
    </row>
    <row r="63" spans="1:37" x14ac:dyDescent="0.25">
      <c r="A63" s="109"/>
      <c r="B63" s="129">
        <v>59</v>
      </c>
      <c r="C63" s="24">
        <v>44562</v>
      </c>
      <c r="D63" s="30">
        <v>1.929</v>
      </c>
      <c r="E63" s="127"/>
      <c r="F63" s="123">
        <v>1.929</v>
      </c>
      <c r="G63">
        <f t="shared" si="12"/>
        <v>1.7476749627100541</v>
      </c>
      <c r="H63" s="27">
        <f t="shared" si="26"/>
        <v>9.3999500927913926E-2</v>
      </c>
      <c r="I63" s="27">
        <f t="shared" si="27"/>
        <v>9.3999500927913926E-2</v>
      </c>
      <c r="J63" s="57">
        <f t="shared" si="30"/>
        <v>3.2878769148200301E-2</v>
      </c>
      <c r="L63" s="109"/>
      <c r="M63" s="123">
        <v>1.929</v>
      </c>
      <c r="N63">
        <f t="shared" si="13"/>
        <v>1.788</v>
      </c>
      <c r="O63" s="27">
        <f t="shared" si="28"/>
        <v>7.3094867807153976E-2</v>
      </c>
      <c r="P63" s="27">
        <f t="shared" si="29"/>
        <v>7.3094867807153976E-2</v>
      </c>
      <c r="Q63" s="57">
        <f t="shared" si="31"/>
        <v>1.9881000000000003E-2</v>
      </c>
      <c r="U63" s="38">
        <v>1.929</v>
      </c>
      <c r="V63" s="74">
        <f t="shared" si="10"/>
        <v>1.8964602750365553</v>
      </c>
      <c r="W63" s="28">
        <f t="shared" si="14"/>
        <v>3.8886408670484936E-2</v>
      </c>
      <c r="X63" s="28">
        <f t="shared" si="15"/>
        <v>1.7988411001462217</v>
      </c>
      <c r="Y63" s="27">
        <f t="shared" si="24"/>
        <v>6.7474805522954054E-2</v>
      </c>
      <c r="Z63" s="27">
        <f t="shared" si="5"/>
        <v>6.7474805522954054E-2</v>
      </c>
      <c r="AA63" s="57">
        <f t="shared" si="6"/>
        <v>1.6941339211145909E-2</v>
      </c>
      <c r="AE63" s="38">
        <v>1.929</v>
      </c>
      <c r="AF63" s="74">
        <f t="shared" si="17"/>
        <v>1.8967599527388832</v>
      </c>
      <c r="AG63" s="134">
        <f t="shared" si="11"/>
        <v>3.6984692835544002E-2</v>
      </c>
      <c r="AH63" s="28">
        <f t="shared" si="18"/>
        <v>1.8000398109555327</v>
      </c>
      <c r="AI63" s="27">
        <f t="shared" si="25"/>
        <v>6.6853389862347012E-2</v>
      </c>
      <c r="AJ63" s="27">
        <f t="shared" si="8"/>
        <v>6.6853389862347012E-2</v>
      </c>
      <c r="AK63" s="57">
        <f t="shared" si="9"/>
        <v>1.6630730358384763E-2</v>
      </c>
    </row>
    <row r="64" spans="1:37" x14ac:dyDescent="0.25">
      <c r="A64" s="109"/>
      <c r="B64" s="129">
        <v>60</v>
      </c>
      <c r="C64" s="24">
        <v>44593</v>
      </c>
      <c r="D64" s="30">
        <v>2.0049999999999999</v>
      </c>
      <c r="E64" s="127"/>
      <c r="F64" s="123">
        <v>2.0049999999999999</v>
      </c>
      <c r="G64">
        <f t="shared" si="12"/>
        <v>1.8020724738970377</v>
      </c>
      <c r="H64" s="27">
        <f t="shared" si="26"/>
        <v>0.10121073621095371</v>
      </c>
      <c r="I64" s="27">
        <f t="shared" si="27"/>
        <v>0.10121073621095371</v>
      </c>
      <c r="J64" s="57">
        <f t="shared" si="30"/>
        <v>4.1179580850268391E-2</v>
      </c>
      <c r="L64" s="109"/>
      <c r="M64" s="123">
        <v>2.0049999999999999</v>
      </c>
      <c r="N64">
        <f t="shared" si="13"/>
        <v>1.929</v>
      </c>
      <c r="O64" s="27">
        <f t="shared" si="28"/>
        <v>3.7905236907730601E-2</v>
      </c>
      <c r="P64" s="27">
        <f t="shared" si="29"/>
        <v>3.7905236907730601E-2</v>
      </c>
      <c r="Q64" s="57">
        <f t="shared" si="31"/>
        <v>5.7759999999999765E-3</v>
      </c>
      <c r="U64" s="38">
        <v>2.0049999999999999</v>
      </c>
      <c r="V64" s="74">
        <f t="shared" si="10"/>
        <v>1.98758667092676</v>
      </c>
      <c r="W64" s="28">
        <f t="shared" si="14"/>
        <v>5.1162805667119074E-2</v>
      </c>
      <c r="X64" s="28">
        <f t="shared" si="15"/>
        <v>1.9353466837070403</v>
      </c>
      <c r="Y64" s="27">
        <f t="shared" si="24"/>
        <v>3.473980862491749E-2</v>
      </c>
      <c r="Z64" s="27">
        <f t="shared" si="5"/>
        <v>3.473980862491749E-2</v>
      </c>
      <c r="AA64" s="57">
        <f t="shared" si="6"/>
        <v>4.8515844706070663E-3</v>
      </c>
      <c r="AE64" s="38">
        <v>2.0049999999999999</v>
      </c>
      <c r="AF64" s="74">
        <f t="shared" si="17"/>
        <v>1.9871861613936068</v>
      </c>
      <c r="AG64" s="134">
        <f t="shared" si="11"/>
        <v>4.8062403173465718E-2</v>
      </c>
      <c r="AH64" s="28">
        <f t="shared" si="18"/>
        <v>1.9337446455744272</v>
      </c>
      <c r="AI64" s="27">
        <f t="shared" si="25"/>
        <v>3.5538830137442766E-2</v>
      </c>
      <c r="AJ64" s="27">
        <f t="shared" si="8"/>
        <v>3.5538830137442766E-2</v>
      </c>
      <c r="AK64" s="57">
        <f t="shared" si="9"/>
        <v>5.0773255343139886E-3</v>
      </c>
    </row>
    <row r="65" spans="1:37" x14ac:dyDescent="0.25">
      <c r="A65" s="109"/>
      <c r="B65" s="129">
        <v>61</v>
      </c>
      <c r="C65" s="24">
        <v>44621</v>
      </c>
      <c r="D65" s="30">
        <v>2.0459999999999998</v>
      </c>
      <c r="E65" s="127"/>
      <c r="F65" s="123">
        <v>2.0459999999999998</v>
      </c>
      <c r="G65">
        <f t="shared" si="12"/>
        <v>1.8629507317279264</v>
      </c>
      <c r="H65" s="27">
        <f t="shared" si="26"/>
        <v>8.9466895538647839E-2</v>
      </c>
      <c r="I65" s="27">
        <f t="shared" si="27"/>
        <v>8.9466895538647839E-2</v>
      </c>
      <c r="J65" s="57">
        <f t="shared" si="30"/>
        <v>3.3507034614941519E-2</v>
      </c>
      <c r="L65" s="109"/>
      <c r="M65" s="123">
        <v>2.0459999999999998</v>
      </c>
      <c r="N65">
        <f t="shared" si="13"/>
        <v>2.0049999999999999</v>
      </c>
      <c r="O65" s="27">
        <f t="shared" si="28"/>
        <v>2.0039100684261939E-2</v>
      </c>
      <c r="P65" s="27">
        <f t="shared" si="29"/>
        <v>2.0039100684261939E-2</v>
      </c>
      <c r="Q65" s="57">
        <f t="shared" si="31"/>
        <v>1.6809999999999939E-3</v>
      </c>
      <c r="U65" s="38">
        <v>2.0459999999999998</v>
      </c>
      <c r="V65" s="74">
        <f t="shared" si="10"/>
        <v>2.04418736914847</v>
      </c>
      <c r="W65" s="28">
        <f t="shared" si="14"/>
        <v>5.2440710417447939E-2</v>
      </c>
      <c r="X65" s="28">
        <f t="shared" si="15"/>
        <v>2.0387494765938792</v>
      </c>
      <c r="Y65" s="27">
        <f t="shared" si="24"/>
        <v>3.543755330459749E-3</v>
      </c>
      <c r="Z65" s="27">
        <f t="shared" si="5"/>
        <v>3.543755330459749E-3</v>
      </c>
      <c r="AA65" s="57">
        <f t="shared" si="6"/>
        <v>5.2570089662703335E-5</v>
      </c>
      <c r="AE65" s="38">
        <v>2.0459999999999998</v>
      </c>
      <c r="AF65" s="74">
        <f t="shared" si="17"/>
        <v>2.0433121411417678</v>
      </c>
      <c r="AG65" s="134">
        <f t="shared" si="11"/>
        <v>4.9733874579410899E-2</v>
      </c>
      <c r="AH65" s="28">
        <f t="shared" si="18"/>
        <v>2.0352485645670724</v>
      </c>
      <c r="AI65" s="27">
        <f t="shared" si="25"/>
        <v>5.2548560278237776E-3</v>
      </c>
      <c r="AJ65" s="27">
        <f t="shared" si="8"/>
        <v>5.2548560278237776E-3</v>
      </c>
      <c r="AK65" s="57">
        <f t="shared" si="9"/>
        <v>1.1559336386840781E-4</v>
      </c>
    </row>
    <row r="66" spans="1:37" x14ac:dyDescent="0.25">
      <c r="A66" s="109"/>
      <c r="B66" s="129">
        <v>62</v>
      </c>
      <c r="C66" s="24">
        <v>44652</v>
      </c>
      <c r="D66" s="30">
        <v>2.52</v>
      </c>
      <c r="E66" s="127"/>
      <c r="F66" s="123">
        <v>2.52</v>
      </c>
      <c r="G66">
        <f t="shared" si="12"/>
        <v>1.9178655122095483</v>
      </c>
      <c r="H66" s="27">
        <f t="shared" si="26"/>
        <v>0.23894225705970307</v>
      </c>
      <c r="I66" s="27">
        <f t="shared" si="27"/>
        <v>0.23894225705970307</v>
      </c>
      <c r="J66" s="57">
        <f t="shared" si="30"/>
        <v>0.3625659413866697</v>
      </c>
      <c r="L66" s="109"/>
      <c r="M66" s="123">
        <v>2.52</v>
      </c>
      <c r="N66">
        <f t="shared" si="13"/>
        <v>2.0459999999999998</v>
      </c>
      <c r="O66" s="27">
        <f t="shared" si="28"/>
        <v>0.18809523809523818</v>
      </c>
      <c r="P66" s="27">
        <f t="shared" si="29"/>
        <v>0.18809523809523818</v>
      </c>
      <c r="Q66" s="57">
        <f t="shared" si="31"/>
        <v>0.22467600000000018</v>
      </c>
      <c r="U66" s="38">
        <v>2.52</v>
      </c>
      <c r="V66" s="74">
        <f t="shared" si="10"/>
        <v>2.4141570198914795</v>
      </c>
      <c r="W66" s="28">
        <f t="shared" si="14"/>
        <v>0.1270600113939549</v>
      </c>
      <c r="X66" s="28">
        <f t="shared" si="15"/>
        <v>2.0966280795659178</v>
      </c>
      <c r="Y66" s="27">
        <f t="shared" si="24"/>
        <v>0.16800473033098501</v>
      </c>
      <c r="Z66" s="27">
        <f t="shared" si="5"/>
        <v>0.16800473033098501</v>
      </c>
      <c r="AA66" s="57">
        <f t="shared" si="6"/>
        <v>0.17924378301204286</v>
      </c>
      <c r="AE66" s="38">
        <v>2.52</v>
      </c>
      <c r="AF66" s="74">
        <f t="shared" si="17"/>
        <v>2.4132615039302947</v>
      </c>
      <c r="AG66" s="134">
        <f t="shared" si="11"/>
        <v>0.11611025574530028</v>
      </c>
      <c r="AH66" s="28">
        <f t="shared" si="18"/>
        <v>2.0930460157211788</v>
      </c>
      <c r="AI66" s="27">
        <f t="shared" si="25"/>
        <v>0.16942618423762748</v>
      </c>
      <c r="AJ66" s="27">
        <f t="shared" si="8"/>
        <v>0.16942618423762748</v>
      </c>
      <c r="AK66" s="57">
        <f t="shared" si="9"/>
        <v>0.18228970469155995</v>
      </c>
    </row>
    <row r="67" spans="1:37" x14ac:dyDescent="0.25">
      <c r="A67" s="109"/>
      <c r="B67" s="129">
        <v>63</v>
      </c>
      <c r="C67" s="24">
        <v>44682</v>
      </c>
      <c r="D67" s="30">
        <v>2.863</v>
      </c>
      <c r="E67" s="127"/>
      <c r="F67" s="123">
        <v>2.863</v>
      </c>
      <c r="G67">
        <f t="shared" si="12"/>
        <v>2.0985058585466838</v>
      </c>
      <c r="H67" s="27">
        <f t="shared" si="26"/>
        <v>0.26702554713702975</v>
      </c>
      <c r="I67" s="27">
        <f t="shared" si="27"/>
        <v>0.26702554713702975</v>
      </c>
      <c r="J67" s="57">
        <f t="shared" si="30"/>
        <v>0.58445129231644299</v>
      </c>
      <c r="L67" s="109"/>
      <c r="M67" s="123">
        <v>2.863</v>
      </c>
      <c r="N67">
        <f t="shared" si="13"/>
        <v>2.52</v>
      </c>
      <c r="O67" s="27">
        <f t="shared" si="28"/>
        <v>0.11980440097799511</v>
      </c>
      <c r="P67" s="27">
        <f t="shared" si="29"/>
        <v>0.11980440097799511</v>
      </c>
      <c r="Q67" s="57">
        <f t="shared" si="31"/>
        <v>0.11764899999999998</v>
      </c>
      <c r="U67" s="38">
        <v>2.863</v>
      </c>
      <c r="V67" s="74">
        <f t="shared" si="10"/>
        <v>2.7825542578213587</v>
      </c>
      <c r="W67" s="28">
        <f t="shared" si="14"/>
        <v>0.18377425962989713</v>
      </c>
      <c r="X67" s="28">
        <f t="shared" si="15"/>
        <v>2.5412170312854343</v>
      </c>
      <c r="Y67" s="27">
        <f t="shared" si="24"/>
        <v>0.11239363210428421</v>
      </c>
      <c r="Z67" s="27">
        <f t="shared" si="5"/>
        <v>0.11239363210428421</v>
      </c>
      <c r="AA67" s="57">
        <f t="shared" si="6"/>
        <v>0.10354427895475916</v>
      </c>
      <c r="AE67" s="38">
        <v>2.863</v>
      </c>
      <c r="AF67" s="74">
        <f t="shared" si="17"/>
        <v>2.7795929399188988</v>
      </c>
      <c r="AG67" s="134">
        <f t="shared" si="11"/>
        <v>0.16797775449902053</v>
      </c>
      <c r="AH67" s="28">
        <f t="shared" si="18"/>
        <v>2.5293717596755951</v>
      </c>
      <c r="AI67" s="27">
        <f t="shared" si="25"/>
        <v>0.11653099557261784</v>
      </c>
      <c r="AJ67" s="27">
        <f t="shared" si="8"/>
        <v>0.11653099557261784</v>
      </c>
      <c r="AK67" s="57">
        <f t="shared" si="9"/>
        <v>0.11130780274195884</v>
      </c>
    </row>
    <row r="68" spans="1:37" x14ac:dyDescent="0.25">
      <c r="A68" s="109"/>
      <c r="B68" s="129">
        <v>64</v>
      </c>
      <c r="C68" s="24">
        <v>44713</v>
      </c>
      <c r="D68" s="30">
        <v>2.7069999999999999</v>
      </c>
      <c r="E68" s="127"/>
      <c r="F68" s="123">
        <v>2.7069999999999999</v>
      </c>
      <c r="G68">
        <f t="shared" si="12"/>
        <v>2.3278541009826785</v>
      </c>
      <c r="H68" s="27">
        <f t="shared" si="26"/>
        <v>0.14006128519295211</v>
      </c>
      <c r="I68" s="27">
        <f t="shared" si="27"/>
        <v>0.14006128519295211</v>
      </c>
      <c r="J68" s="57">
        <f t="shared" si="30"/>
        <v>0.14375161274165282</v>
      </c>
      <c r="L68" s="109"/>
      <c r="M68" s="123">
        <v>2.7069999999999999</v>
      </c>
      <c r="N68">
        <f t="shared" si="13"/>
        <v>2.863</v>
      </c>
      <c r="O68" s="27">
        <f t="shared" si="28"/>
        <v>-5.7628370890284504E-2</v>
      </c>
      <c r="P68" s="27">
        <f t="shared" si="29"/>
        <v>5.7628370890284504E-2</v>
      </c>
      <c r="Q68" s="57">
        <f t="shared" si="31"/>
        <v>2.4336000000000042E-2</v>
      </c>
      <c r="U68" s="38">
        <v>2.7069999999999999</v>
      </c>
      <c r="V68" s="74">
        <f t="shared" si="10"/>
        <v>2.7718321293628136</v>
      </c>
      <c r="W68" s="28">
        <f t="shared" si="14"/>
        <v>0.13806760842911323</v>
      </c>
      <c r="X68" s="28">
        <f t="shared" si="15"/>
        <v>2.9663285174512559</v>
      </c>
      <c r="Y68" s="27">
        <f t="shared" si="24"/>
        <v>-9.5799230680183256E-2</v>
      </c>
      <c r="Z68" s="27">
        <f t="shared" si="5"/>
        <v>9.5799230680183256E-2</v>
      </c>
      <c r="AA68" s="57">
        <f t="shared" si="6"/>
        <v>6.7251279963466429E-2</v>
      </c>
      <c r="AE68" s="38">
        <v>2.7069999999999999</v>
      </c>
      <c r="AF68" s="74">
        <f t="shared" si="17"/>
        <v>2.7671426736044795</v>
      </c>
      <c r="AG68" s="134">
        <f t="shared" si="11"/>
        <v>0.1305774427605112</v>
      </c>
      <c r="AH68" s="28">
        <f t="shared" si="18"/>
        <v>2.9475706944179194</v>
      </c>
      <c r="AI68" s="27">
        <f t="shared" si="25"/>
        <v>-8.8869853866981735E-2</v>
      </c>
      <c r="AJ68" s="27">
        <f t="shared" si="8"/>
        <v>8.8869853866981735E-2</v>
      </c>
      <c r="AK68" s="57">
        <f t="shared" si="9"/>
        <v>5.7874259012720031E-2</v>
      </c>
    </row>
    <row r="69" spans="1:37" x14ac:dyDescent="0.25">
      <c r="A69" s="109"/>
      <c r="B69" s="129">
        <v>65</v>
      </c>
      <c r="C69" s="24">
        <v>44743</v>
      </c>
      <c r="D69" s="30">
        <v>2.9359999999999999</v>
      </c>
      <c r="E69" s="127"/>
      <c r="F69" s="123">
        <v>2.9359999999999999</v>
      </c>
      <c r="G69">
        <f t="shared" si="12"/>
        <v>2.4415978706878749</v>
      </c>
      <c r="H69" s="27">
        <f t="shared" si="26"/>
        <v>0.16839309581475648</v>
      </c>
      <c r="I69" s="27">
        <f t="shared" si="27"/>
        <v>0.16839309581475648</v>
      </c>
      <c r="J69" s="57">
        <f t="shared" si="30"/>
        <v>0.2444334654683632</v>
      </c>
      <c r="L69" s="109"/>
      <c r="M69" s="123">
        <v>2.9359999999999999</v>
      </c>
      <c r="N69">
        <f t="shared" si="13"/>
        <v>2.7069999999999999</v>
      </c>
      <c r="O69" s="27">
        <f t="shared" si="28"/>
        <v>7.7997275204359701E-2</v>
      </c>
      <c r="P69" s="27">
        <f t="shared" si="29"/>
        <v>7.7997275204359701E-2</v>
      </c>
      <c r="Q69" s="57">
        <f t="shared" si="31"/>
        <v>5.2441000000000043E-2</v>
      </c>
      <c r="U69" s="38">
        <v>2.9359999999999999</v>
      </c>
      <c r="V69" s="74">
        <f t="shared" si="10"/>
        <v>2.9294749344479816</v>
      </c>
      <c r="W69" s="28">
        <f t="shared" si="14"/>
        <v>0.14266777964328609</v>
      </c>
      <c r="X69" s="28">
        <f t="shared" si="15"/>
        <v>2.9098997377919269</v>
      </c>
      <c r="Y69" s="27">
        <f t="shared" si="24"/>
        <v>8.8897350844935434E-3</v>
      </c>
      <c r="Z69" s="27">
        <f t="shared" si="5"/>
        <v>8.8897350844935434E-3</v>
      </c>
      <c r="AA69" s="57">
        <f t="shared" si="6"/>
        <v>6.8122368733016599E-4</v>
      </c>
      <c r="AE69" s="38">
        <v>2.9359999999999999</v>
      </c>
      <c r="AF69" s="74">
        <f t="shared" si="17"/>
        <v>2.9264300290912475</v>
      </c>
      <c r="AG69" s="134">
        <f t="shared" si="11"/>
        <v>0.13652862307666427</v>
      </c>
      <c r="AH69" s="28">
        <f t="shared" si="18"/>
        <v>2.8977201163649906</v>
      </c>
      <c r="AI69" s="27">
        <f t="shared" si="25"/>
        <v>1.3038107505112173E-2</v>
      </c>
      <c r="AJ69" s="27">
        <f t="shared" si="8"/>
        <v>1.3038107505112173E-2</v>
      </c>
      <c r="AK69" s="57">
        <f t="shared" si="9"/>
        <v>1.4653494911098556E-3</v>
      </c>
    </row>
    <row r="70" spans="1:37" x14ac:dyDescent="0.25">
      <c r="A70" s="109"/>
      <c r="B70" s="129">
        <v>66</v>
      </c>
      <c r="C70" s="24">
        <v>44774</v>
      </c>
      <c r="D70" s="30">
        <v>3.1160000000000001</v>
      </c>
      <c r="E70" s="127"/>
      <c r="F70" s="123">
        <v>3.1160000000000001</v>
      </c>
      <c r="G70">
        <f t="shared" si="12"/>
        <v>2.5899185094815125</v>
      </c>
      <c r="H70" s="27">
        <f t="shared" si="26"/>
        <v>0.16883231403032337</v>
      </c>
      <c r="I70" s="27">
        <f t="shared" si="27"/>
        <v>0.16883231403032337</v>
      </c>
      <c r="J70" s="57">
        <f t="shared" si="30"/>
        <v>0.27676173466615361</v>
      </c>
      <c r="L70" s="109"/>
      <c r="M70" s="123">
        <v>3.1160000000000001</v>
      </c>
      <c r="N70">
        <f t="shared" si="13"/>
        <v>2.9359999999999999</v>
      </c>
      <c r="O70" s="27">
        <f t="shared" si="28"/>
        <v>5.7766367137355633E-2</v>
      </c>
      <c r="P70" s="27">
        <f t="shared" si="29"/>
        <v>5.7766367137355633E-2</v>
      </c>
      <c r="Q70" s="57">
        <f t="shared" si="31"/>
        <v>3.2400000000000061E-2</v>
      </c>
      <c r="U70" s="38">
        <v>3.1160000000000001</v>
      </c>
      <c r="V70" s="74">
        <f t="shared" si="10"/>
        <v>3.105035678522817</v>
      </c>
      <c r="W70" s="28">
        <f t="shared" si="14"/>
        <v>0.15039762628470019</v>
      </c>
      <c r="X70" s="28">
        <f>V69+W69</f>
        <v>3.0721427140912678</v>
      </c>
      <c r="Y70" s="27">
        <f t="shared" si="24"/>
        <v>1.4074867108065558E-2</v>
      </c>
      <c r="Z70" s="27">
        <f t="shared" ref="Z70:Z81" si="32">ABS(($D70-X70)/$D70)</f>
        <v>1.4074867108065558E-2</v>
      </c>
      <c r="AA70" s="57">
        <f t="shared" ref="AA70:AA81" si="33">($D70-X70)^2</f>
        <v>1.9234615272802869E-3</v>
      </c>
      <c r="AE70" s="38">
        <v>3.1160000000000001</v>
      </c>
      <c r="AF70" s="74">
        <f t="shared" si="17"/>
        <v>3.1027396630419783</v>
      </c>
      <c r="AG70" s="134">
        <f t="shared" si="11"/>
        <v>0.14477469373273777</v>
      </c>
      <c r="AH70" s="28">
        <f>AF69+AG69</f>
        <v>3.0629586521679117</v>
      </c>
      <c r="AI70" s="27">
        <f t="shared" si="25"/>
        <v>1.7022255401825531E-2</v>
      </c>
      <c r="AJ70" s="27">
        <f t="shared" ref="AJ70:AJ81" si="34">ABS(($D70-AH70)/$D70)</f>
        <v>1.7022255401825531E-2</v>
      </c>
      <c r="AK70" s="57">
        <f t="shared" ref="AK70:AK81" si="35">($D70-AH70)^2</f>
        <v>2.8133845798445846E-3</v>
      </c>
    </row>
    <row r="71" spans="1:37" x14ac:dyDescent="0.25">
      <c r="A71" s="109"/>
      <c r="B71" s="129">
        <v>67</v>
      </c>
      <c r="C71" s="24">
        <v>44805</v>
      </c>
      <c r="D71" s="30">
        <v>2.9020000000000001</v>
      </c>
      <c r="E71" s="127"/>
      <c r="F71" s="123">
        <v>2.9020000000000001</v>
      </c>
      <c r="G71">
        <f t="shared" ref="G71:G81" si="36">$K$4*F70+(1-$K$4)*G70</f>
        <v>2.7477429566370586</v>
      </c>
      <c r="H71" s="27">
        <f t="shared" si="26"/>
        <v>5.3155425004459522E-2</v>
      </c>
      <c r="I71" s="27">
        <f t="shared" si="27"/>
        <v>5.3155425004459522E-2</v>
      </c>
      <c r="J71" s="57">
        <f t="shared" si="30"/>
        <v>2.3795235427076428E-2</v>
      </c>
      <c r="L71" s="109"/>
      <c r="M71" s="123">
        <v>2.9020000000000001</v>
      </c>
      <c r="N71">
        <f t="shared" ref="N71:N79" si="37">$R$4*M70+$S$4*N70</f>
        <v>3.1160000000000001</v>
      </c>
      <c r="O71" s="27">
        <f t="shared" si="28"/>
        <v>-7.374224672639558E-2</v>
      </c>
      <c r="P71" s="27">
        <f t="shared" si="29"/>
        <v>7.374224672639558E-2</v>
      </c>
      <c r="Q71" s="57">
        <f t="shared" si="31"/>
        <v>4.5795999999999989E-2</v>
      </c>
      <c r="U71" s="38">
        <v>2.9020000000000001</v>
      </c>
      <c r="V71" s="74">
        <f t="shared" ref="V71:V81" si="38">$AC$4*(U71)+(1-$AC$4)*(V70+W70)</f>
        <v>2.9903583262018794</v>
      </c>
      <c r="W71" s="28">
        <f t="shared" ref="W71:W81" si="39">$AB$4*(V71-V70)+(1-$AB$4)*W70</f>
        <v>8.8105006312375306E-2</v>
      </c>
      <c r="X71" s="28">
        <f t="shared" ref="X71:X80" si="40">V70+W70</f>
        <v>3.255433304807517</v>
      </c>
      <c r="Y71" s="27">
        <f t="shared" si="24"/>
        <v>-0.12178956058150134</v>
      </c>
      <c r="Z71" s="27">
        <f t="shared" si="32"/>
        <v>0.12178956058150134</v>
      </c>
      <c r="AA71" s="57">
        <f t="shared" si="33"/>
        <v>0.12491510094716314</v>
      </c>
      <c r="AE71" s="38">
        <v>2.9020000000000001</v>
      </c>
      <c r="AF71" s="74">
        <f t="shared" ref="AF71:AF80" si="41">$AM$4*(AE71)+$AN$4*(AF70+AG70)</f>
        <v>2.9883785891936787</v>
      </c>
      <c r="AG71" s="134">
        <f t="shared" ref="AG71:AG80" si="42">$AL$4*(AF71-AF70)+$AO$4*AG70</f>
        <v>9.1059320441857119E-2</v>
      </c>
      <c r="AH71" s="28">
        <f t="shared" ref="AH71:AH72" si="43">AF70+AG70</f>
        <v>3.2475143567747162</v>
      </c>
      <c r="AI71" s="27">
        <f t="shared" si="25"/>
        <v>-0.11906077077006068</v>
      </c>
      <c r="AJ71" s="27">
        <f t="shared" si="34"/>
        <v>0.11906077077006068</v>
      </c>
      <c r="AK71" s="57">
        <f t="shared" si="35"/>
        <v>0.11938017073744579</v>
      </c>
    </row>
    <row r="72" spans="1:37" x14ac:dyDescent="0.25">
      <c r="A72" s="109"/>
      <c r="B72" s="129">
        <v>68</v>
      </c>
      <c r="C72" s="24">
        <v>44835</v>
      </c>
      <c r="D72" s="30">
        <v>3.419</v>
      </c>
      <c r="E72" s="127"/>
      <c r="F72" s="123">
        <v>3.419</v>
      </c>
      <c r="G72">
        <f t="shared" si="36"/>
        <v>2.7940200696459412</v>
      </c>
      <c r="H72" s="27">
        <f t="shared" si="26"/>
        <v>0.18279611885172825</v>
      </c>
      <c r="I72" s="27">
        <f t="shared" si="27"/>
        <v>0.18279611885172825</v>
      </c>
      <c r="J72" s="57">
        <f t="shared" si="30"/>
        <v>0.39059991334536426</v>
      </c>
      <c r="L72" s="109"/>
      <c r="M72" s="123">
        <v>3.419</v>
      </c>
      <c r="N72">
        <f t="shared" si="37"/>
        <v>2.9020000000000001</v>
      </c>
      <c r="O72" s="27">
        <f t="shared" si="28"/>
        <v>0.15121380520620062</v>
      </c>
      <c r="P72" s="27">
        <f t="shared" si="29"/>
        <v>0.15121380520620062</v>
      </c>
      <c r="Q72" s="57">
        <f t="shared" si="31"/>
        <v>0.26728899999999989</v>
      </c>
      <c r="U72" s="38">
        <v>3.419</v>
      </c>
      <c r="V72" s="74">
        <f t="shared" si="38"/>
        <v>3.3338658331285638</v>
      </c>
      <c r="W72" s="28">
        <f t="shared" si="39"/>
        <v>0.14812459395673794</v>
      </c>
      <c r="X72" s="28">
        <f t="shared" si="40"/>
        <v>3.0784633325142545</v>
      </c>
      <c r="Y72" s="27">
        <f t="shared" si="24"/>
        <v>9.9601248167810907E-2</v>
      </c>
      <c r="Z72" s="27">
        <f t="shared" si="32"/>
        <v>9.9601248167810907E-2</v>
      </c>
      <c r="AA72" s="57">
        <f t="shared" si="33"/>
        <v>0.1159652219022972</v>
      </c>
      <c r="AE72" s="38">
        <v>3.419</v>
      </c>
      <c r="AF72" s="74">
        <f t="shared" si="41"/>
        <v>3.3341094774088837</v>
      </c>
      <c r="AG72" s="134">
        <f t="shared" si="42"/>
        <v>0.14384932491409283</v>
      </c>
      <c r="AH72" s="28">
        <f t="shared" si="43"/>
        <v>3.0794379096355358</v>
      </c>
      <c r="AI72" s="27">
        <f t="shared" si="25"/>
        <v>9.9316200750062672E-2</v>
      </c>
      <c r="AJ72" s="27">
        <f t="shared" si="34"/>
        <v>9.9316200750062672E-2</v>
      </c>
      <c r="AK72" s="57">
        <f t="shared" si="35"/>
        <v>0.1153024132126846</v>
      </c>
    </row>
    <row r="73" spans="1:37" x14ac:dyDescent="0.25">
      <c r="A73" s="109"/>
      <c r="B73" s="129">
        <v>69</v>
      </c>
      <c r="C73" s="24">
        <v>44866</v>
      </c>
      <c r="D73" s="30">
        <v>3.589</v>
      </c>
      <c r="E73" s="127"/>
      <c r="F73" s="123">
        <v>3.589</v>
      </c>
      <c r="G73">
        <f t="shared" si="36"/>
        <v>2.9815140487521585</v>
      </c>
      <c r="H73" s="27">
        <f t="shared" si="26"/>
        <v>0.16926329095788281</v>
      </c>
      <c r="I73" s="27">
        <f t="shared" si="27"/>
        <v>0.16926329095788281</v>
      </c>
      <c r="J73" s="57">
        <f t="shared" si="30"/>
        <v>0.36903918096349481</v>
      </c>
      <c r="L73" s="109"/>
      <c r="M73" s="123">
        <v>3.589</v>
      </c>
      <c r="N73">
        <f t="shared" si="37"/>
        <v>3.419</v>
      </c>
      <c r="O73" s="27">
        <f t="shared" si="28"/>
        <v>4.736695458344941E-2</v>
      </c>
      <c r="P73" s="27">
        <f t="shared" si="29"/>
        <v>4.736695458344941E-2</v>
      </c>
      <c r="Q73" s="57">
        <f t="shared" si="31"/>
        <v>2.8899999999999974E-2</v>
      </c>
      <c r="U73" s="38">
        <v>3.589</v>
      </c>
      <c r="V73" s="74">
        <f t="shared" si="38"/>
        <v>3.5622476067713253</v>
      </c>
      <c r="W73" s="28">
        <f t="shared" si="39"/>
        <v>0.16698503118295349</v>
      </c>
      <c r="X73" s="28">
        <f>V72+W72</f>
        <v>3.4819904270853019</v>
      </c>
      <c r="Y73" s="27">
        <f t="shared" si="24"/>
        <v>2.9815985766146011E-2</v>
      </c>
      <c r="Z73" s="27">
        <f t="shared" si="32"/>
        <v>2.9815985766146011E-2</v>
      </c>
      <c r="AA73" s="57">
        <f t="shared" si="33"/>
        <v>1.1451048695386075E-2</v>
      </c>
      <c r="AE73" s="38">
        <v>3.589</v>
      </c>
      <c r="AF73" s="74">
        <f t="shared" si="41"/>
        <v>3.5612397005807441</v>
      </c>
      <c r="AG73" s="134">
        <f t="shared" si="42"/>
        <v>0.1611123395093933</v>
      </c>
      <c r="AH73" s="28">
        <f>AF72+AG72</f>
        <v>3.4779588023229766</v>
      </c>
      <c r="AI73" s="27">
        <f t="shared" si="25"/>
        <v>3.0939313925055268E-2</v>
      </c>
      <c r="AJ73" s="27">
        <f t="shared" si="34"/>
        <v>3.0939313925055268E-2</v>
      </c>
      <c r="AK73" s="57">
        <f t="shared" si="35"/>
        <v>1.2330147581547778E-2</v>
      </c>
    </row>
    <row r="74" spans="1:37" x14ac:dyDescent="0.25">
      <c r="A74" s="109"/>
      <c r="B74" s="129">
        <v>70</v>
      </c>
      <c r="C74" s="24">
        <v>44896</v>
      </c>
      <c r="D74" s="30">
        <v>4.25</v>
      </c>
      <c r="E74" s="127"/>
      <c r="F74" s="123">
        <v>4.25</v>
      </c>
      <c r="G74">
        <f t="shared" si="36"/>
        <v>3.1637598341265107</v>
      </c>
      <c r="H74" s="27">
        <f t="shared" si="26"/>
        <v>0.25558592138199748</v>
      </c>
      <c r="I74" s="27">
        <f t="shared" si="27"/>
        <v>0.25558592138199748</v>
      </c>
      <c r="J74" s="57">
        <f t="shared" si="30"/>
        <v>1.1799176979568655</v>
      </c>
      <c r="L74" s="109"/>
      <c r="M74" s="123">
        <v>4.25</v>
      </c>
      <c r="N74">
        <f t="shared" si="37"/>
        <v>3.589</v>
      </c>
      <c r="O74" s="27">
        <f t="shared" si="28"/>
        <v>0.15552941176470589</v>
      </c>
      <c r="P74" s="27">
        <f t="shared" si="29"/>
        <v>0.15552941176470589</v>
      </c>
      <c r="Q74" s="57">
        <f t="shared" si="31"/>
        <v>0.43692100000000006</v>
      </c>
      <c r="U74" s="38">
        <v>4.25</v>
      </c>
      <c r="V74" s="74">
        <f t="shared" si="38"/>
        <v>4.1198081594885698</v>
      </c>
      <c r="W74" s="28">
        <f t="shared" si="39"/>
        <v>0.25877027874351188</v>
      </c>
      <c r="X74" s="28">
        <f t="shared" si="40"/>
        <v>3.7292326379542788</v>
      </c>
      <c r="Y74" s="27">
        <f t="shared" si="24"/>
        <v>0.12253349695193438</v>
      </c>
      <c r="Z74" s="27">
        <f t="shared" si="32"/>
        <v>0.12253349695193438</v>
      </c>
      <c r="AA74" s="57">
        <f t="shared" si="33"/>
        <v>0.27119864537205923</v>
      </c>
      <c r="AE74" s="38">
        <v>4.25</v>
      </c>
      <c r="AF74" s="74">
        <f t="shared" si="41"/>
        <v>4.1180880100225341</v>
      </c>
      <c r="AG74" s="134">
        <f t="shared" si="42"/>
        <v>0.24314310487990454</v>
      </c>
      <c r="AH74" s="28">
        <f t="shared" ref="AH74:AH80" si="44">AF73+AG73</f>
        <v>3.7223520400901373</v>
      </c>
      <c r="AI74" s="27">
        <f t="shared" si="25"/>
        <v>0.12415246115526181</v>
      </c>
      <c r="AJ74" s="27">
        <f t="shared" si="34"/>
        <v>0.12415246115526181</v>
      </c>
      <c r="AK74" s="57">
        <f t="shared" si="35"/>
        <v>0.27841236959704008</v>
      </c>
    </row>
    <row r="75" spans="1:37" x14ac:dyDescent="0.25">
      <c r="A75" s="109"/>
      <c r="B75" s="129">
        <v>71</v>
      </c>
      <c r="C75" s="24">
        <v>44927</v>
      </c>
      <c r="D75" s="30">
        <v>4.8230000000000004</v>
      </c>
      <c r="E75" s="127"/>
      <c r="F75" s="123">
        <v>4.8230000000000004</v>
      </c>
      <c r="G75">
        <f t="shared" si="36"/>
        <v>3.4896318838885572</v>
      </c>
      <c r="H75" s="27">
        <f t="shared" si="26"/>
        <v>0.27646031849708547</v>
      </c>
      <c r="I75" s="27">
        <f t="shared" si="27"/>
        <v>0.27646031849708547</v>
      </c>
      <c r="J75" s="57">
        <f t="shared" si="30"/>
        <v>1.7778705330625793</v>
      </c>
      <c r="L75" s="109"/>
      <c r="M75" s="123">
        <v>4.8230000000000004</v>
      </c>
      <c r="N75">
        <f t="shared" si="37"/>
        <v>4.25</v>
      </c>
      <c r="O75" s="27">
        <f t="shared" si="28"/>
        <v>0.11880572257930756</v>
      </c>
      <c r="P75" s="27">
        <f t="shared" si="29"/>
        <v>0.11880572257930756</v>
      </c>
      <c r="Q75" s="57">
        <f t="shared" si="31"/>
        <v>0.32832900000000048</v>
      </c>
      <c r="U75" s="38">
        <v>4.8230000000000004</v>
      </c>
      <c r="V75" s="74">
        <f t="shared" si="38"/>
        <v>4.711894609558021</v>
      </c>
      <c r="W75" s="28">
        <f t="shared" si="39"/>
        <v>0.33709957900510762</v>
      </c>
      <c r="X75" s="28">
        <f t="shared" si="40"/>
        <v>4.3785784382320818</v>
      </c>
      <c r="Y75" s="27">
        <f t="shared" ref="Y75:Y81" si="45">($D75-X75)/$D75</f>
        <v>9.2146291057001561E-2</v>
      </c>
      <c r="Z75" s="27">
        <f t="shared" si="32"/>
        <v>9.2146291057001561E-2</v>
      </c>
      <c r="AA75" s="57">
        <f t="shared" si="33"/>
        <v>0.19751052456423587</v>
      </c>
      <c r="AE75" s="38">
        <v>4.8230000000000004</v>
      </c>
      <c r="AF75" s="74">
        <f t="shared" si="41"/>
        <v>4.7075577787256098</v>
      </c>
      <c r="AG75" s="134">
        <f t="shared" si="42"/>
        <v>0.31493198297072766</v>
      </c>
      <c r="AH75" s="28">
        <f t="shared" si="44"/>
        <v>4.3612311149024388</v>
      </c>
      <c r="AI75" s="27">
        <f t="shared" ref="AI75:AI80" si="46">($D75-AH75)/$D75</f>
        <v>9.5743082126801077E-2</v>
      </c>
      <c r="AJ75" s="27">
        <f t="shared" si="34"/>
        <v>9.5743082126801077E-2</v>
      </c>
      <c r="AK75" s="57">
        <f t="shared" si="35"/>
        <v>0.21323050324424508</v>
      </c>
    </row>
    <row r="76" spans="1:37" x14ac:dyDescent="0.25">
      <c r="A76" s="109"/>
      <c r="B76" s="129">
        <v>72</v>
      </c>
      <c r="C76" s="24">
        <v>44958</v>
      </c>
      <c r="D76" s="30">
        <v>4.2110000000000003</v>
      </c>
      <c r="E76" s="127"/>
      <c r="F76" s="123">
        <v>4.2110000000000003</v>
      </c>
      <c r="G76">
        <f t="shared" si="36"/>
        <v>3.8896423187219895</v>
      </c>
      <c r="H76" s="27">
        <f t="shared" si="26"/>
        <v>7.6313863993828251E-2</v>
      </c>
      <c r="I76" s="27">
        <f t="shared" si="27"/>
        <v>7.6313863993828251E-2</v>
      </c>
      <c r="J76" s="57">
        <f t="shared" si="30"/>
        <v>0.10327075931637957</v>
      </c>
      <c r="L76" s="109"/>
      <c r="M76" s="123">
        <v>4.2110000000000003</v>
      </c>
      <c r="N76">
        <f t="shared" si="37"/>
        <v>4.8230000000000004</v>
      </c>
      <c r="O76" s="27">
        <f t="shared" si="28"/>
        <v>-0.14533364996437903</v>
      </c>
      <c r="P76" s="27">
        <f t="shared" si="29"/>
        <v>0.14533364996437903</v>
      </c>
      <c r="Q76" s="57">
        <f t="shared" si="31"/>
        <v>0.3745440000000001</v>
      </c>
      <c r="U76" s="38">
        <v>4.2110000000000003</v>
      </c>
      <c r="V76" s="74">
        <f t="shared" si="38"/>
        <v>4.4204985471407827</v>
      </c>
      <c r="W76" s="28">
        <f t="shared" si="39"/>
        <v>0.18940310327085635</v>
      </c>
      <c r="X76" s="28">
        <f t="shared" si="40"/>
        <v>5.0489941885631282</v>
      </c>
      <c r="Y76" s="27">
        <f t="shared" si="45"/>
        <v>-0.19900123214512655</v>
      </c>
      <c r="Z76" s="27">
        <f t="shared" si="32"/>
        <v>0.19900123214512655</v>
      </c>
      <c r="AA76" s="57">
        <f t="shared" si="33"/>
        <v>0.70223426006557521</v>
      </c>
      <c r="AE76" s="38">
        <v>4.2110000000000003</v>
      </c>
      <c r="AF76" s="74">
        <f t="shared" si="41"/>
        <v>4.4138724404240843</v>
      </c>
      <c r="AG76" s="134">
        <f t="shared" si="42"/>
        <v>0.18877376518162459</v>
      </c>
      <c r="AH76" s="28">
        <f t="shared" si="44"/>
        <v>5.0224897616963373</v>
      </c>
      <c r="AI76" s="27">
        <f t="shared" si="46"/>
        <v>-0.19270713884975943</v>
      </c>
      <c r="AJ76" s="27">
        <f t="shared" si="34"/>
        <v>0.19270713884975943</v>
      </c>
      <c r="AK76" s="57">
        <f t="shared" si="35"/>
        <v>0.6585156333379778</v>
      </c>
    </row>
    <row r="77" spans="1:37" x14ac:dyDescent="0.25">
      <c r="A77" s="109"/>
      <c r="B77" s="129">
        <v>73</v>
      </c>
      <c r="C77" s="24">
        <v>44986</v>
      </c>
      <c r="D77" s="30">
        <v>3.4460000000000002</v>
      </c>
      <c r="E77" s="127"/>
      <c r="F77" s="123">
        <v>3.4460000000000002</v>
      </c>
      <c r="G77">
        <f t="shared" si="36"/>
        <v>3.9860496231053926</v>
      </c>
      <c r="H77" s="27">
        <f>($D77-G77)/$D77</f>
        <v>-0.1567178244647105</v>
      </c>
      <c r="I77" s="27">
        <f t="shared" ref="I77:I81" si="47">ABS(($D77-G77)/$D77)</f>
        <v>0.1567178244647105</v>
      </c>
      <c r="J77" s="57">
        <f t="shared" si="30"/>
        <v>0.29165359541627639</v>
      </c>
      <c r="L77" s="109"/>
      <c r="M77" s="123">
        <v>3.4460000000000002</v>
      </c>
      <c r="N77">
        <f t="shared" si="37"/>
        <v>4.2110000000000003</v>
      </c>
      <c r="O77" s="27">
        <f>($D77-N77)/$D77</f>
        <v>-0.22199651770168313</v>
      </c>
      <c r="P77" s="27">
        <f t="shared" ref="P77:P81" si="48">ABS(($D77-N77)/$D77)</f>
        <v>0.22199651770168313</v>
      </c>
      <c r="Q77" s="57">
        <f t="shared" si="31"/>
        <v>0.58522500000000022</v>
      </c>
      <c r="U77" s="38">
        <v>3.4460000000000002</v>
      </c>
      <c r="V77" s="74">
        <f t="shared" si="38"/>
        <v>3.7369754126029102</v>
      </c>
      <c r="W77" s="28">
        <f t="shared" si="39"/>
        <v>-1.5734562614194925E-2</v>
      </c>
      <c r="X77" s="28">
        <f t="shared" si="40"/>
        <v>4.609901650411639</v>
      </c>
      <c r="Y77" s="27">
        <f t="shared" si="45"/>
        <v>-0.33775439652107914</v>
      </c>
      <c r="Z77" s="27">
        <f t="shared" si="32"/>
        <v>0.33775439652107914</v>
      </c>
      <c r="AA77" s="57">
        <f t="shared" si="33"/>
        <v>1.3546670518309367</v>
      </c>
      <c r="AE77" s="38">
        <v>3.4460000000000002</v>
      </c>
      <c r="AF77" s="74">
        <f t="shared" si="41"/>
        <v>3.7351615514014274</v>
      </c>
      <c r="AG77" s="134">
        <f t="shared" si="42"/>
        <v>8.9558170084858557E-3</v>
      </c>
      <c r="AH77" s="28">
        <f t="shared" si="44"/>
        <v>4.6026462056057085</v>
      </c>
      <c r="AI77" s="27">
        <f t="shared" si="46"/>
        <v>-0.33564892791808132</v>
      </c>
      <c r="AJ77" s="27">
        <f t="shared" si="34"/>
        <v>0.33564892791808132</v>
      </c>
      <c r="AK77" s="57">
        <f t="shared" si="35"/>
        <v>1.3378304449420824</v>
      </c>
    </row>
    <row r="78" spans="1:37" x14ac:dyDescent="0.25">
      <c r="A78" s="109"/>
      <c r="B78" s="129">
        <v>74</v>
      </c>
      <c r="C78" s="24">
        <v>45017</v>
      </c>
      <c r="D78" s="30">
        <v>3.27</v>
      </c>
      <c r="E78" s="127"/>
      <c r="F78" s="123">
        <v>3.27</v>
      </c>
      <c r="G78">
        <f t="shared" si="36"/>
        <v>3.8240347361737745</v>
      </c>
      <c r="H78" s="27">
        <f t="shared" ref="H78:H81" si="49">($D78-G78)/$D78</f>
        <v>-0.16942958292775978</v>
      </c>
      <c r="I78" s="27">
        <f t="shared" si="47"/>
        <v>0.16942958292775978</v>
      </c>
      <c r="J78" s="57">
        <f t="shared" ref="J78:J81" si="50">($D78-G78)^2</f>
        <v>0.30695448888714394</v>
      </c>
      <c r="L78" s="109"/>
      <c r="M78" s="123">
        <v>3.27</v>
      </c>
      <c r="N78">
        <f t="shared" si="37"/>
        <v>3.4460000000000002</v>
      </c>
      <c r="O78" s="27">
        <f t="shared" ref="O78:O81" si="51">($D78-N78)/$D78</f>
        <v>-5.3822629969419007E-2</v>
      </c>
      <c r="P78" s="27">
        <f t="shared" si="48"/>
        <v>5.3822629969419007E-2</v>
      </c>
      <c r="Q78" s="57">
        <f t="shared" ref="Q78:Q81" si="52">($D78-N78)^2</f>
        <v>3.0976000000000056E-2</v>
      </c>
      <c r="U78" s="38">
        <v>3.27</v>
      </c>
      <c r="V78" s="74">
        <f t="shared" si="38"/>
        <v>3.3828102124971791</v>
      </c>
      <c r="W78" s="28">
        <f t="shared" si="39"/>
        <v>-9.5265762424705927E-2</v>
      </c>
      <c r="X78" s="28">
        <f t="shared" si="40"/>
        <v>3.7212408499887153</v>
      </c>
      <c r="Y78" s="27">
        <f t="shared" si="45"/>
        <v>-0.13799414372743588</v>
      </c>
      <c r="Z78" s="27">
        <f t="shared" si="32"/>
        <v>0.13799414372743588</v>
      </c>
      <c r="AA78" s="57">
        <f t="shared" si="33"/>
        <v>0.20361830469853825</v>
      </c>
      <c r="AE78" s="38">
        <v>3.27</v>
      </c>
      <c r="AF78" s="74">
        <f t="shared" si="41"/>
        <v>3.3885293421024785</v>
      </c>
      <c r="AG78" s="134">
        <f t="shared" si="42"/>
        <v>-6.4752817462045878E-2</v>
      </c>
      <c r="AH78" s="28">
        <f t="shared" si="44"/>
        <v>3.7441173684099134</v>
      </c>
      <c r="AI78" s="27">
        <f t="shared" si="46"/>
        <v>-0.14499002092046281</v>
      </c>
      <c r="AJ78" s="27">
        <f t="shared" si="34"/>
        <v>0.14499002092046281</v>
      </c>
      <c r="AK78" s="57">
        <f t="shared" si="35"/>
        <v>0.22478727902794152</v>
      </c>
    </row>
    <row r="79" spans="1:37" x14ac:dyDescent="0.25">
      <c r="A79" s="109"/>
      <c r="B79" s="129">
        <v>75</v>
      </c>
      <c r="C79" s="24">
        <v>45047</v>
      </c>
      <c r="D79" s="30">
        <v>2.6659999999999999</v>
      </c>
      <c r="E79" s="127"/>
      <c r="F79" s="123">
        <v>2.6659999999999999</v>
      </c>
      <c r="G79">
        <f t="shared" si="36"/>
        <v>3.6578243153216419</v>
      </c>
      <c r="H79" s="27">
        <f t="shared" si="49"/>
        <v>-0.37202712502687246</v>
      </c>
      <c r="I79" s="27">
        <f t="shared" si="47"/>
        <v>0.37202712502687246</v>
      </c>
      <c r="J79" s="57">
        <f t="shared" si="50"/>
        <v>0.98371547246324387</v>
      </c>
      <c r="L79" s="109"/>
      <c r="M79" s="123">
        <v>2.6659999999999999</v>
      </c>
      <c r="N79">
        <f t="shared" si="37"/>
        <v>3.27</v>
      </c>
      <c r="O79" s="27">
        <f t="shared" si="51"/>
        <v>-0.22655663915978999</v>
      </c>
      <c r="P79" s="27">
        <f t="shared" si="48"/>
        <v>0.22655663915978999</v>
      </c>
      <c r="Q79" s="57">
        <f t="shared" si="52"/>
        <v>0.36481600000000008</v>
      </c>
      <c r="U79" s="38">
        <v>2.6659999999999999</v>
      </c>
      <c r="V79" s="74">
        <f t="shared" si="38"/>
        <v>2.8213861125181179</v>
      </c>
      <c r="W79" s="28">
        <f t="shared" si="39"/>
        <v>-0.20481297174997942</v>
      </c>
      <c r="X79" s="28">
        <f t="shared" si="40"/>
        <v>3.2875444500724731</v>
      </c>
      <c r="Y79" s="27">
        <f t="shared" si="45"/>
        <v>-0.23313745314046255</v>
      </c>
      <c r="Z79" s="27">
        <f t="shared" si="32"/>
        <v>0.23313745314046255</v>
      </c>
      <c r="AA79" s="57">
        <f t="shared" si="33"/>
        <v>0.3863175034158931</v>
      </c>
      <c r="AE79" s="38">
        <v>2.6659999999999999</v>
      </c>
      <c r="AF79" s="74">
        <f t="shared" si="41"/>
        <v>2.8304441311601081</v>
      </c>
      <c r="AG79" s="134">
        <f t="shared" si="42"/>
        <v>-0.16701401405271826</v>
      </c>
      <c r="AH79" s="28">
        <f t="shared" si="44"/>
        <v>3.3237765246404325</v>
      </c>
      <c r="AI79" s="27">
        <f t="shared" si="46"/>
        <v>-0.24672787870983967</v>
      </c>
      <c r="AJ79" s="27">
        <f t="shared" si="34"/>
        <v>0.24672787870983967</v>
      </c>
      <c r="AK79" s="57">
        <f t="shared" si="35"/>
        <v>0.43266995636804562</v>
      </c>
    </row>
    <row r="80" spans="1:37" x14ac:dyDescent="0.25">
      <c r="A80" s="109"/>
      <c r="B80" s="129">
        <v>76</v>
      </c>
      <c r="C80" s="24">
        <v>45078</v>
      </c>
      <c r="D80" s="30">
        <v>2.2189999999999999</v>
      </c>
      <c r="E80" s="127"/>
      <c r="F80" s="123">
        <v>2.2189999999999999</v>
      </c>
      <c r="G80">
        <f t="shared" si="36"/>
        <v>3.3602770207251491</v>
      </c>
      <c r="H80" s="27">
        <f t="shared" si="49"/>
        <v>-0.51432042394103172</v>
      </c>
      <c r="I80" s="27">
        <f t="shared" si="47"/>
        <v>0.51432042394103172</v>
      </c>
      <c r="J80" s="57">
        <f t="shared" si="50"/>
        <v>1.3025132380352729</v>
      </c>
      <c r="L80" s="109"/>
      <c r="M80" s="123">
        <v>2.2189999999999999</v>
      </c>
      <c r="N80">
        <f>$R$4*M79+$S$4*N79</f>
        <v>2.6659999999999999</v>
      </c>
      <c r="O80" s="27">
        <f t="shared" si="51"/>
        <v>-0.20144209103199642</v>
      </c>
      <c r="P80" s="27">
        <f t="shared" si="48"/>
        <v>0.20144209103199642</v>
      </c>
      <c r="Q80" s="57">
        <f t="shared" si="52"/>
        <v>0.19980900000000007</v>
      </c>
      <c r="U80" s="38">
        <v>2.2189999999999999</v>
      </c>
      <c r="V80" s="74">
        <f t="shared" si="38"/>
        <v>2.3183932851920348</v>
      </c>
      <c r="W80" s="28">
        <f t="shared" si="39"/>
        <v>-0.27488523781036378</v>
      </c>
      <c r="X80" s="28">
        <f t="shared" si="40"/>
        <v>2.6165731407681383</v>
      </c>
      <c r="Y80" s="27">
        <f t="shared" si="45"/>
        <v>-0.17916770652011649</v>
      </c>
      <c r="Z80" s="27">
        <f t="shared" si="32"/>
        <v>0.17916770652011649</v>
      </c>
      <c r="AA80" s="57">
        <f t="shared" si="33"/>
        <v>0.15806440226024202</v>
      </c>
      <c r="AE80" s="38">
        <v>2.2189999999999999</v>
      </c>
      <c r="AF80" s="74">
        <f t="shared" si="41"/>
        <v>2.3301075292768476</v>
      </c>
      <c r="AG80" s="134">
        <f t="shared" si="42"/>
        <v>-0.23610732139015786</v>
      </c>
      <c r="AH80" s="28">
        <f t="shared" si="44"/>
        <v>2.66343011710739</v>
      </c>
      <c r="AI80" s="27">
        <f t="shared" si="46"/>
        <v>-0.20028396444677338</v>
      </c>
      <c r="AJ80" s="27">
        <f t="shared" si="34"/>
        <v>0.20028396444677338</v>
      </c>
      <c r="AK80" s="57">
        <f t="shared" si="35"/>
        <v>0.19751812899208848</v>
      </c>
    </row>
    <row r="81" spans="1:37" ht="15.75" thickBot="1" x14ac:dyDescent="0.3">
      <c r="A81" s="109"/>
      <c r="B81" s="130">
        <v>77</v>
      </c>
      <c r="C81" s="40">
        <v>45108</v>
      </c>
      <c r="D81" s="41">
        <v>2.0939999999999999</v>
      </c>
      <c r="E81" s="127"/>
      <c r="F81" s="124">
        <v>2.0939999999999999</v>
      </c>
      <c r="G81">
        <f t="shared" si="36"/>
        <v>3.0178939145076038</v>
      </c>
      <c r="H81" s="44">
        <f t="shared" si="49"/>
        <v>-0.44121008333696465</v>
      </c>
      <c r="I81" s="44">
        <f t="shared" si="47"/>
        <v>0.44121008333696465</v>
      </c>
      <c r="J81" s="69">
        <f t="shared" si="50"/>
        <v>0.85357996526418378</v>
      </c>
      <c r="L81" s="109"/>
      <c r="M81" s="124">
        <v>2.0939999999999999</v>
      </c>
      <c r="N81">
        <f>$R$4*M80+$S$4*N80</f>
        <v>2.2189999999999999</v>
      </c>
      <c r="O81" s="44">
        <f t="shared" si="51"/>
        <v>-5.9694364851957976E-2</v>
      </c>
      <c r="P81" s="44">
        <f t="shared" si="48"/>
        <v>5.9694364851957976E-2</v>
      </c>
      <c r="Q81" s="69">
        <f t="shared" si="52"/>
        <v>1.5625E-2</v>
      </c>
      <c r="U81" s="42">
        <v>2.0939999999999999</v>
      </c>
      <c r="V81" s="115">
        <f t="shared" si="38"/>
        <v>2.0813770118454178</v>
      </c>
      <c r="W81" s="45">
        <f t="shared" si="39"/>
        <v>-0.26598603116138331</v>
      </c>
      <c r="X81" s="45">
        <f>V80+W80</f>
        <v>2.0435080473816711</v>
      </c>
      <c r="Y81" s="44">
        <f t="shared" si="45"/>
        <v>2.411268033349032E-2</v>
      </c>
      <c r="Z81" s="44">
        <f t="shared" si="32"/>
        <v>2.411268033349032E-2</v>
      </c>
      <c r="AA81" s="69">
        <f t="shared" si="33"/>
        <v>2.5494372792115535E-3</v>
      </c>
      <c r="AE81" s="42">
        <v>2.0939999999999999</v>
      </c>
      <c r="AF81" s="74">
        <f>$AM$4*(AE81)+$AN$4*(AF80+AG80)</f>
        <v>2.0940000519716726</v>
      </c>
      <c r="AG81" s="134">
        <f>$AL$4*(AF81-AF80)+$AO$4*AG80</f>
        <v>-0.23610735370925234</v>
      </c>
      <c r="AH81" s="45">
        <f>AF80+AG80</f>
        <v>2.0940002078866899</v>
      </c>
      <c r="AI81" s="44">
        <f>($D81-AH81)/$D81</f>
        <v>-9.9277311406177431E-8</v>
      </c>
      <c r="AJ81" s="44">
        <f t="shared" si="34"/>
        <v>9.9277311406177431E-8</v>
      </c>
      <c r="AK81" s="69">
        <f t="shared" si="35"/>
        <v>4.3216875914303722E-14</v>
      </c>
    </row>
    <row r="82" spans="1:37" s="46" customFormat="1" ht="15.75" thickTop="1" x14ac:dyDescent="0.25">
      <c r="B82" s="131">
        <v>78</v>
      </c>
      <c r="C82" s="50">
        <v>45139</v>
      </c>
      <c r="D82" s="89"/>
      <c r="F82" s="125"/>
      <c r="G82" s="46">
        <f>$K$4*F81+(1-$K$4)*G81</f>
        <v>2.7407257401553227</v>
      </c>
      <c r="H82" s="91"/>
      <c r="I82" s="91"/>
      <c r="J82" s="133"/>
      <c r="N82" s="46">
        <f>$R$4*M81+$S$4*N81</f>
        <v>2.0939999999999999</v>
      </c>
      <c r="X82" s="88">
        <f>V81+W81</f>
        <v>1.8153909806840345</v>
      </c>
      <c r="Y82" s="46" t="s">
        <v>516</v>
      </c>
      <c r="AH82" s="88">
        <f>AF81+AG81</f>
        <v>1.8578926982624202</v>
      </c>
      <c r="AI82" s="46" t="s">
        <v>516</v>
      </c>
    </row>
    <row r="83" spans="1:37" x14ac:dyDescent="0.25">
      <c r="B83" s="68">
        <v>79</v>
      </c>
      <c r="C83" s="8">
        <v>45140</v>
      </c>
      <c r="G83">
        <f>G82</f>
        <v>2.7407257401553227</v>
      </c>
      <c r="N83">
        <f>N82</f>
        <v>2.0939999999999999</v>
      </c>
      <c r="X83" s="87">
        <f>V81+W81*2</f>
        <v>1.5494049495226512</v>
      </c>
      <c r="Y83" t="s">
        <v>517</v>
      </c>
      <c r="AH83" s="87">
        <f>AF81+AG81*2</f>
        <v>1.6217853445531678</v>
      </c>
      <c r="AI83" t="s">
        <v>517</v>
      </c>
    </row>
    <row r="84" spans="1:37" x14ac:dyDescent="0.25">
      <c r="B84" s="132">
        <v>80</v>
      </c>
      <c r="C84" s="64">
        <v>45141</v>
      </c>
      <c r="D84" s="95"/>
      <c r="G84">
        <f t="shared" ref="G84:G89" si="53">G83</f>
        <v>2.7407257401553227</v>
      </c>
      <c r="N84">
        <f t="shared" ref="N84:N89" si="54">N83</f>
        <v>2.0939999999999999</v>
      </c>
      <c r="X84" s="87">
        <f>V81+W81*3</f>
        <v>1.2834189183612679</v>
      </c>
      <c r="Y84" t="s">
        <v>518</v>
      </c>
      <c r="AH84" s="87">
        <f>AF81+AG81*3</f>
        <v>1.3856779908439156</v>
      </c>
      <c r="AI84" t="s">
        <v>518</v>
      </c>
    </row>
    <row r="85" spans="1:37" x14ac:dyDescent="0.25">
      <c r="B85" s="130">
        <v>81</v>
      </c>
      <c r="C85" s="40">
        <v>45142</v>
      </c>
      <c r="D85" s="126"/>
      <c r="G85">
        <f t="shared" si="53"/>
        <v>2.7407257401553227</v>
      </c>
      <c r="N85">
        <f t="shared" si="54"/>
        <v>2.0939999999999999</v>
      </c>
      <c r="X85">
        <f>V81+W81*4</f>
        <v>1.0174328871998846</v>
      </c>
      <c r="Y85" t="s">
        <v>519</v>
      </c>
      <c r="AH85">
        <f>AF81+AG81*4</f>
        <v>1.1495706371346632</v>
      </c>
      <c r="AI85" t="s">
        <v>519</v>
      </c>
    </row>
    <row r="86" spans="1:37" x14ac:dyDescent="0.25">
      <c r="B86" s="130">
        <v>82</v>
      </c>
      <c r="C86" s="40">
        <v>45143</v>
      </c>
      <c r="D86" s="126"/>
      <c r="G86">
        <f t="shared" si="53"/>
        <v>2.7407257401553227</v>
      </c>
      <c r="N86">
        <f t="shared" si="54"/>
        <v>2.0939999999999999</v>
      </c>
      <c r="X86">
        <f>V81+W81*5</f>
        <v>0.75144685603850125</v>
      </c>
      <c r="Y86" t="s">
        <v>520</v>
      </c>
      <c r="AH86">
        <f>AF81+AG81*5</f>
        <v>0.91346328342541083</v>
      </c>
      <c r="AI86" t="s">
        <v>520</v>
      </c>
    </row>
    <row r="87" spans="1:37" x14ac:dyDescent="0.25">
      <c r="B87" s="130">
        <v>83</v>
      </c>
      <c r="C87" s="40">
        <v>45144</v>
      </c>
      <c r="D87" s="126"/>
      <c r="G87">
        <f t="shared" si="53"/>
        <v>2.7407257401553227</v>
      </c>
      <c r="N87">
        <f t="shared" si="54"/>
        <v>2.0939999999999999</v>
      </c>
    </row>
    <row r="88" spans="1:37" x14ac:dyDescent="0.25">
      <c r="B88" s="130">
        <v>84</v>
      </c>
      <c r="C88" s="40">
        <v>45145</v>
      </c>
      <c r="D88" s="126"/>
      <c r="G88">
        <f t="shared" si="53"/>
        <v>2.7407257401553227</v>
      </c>
      <c r="N88">
        <f t="shared" si="54"/>
        <v>2.0939999999999999</v>
      </c>
    </row>
    <row r="89" spans="1:37" x14ac:dyDescent="0.25">
      <c r="B89" s="130">
        <v>85</v>
      </c>
      <c r="C89" s="40">
        <v>45146</v>
      </c>
      <c r="D89" s="126"/>
      <c r="G89">
        <f t="shared" si="53"/>
        <v>2.7407257401553227</v>
      </c>
      <c r="N89">
        <f t="shared" si="54"/>
        <v>2.0939999999999999</v>
      </c>
    </row>
    <row r="90" spans="1:37" x14ac:dyDescent="0.25">
      <c r="B90" s="130">
        <v>86</v>
      </c>
      <c r="C90" s="40">
        <v>45147</v>
      </c>
      <c r="D90" s="126"/>
    </row>
  </sheetData>
  <mergeCells count="14">
    <mergeCell ref="AE1:AK1"/>
    <mergeCell ref="AL2:AL3"/>
    <mergeCell ref="AM2:AM3"/>
    <mergeCell ref="AN2:AN3"/>
    <mergeCell ref="AO2:AO3"/>
    <mergeCell ref="AC2:AC3"/>
    <mergeCell ref="B3:D3"/>
    <mergeCell ref="F1:J1"/>
    <mergeCell ref="K2:K3"/>
    <mergeCell ref="M1:Q1"/>
    <mergeCell ref="R2:R3"/>
    <mergeCell ref="S2:S3"/>
    <mergeCell ref="U1:AA1"/>
    <mergeCell ref="AB2:AB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A47D6-0791-43B2-8406-43F8A9526DA6}">
  <dimension ref="B1:BH90"/>
  <sheetViews>
    <sheetView topLeftCell="AJ1" zoomScale="85" zoomScaleNormal="85" workbookViewId="0">
      <pane ySplit="4" topLeftCell="A5" activePane="bottomLeft" state="frozen"/>
      <selection pane="bottomLeft" activeCell="AR22" sqref="AR22"/>
    </sheetView>
  </sheetViews>
  <sheetFormatPr defaultRowHeight="15" x14ac:dyDescent="0.25"/>
  <cols>
    <col min="2" max="2" width="10.7109375" customWidth="1"/>
    <col min="3" max="3" width="11.85546875" customWidth="1"/>
    <col min="4" max="4" width="10.42578125" customWidth="1"/>
    <col min="5" max="5" width="10.7109375" customWidth="1"/>
    <col min="6" max="6" width="11.85546875" customWidth="1"/>
    <col min="7" max="7" width="10.42578125" customWidth="1"/>
    <col min="8" max="8" width="10.5703125" customWidth="1"/>
    <col min="9" max="9" width="10.140625" customWidth="1"/>
    <col min="22" max="22" width="12.7109375" bestFit="1" customWidth="1"/>
    <col min="35" max="35" width="12.140625" bestFit="1" customWidth="1"/>
    <col min="36" max="36" width="12.140625" customWidth="1"/>
    <col min="37" max="37" width="11.140625" bestFit="1" customWidth="1"/>
    <col min="38" max="38" width="9.85546875" customWidth="1"/>
  </cols>
  <sheetData>
    <row r="1" spans="2:60" ht="18.75" thickBot="1" x14ac:dyDescent="0.4">
      <c r="B1" s="18"/>
      <c r="C1" s="18"/>
      <c r="D1" s="18"/>
      <c r="E1" s="162" t="s">
        <v>497</v>
      </c>
      <c r="F1" s="163"/>
      <c r="G1" s="163"/>
      <c r="H1" s="163"/>
      <c r="I1" s="164"/>
      <c r="J1" s="162" t="s">
        <v>555</v>
      </c>
      <c r="K1" s="163"/>
      <c r="L1" s="163"/>
      <c r="M1" s="163"/>
      <c r="N1" s="164"/>
      <c r="P1" s="162" t="s">
        <v>498</v>
      </c>
      <c r="Q1" s="163"/>
      <c r="R1" s="163"/>
      <c r="S1" s="163"/>
      <c r="T1" s="164"/>
      <c r="W1" s="162" t="s">
        <v>524</v>
      </c>
      <c r="X1" s="163"/>
      <c r="Y1" s="163"/>
      <c r="Z1" s="163"/>
      <c r="AA1" s="164"/>
      <c r="AC1" s="117"/>
      <c r="AD1" s="162" t="s">
        <v>523</v>
      </c>
      <c r="AE1" s="163"/>
      <c r="AF1" s="163"/>
      <c r="AG1" s="163"/>
      <c r="AH1" s="164"/>
      <c r="AK1" s="162" t="s">
        <v>512</v>
      </c>
      <c r="AL1" s="163"/>
      <c r="AM1" s="163"/>
      <c r="AN1" s="163"/>
      <c r="AO1" s="163"/>
      <c r="AP1" s="163"/>
      <c r="AQ1" s="164"/>
      <c r="AU1" s="162" t="s">
        <v>512</v>
      </c>
      <c r="AV1" s="163"/>
      <c r="AW1" s="163"/>
      <c r="AX1" s="163"/>
      <c r="AY1" s="163"/>
      <c r="AZ1" s="163"/>
      <c r="BA1" s="164"/>
    </row>
    <row r="2" spans="2:60" ht="18" x14ac:dyDescent="0.35">
      <c r="B2" s="18"/>
      <c r="C2" s="18"/>
      <c r="D2" s="18"/>
      <c r="E2" s="52" t="s">
        <v>3</v>
      </c>
      <c r="F2" s="16"/>
      <c r="G2" s="16" t="s">
        <v>490</v>
      </c>
      <c r="H2" s="17" t="s">
        <v>4</v>
      </c>
      <c r="I2" s="53" t="s">
        <v>491</v>
      </c>
      <c r="J2" s="52" t="s">
        <v>3</v>
      </c>
      <c r="K2" s="16"/>
      <c r="L2" s="16" t="s">
        <v>490</v>
      </c>
      <c r="M2" s="17" t="s">
        <v>4</v>
      </c>
      <c r="N2" s="53" t="s">
        <v>491</v>
      </c>
      <c r="P2" s="52" t="s">
        <v>3</v>
      </c>
      <c r="Q2" s="16"/>
      <c r="R2" s="16" t="s">
        <v>490</v>
      </c>
      <c r="S2" s="17" t="s">
        <v>4</v>
      </c>
      <c r="T2" s="58" t="s">
        <v>491</v>
      </c>
      <c r="U2" s="159" t="s">
        <v>496</v>
      </c>
      <c r="W2" s="52" t="s">
        <v>3</v>
      </c>
      <c r="X2" s="16"/>
      <c r="Y2" s="16" t="s">
        <v>490</v>
      </c>
      <c r="Z2" s="17" t="s">
        <v>4</v>
      </c>
      <c r="AA2" s="58" t="s">
        <v>491</v>
      </c>
      <c r="AB2" s="159" t="s">
        <v>496</v>
      </c>
      <c r="AC2" s="118"/>
      <c r="AD2" s="52" t="s">
        <v>3</v>
      </c>
      <c r="AE2" s="16"/>
      <c r="AF2" s="16" t="s">
        <v>490</v>
      </c>
      <c r="AG2" s="17" t="s">
        <v>4</v>
      </c>
      <c r="AH2" s="58" t="s">
        <v>491</v>
      </c>
      <c r="AI2" s="159" t="s">
        <v>496</v>
      </c>
      <c r="AJ2" s="118"/>
      <c r="AK2" s="52" t="s">
        <v>3</v>
      </c>
      <c r="AL2" s="16"/>
      <c r="AM2" s="16"/>
      <c r="AN2" s="16"/>
      <c r="AO2" s="16" t="s">
        <v>490</v>
      </c>
      <c r="AP2" s="17" t="s">
        <v>4</v>
      </c>
      <c r="AQ2" s="58" t="s">
        <v>491</v>
      </c>
      <c r="AR2" s="159" t="s">
        <v>513</v>
      </c>
      <c r="AS2" s="159" t="s">
        <v>496</v>
      </c>
      <c r="AU2" s="52" t="s">
        <v>3</v>
      </c>
      <c r="AV2" s="16"/>
      <c r="AW2" s="16"/>
      <c r="AX2" s="16"/>
      <c r="AY2" s="16" t="s">
        <v>490</v>
      </c>
      <c r="AZ2" s="17" t="s">
        <v>4</v>
      </c>
      <c r="BA2" s="58" t="s">
        <v>491</v>
      </c>
      <c r="BB2" s="159" t="s">
        <v>513</v>
      </c>
      <c r="BC2" s="159" t="s">
        <v>496</v>
      </c>
    </row>
    <row r="3" spans="2:60" ht="18" x14ac:dyDescent="0.35">
      <c r="B3" s="161" t="s">
        <v>7</v>
      </c>
      <c r="C3" s="161"/>
      <c r="D3" s="161"/>
      <c r="E3" s="31">
        <f>AVERAGE(I8:I81)</f>
        <v>0.11586071171171171</v>
      </c>
      <c r="F3" s="19"/>
      <c r="G3" s="20">
        <f>AVERAGE(G8:G81)</f>
        <v>2.0099833352149022E-3</v>
      </c>
      <c r="H3" s="21">
        <f>AVERAGE(H8:H81)</f>
        <v>9.4407074104997171E-2</v>
      </c>
      <c r="I3" s="54">
        <f>SQRT(E3)</f>
        <v>0.34038318365000308</v>
      </c>
      <c r="J3" s="31">
        <f>AVERAGE(N8:N81)</f>
        <v>0.28594229925230397</v>
      </c>
      <c r="K3" s="19"/>
      <c r="L3" s="20">
        <f>AVERAGE(L8:L81)</f>
        <v>1.2458422291395573E-2</v>
      </c>
      <c r="M3" s="21">
        <f>AVERAGE(M11:M81)</f>
        <v>0.15612422811106957</v>
      </c>
      <c r="N3" s="54">
        <f>SQRT(J3)</f>
        <v>0.53473572842321282</v>
      </c>
      <c r="P3" s="31">
        <f>AVERAGE(T8:T81)</f>
        <v>9.00435354954955E-2</v>
      </c>
      <c r="Q3" s="19"/>
      <c r="R3" s="20">
        <f>AVERAGE(R8:R81)</f>
        <v>1.6922794747146856E-3</v>
      </c>
      <c r="S3" s="21">
        <f>AVERAGE(S8:S81)</f>
        <v>8.3822155343669047E-2</v>
      </c>
      <c r="T3" s="59">
        <f>SQRT(P3)</f>
        <v>0.3000725503865615</v>
      </c>
      <c r="U3" s="160"/>
      <c r="W3" s="31">
        <f>AVERAGE(AA6:AA81)</f>
        <v>0.14000749710713112</v>
      </c>
      <c r="X3" s="19"/>
      <c r="Y3" s="20">
        <f>AVERAGE(Y6:Y81)</f>
        <v>1.2106342830628433E-2</v>
      </c>
      <c r="Z3" s="21">
        <f>AVERAGE(Z6:Z81)</f>
        <v>0.10633547218990458</v>
      </c>
      <c r="AA3" s="59">
        <f>SQRT(W3)</f>
        <v>0.37417575697408711</v>
      </c>
      <c r="AB3" s="160"/>
      <c r="AC3" s="118"/>
      <c r="AD3" s="31">
        <f>AVERAGE(AH5:AH81)</f>
        <v>6.2310498710994922E-2</v>
      </c>
      <c r="AE3" s="19"/>
      <c r="AF3" s="20">
        <f>AVERAGE(AF5:AF81)</f>
        <v>1.2382980075631095E-3</v>
      </c>
      <c r="AG3" s="21">
        <f>AVERAGE(AG5:AG81)</f>
        <v>6.8932576271255722E-2</v>
      </c>
      <c r="AH3" s="59">
        <f>SQRT(AD3)</f>
        <v>0.24962070969972608</v>
      </c>
      <c r="AI3" s="160"/>
      <c r="AJ3" s="118"/>
      <c r="AK3" s="31">
        <f>AVERAGE(AQ5:AQ81)</f>
        <v>0.15807696666442844</v>
      </c>
      <c r="AL3" s="19"/>
      <c r="AM3" s="19"/>
      <c r="AN3" s="19"/>
      <c r="AO3" s="20">
        <f>AVERAGE(AO5:AO81)</f>
        <v>-1.7350536034032363E-2</v>
      </c>
      <c r="AP3" s="21">
        <f>AVERAGE(AP5:AP81)</f>
        <v>0.10819769983471443</v>
      </c>
      <c r="AQ3" s="59">
        <f>SQRT(AK3)</f>
        <v>0.39758894182865351</v>
      </c>
      <c r="AR3" s="160"/>
      <c r="AS3" s="160"/>
      <c r="AU3" s="31">
        <f>AVERAGE(BA5:BA81)</f>
        <v>6.4818673307312669E-2</v>
      </c>
      <c r="AV3" s="19"/>
      <c r="AW3" s="19"/>
      <c r="AX3" s="19"/>
      <c r="AY3" s="20">
        <f>AVERAGE(AY5:AY81)</f>
        <v>-7.4779232679721662E-3</v>
      </c>
      <c r="AZ3" s="21">
        <f>AVERAGE(AZ5:AZ81)</f>
        <v>7.0242970379359393E-2</v>
      </c>
      <c r="BA3" s="59">
        <f>SQRT(AU3)</f>
        <v>0.254595116424712</v>
      </c>
      <c r="BB3" s="160"/>
      <c r="BC3" s="160"/>
    </row>
    <row r="4" spans="2:60" ht="36.75" thickBot="1" x14ac:dyDescent="0.4">
      <c r="B4" s="22" t="s">
        <v>2</v>
      </c>
      <c r="C4" s="23" t="s">
        <v>1</v>
      </c>
      <c r="D4" s="29" t="s">
        <v>0</v>
      </c>
      <c r="E4" s="35" t="s">
        <v>495</v>
      </c>
      <c r="F4" s="36" t="s">
        <v>501</v>
      </c>
      <c r="G4" s="37" t="s">
        <v>492</v>
      </c>
      <c r="H4" s="37" t="s">
        <v>493</v>
      </c>
      <c r="I4" s="55" t="s">
        <v>494</v>
      </c>
      <c r="J4" s="35" t="s">
        <v>495</v>
      </c>
      <c r="K4" s="36" t="s">
        <v>501</v>
      </c>
      <c r="L4" s="37" t="s">
        <v>492</v>
      </c>
      <c r="M4" s="37" t="s">
        <v>493</v>
      </c>
      <c r="N4" s="55" t="s">
        <v>494</v>
      </c>
      <c r="P4" s="35" t="s">
        <v>495</v>
      </c>
      <c r="Q4" s="36" t="s">
        <v>502</v>
      </c>
      <c r="R4" s="37" t="s">
        <v>492</v>
      </c>
      <c r="S4" s="37" t="s">
        <v>493</v>
      </c>
      <c r="T4" s="60" t="s">
        <v>494</v>
      </c>
      <c r="U4" s="61">
        <v>0.3</v>
      </c>
      <c r="W4" s="35" t="s">
        <v>499</v>
      </c>
      <c r="X4" s="36" t="s">
        <v>500</v>
      </c>
      <c r="Y4" s="37" t="s">
        <v>492</v>
      </c>
      <c r="Z4" s="37" t="s">
        <v>493</v>
      </c>
      <c r="AA4" s="60" t="s">
        <v>494</v>
      </c>
      <c r="AB4" s="61">
        <v>0.3</v>
      </c>
      <c r="AC4" s="119"/>
      <c r="AD4" s="35" t="s">
        <v>499</v>
      </c>
      <c r="AE4" s="36" t="s">
        <v>500</v>
      </c>
      <c r="AF4" s="37" t="s">
        <v>492</v>
      </c>
      <c r="AG4" s="37" t="s">
        <v>493</v>
      </c>
      <c r="AH4" s="60" t="s">
        <v>494</v>
      </c>
      <c r="AI4" s="61">
        <v>0.8</v>
      </c>
      <c r="AJ4" s="119"/>
      <c r="AK4" s="35" t="s">
        <v>499</v>
      </c>
      <c r="AL4" s="86" t="s">
        <v>522</v>
      </c>
      <c r="AM4" s="79" t="s">
        <v>515</v>
      </c>
      <c r="AN4" s="78" t="s">
        <v>514</v>
      </c>
      <c r="AO4" s="37" t="s">
        <v>492</v>
      </c>
      <c r="AP4" s="37" t="s">
        <v>493</v>
      </c>
      <c r="AQ4" s="60" t="s">
        <v>494</v>
      </c>
      <c r="AR4" s="61">
        <v>0.17499999999999999</v>
      </c>
      <c r="AS4" s="61">
        <v>0.3</v>
      </c>
      <c r="AU4" s="35" t="s">
        <v>499</v>
      </c>
      <c r="AV4" s="86" t="s">
        <v>522</v>
      </c>
      <c r="AW4" s="79" t="s">
        <v>515</v>
      </c>
      <c r="AX4" s="78" t="s">
        <v>514</v>
      </c>
      <c r="AY4" s="37" t="s">
        <v>492</v>
      </c>
      <c r="AZ4" s="37" t="s">
        <v>493</v>
      </c>
      <c r="BA4" s="60" t="s">
        <v>494</v>
      </c>
      <c r="BB4" s="61">
        <v>0.23499999999999999</v>
      </c>
      <c r="BC4" s="61">
        <v>0.75</v>
      </c>
    </row>
    <row r="5" spans="2:60" x14ac:dyDescent="0.25">
      <c r="B5" s="14">
        <v>1</v>
      </c>
      <c r="C5" s="24">
        <v>42795</v>
      </c>
      <c r="D5" s="30">
        <v>1.4039999999999999</v>
      </c>
      <c r="E5" s="32"/>
      <c r="F5" s="15"/>
      <c r="G5" s="15"/>
      <c r="H5" s="15"/>
      <c r="I5" s="56"/>
      <c r="J5" s="32"/>
      <c r="K5" s="15"/>
      <c r="L5" s="15"/>
      <c r="M5" s="15"/>
      <c r="N5" s="56"/>
      <c r="P5" s="32"/>
      <c r="Q5" s="15"/>
      <c r="R5" s="15"/>
      <c r="S5" s="15"/>
      <c r="T5" s="56"/>
      <c r="W5" s="30">
        <v>1.4039999999999999</v>
      </c>
      <c r="X5" s="30">
        <v>1.4039999999999999</v>
      </c>
      <c r="Y5" s="27">
        <f>($D5-X5)/$D5</f>
        <v>0</v>
      </c>
      <c r="Z5" s="27">
        <f t="shared" ref="Z5:Z7" si="0">ABS(($D5-X5)/$D5)</f>
        <v>0</v>
      </c>
      <c r="AA5" s="57">
        <f t="shared" ref="AA5:AA7" si="1">($D5-X5)^2</f>
        <v>0</v>
      </c>
      <c r="AC5" s="117"/>
      <c r="AD5" s="30">
        <v>1.4039999999999999</v>
      </c>
      <c r="AE5" s="30">
        <v>1.4039999999999999</v>
      </c>
      <c r="AF5" s="27">
        <f>($D5-AE5)/$D5</f>
        <v>0</v>
      </c>
      <c r="AG5" s="27">
        <f t="shared" ref="AG5:AG11" si="2">ABS(($D5-AE5)/$D5)</f>
        <v>0</v>
      </c>
      <c r="AH5" s="57">
        <f t="shared" ref="AH5:AH7" si="3">($D5-AE5)^2</f>
        <v>0</v>
      </c>
      <c r="AK5" s="84">
        <v>1.4039999999999999</v>
      </c>
      <c r="AL5" s="62">
        <v>1.4039999999999999</v>
      </c>
      <c r="AM5" s="85">
        <f>AK6-AK5</f>
        <v>5.0000000000001155E-3</v>
      </c>
      <c r="AN5" s="84">
        <v>1.4039999999999999</v>
      </c>
      <c r="AO5" s="27">
        <f>($D5-AN5)/$D5</f>
        <v>0</v>
      </c>
      <c r="AP5" s="27">
        <f>ABS(($D5-AN5)/$D5)</f>
        <v>0</v>
      </c>
      <c r="AQ5" s="57">
        <f>($D5-AN5)^2</f>
        <v>0</v>
      </c>
      <c r="AU5" s="84">
        <v>1.4039999999999999</v>
      </c>
      <c r="AV5" s="62">
        <v>1.4039999999999999</v>
      </c>
      <c r="AW5" s="85">
        <f>AU6-AU5</f>
        <v>5.0000000000001155E-3</v>
      </c>
      <c r="AX5" s="84">
        <v>1.4039999999999999</v>
      </c>
      <c r="AY5" s="27">
        <f>($D5-AX5)/$D5</f>
        <v>0</v>
      </c>
      <c r="AZ5" s="27">
        <f>ABS(($D5-AX5)/$D5)</f>
        <v>0</v>
      </c>
      <c r="BA5" s="57">
        <f>($D5-AX5)^2</f>
        <v>0</v>
      </c>
    </row>
    <row r="6" spans="2:60" x14ac:dyDescent="0.25">
      <c r="B6" s="14">
        <v>2</v>
      </c>
      <c r="C6" s="24">
        <v>42826</v>
      </c>
      <c r="D6" s="30">
        <v>1.409</v>
      </c>
      <c r="E6" s="32"/>
      <c r="F6" s="15"/>
      <c r="G6" s="15"/>
      <c r="H6" s="15"/>
      <c r="I6" s="56"/>
      <c r="J6" s="32"/>
      <c r="K6" s="15"/>
      <c r="L6" s="15"/>
      <c r="M6" s="15"/>
      <c r="N6" s="56"/>
      <c r="P6" s="32"/>
      <c r="Q6" s="15"/>
      <c r="R6" s="15"/>
      <c r="S6" s="15"/>
      <c r="T6" s="56"/>
      <c r="W6" s="30">
        <v>1.409</v>
      </c>
      <c r="X6">
        <f>$U$4*W5+(1-$U$4)*X5</f>
        <v>1.4039999999999999</v>
      </c>
      <c r="Y6" s="27">
        <f>($D6-X6)/$D6</f>
        <v>3.5486160397445814E-3</v>
      </c>
      <c r="Z6" s="27">
        <f t="shared" si="0"/>
        <v>3.5486160397445814E-3</v>
      </c>
      <c r="AA6" s="57">
        <f t="shared" si="1"/>
        <v>2.5000000000001153E-5</v>
      </c>
      <c r="AD6" s="30">
        <v>1.409</v>
      </c>
      <c r="AE6">
        <f>$AI$4*AD5+(1-$AI$4)*AE5</f>
        <v>1.4039999999999999</v>
      </c>
      <c r="AF6" s="27">
        <f>($D6-AE6)/$D6</f>
        <v>3.5486160397445814E-3</v>
      </c>
      <c r="AG6" s="27">
        <f>ABS(($D6-AE6)/$D6)</f>
        <v>3.5486160397445814E-3</v>
      </c>
      <c r="AH6" s="57">
        <f t="shared" si="3"/>
        <v>2.5000000000001153E-5</v>
      </c>
      <c r="AK6" s="38">
        <v>1.409</v>
      </c>
      <c r="AL6" s="74">
        <f>$AS$4*(AK6)+(1-$AS$4)*(AL5+AM5)</f>
        <v>1.409</v>
      </c>
      <c r="AM6" s="28">
        <f>$AR$4*(AL6-AL5)+(1-$AR$4)*AM5</f>
        <v>5.0000000000001146E-3</v>
      </c>
      <c r="AN6" s="28">
        <f>AL5+AM5</f>
        <v>1.409</v>
      </c>
      <c r="AO6" s="27">
        <f t="shared" ref="AO6:AO69" si="4">($D6-AN6)/$D6</f>
        <v>0</v>
      </c>
      <c r="AP6" s="27">
        <f t="shared" ref="AP6:AP69" si="5">ABS(($D6-AN6)/$D6)</f>
        <v>0</v>
      </c>
      <c r="AQ6" s="57">
        <f t="shared" ref="AQ6:AQ69" si="6">($D6-AN6)^2</f>
        <v>0</v>
      </c>
      <c r="AU6" s="38">
        <v>1.409</v>
      </c>
      <c r="AV6" s="74">
        <f t="shared" ref="AV6:AV37" si="7">$BC$4*(AU6)+(1-$BC$4)*(AV5+AW5)</f>
        <v>1.409</v>
      </c>
      <c r="AW6" s="28">
        <f t="shared" ref="AW6:AW37" si="8">$BB$4*(AV6-AV5)+(1-$BB$4)*AW5</f>
        <v>5.0000000000001155E-3</v>
      </c>
      <c r="AX6" s="28">
        <f>AV5+AW5</f>
        <v>1.409</v>
      </c>
      <c r="AY6" s="27">
        <f t="shared" ref="AY6" si="9">($D6-AX6)/$D6</f>
        <v>0</v>
      </c>
      <c r="AZ6" s="27">
        <f t="shared" ref="AZ6:AZ69" si="10">ABS(($D6-AX6)/$D6)</f>
        <v>0</v>
      </c>
      <c r="BA6" s="57">
        <f t="shared" ref="BA6:BA69" si="11">($D6-AX6)^2</f>
        <v>0</v>
      </c>
      <c r="BH6" s="1"/>
    </row>
    <row r="7" spans="2:60" x14ac:dyDescent="0.25">
      <c r="B7" s="14">
        <v>3</v>
      </c>
      <c r="C7" s="24">
        <v>42856</v>
      </c>
      <c r="D7" s="30">
        <v>1.4139999999999999</v>
      </c>
      <c r="E7" s="32"/>
      <c r="F7" s="15"/>
      <c r="G7" s="15"/>
      <c r="H7" s="15"/>
      <c r="I7" s="56"/>
      <c r="J7" s="32"/>
      <c r="K7" s="15"/>
      <c r="L7" s="15"/>
      <c r="M7" s="15"/>
      <c r="N7" s="56"/>
      <c r="P7" s="32"/>
      <c r="Q7" s="15"/>
      <c r="R7" s="15"/>
      <c r="S7" s="15"/>
      <c r="T7" s="56"/>
      <c r="W7" s="30">
        <v>1.4139999999999999</v>
      </c>
      <c r="X7">
        <f>$U$4*W6+(1-$U$4)*X6</f>
        <v>1.4055</v>
      </c>
      <c r="Y7" s="27">
        <f>($D7-X7)/$D7</f>
        <v>6.0113154172559777E-3</v>
      </c>
      <c r="Z7" s="27">
        <f t="shared" si="0"/>
        <v>6.0113154172559777E-3</v>
      </c>
      <c r="AA7" s="57">
        <f t="shared" si="1"/>
        <v>7.2249999999999181E-5</v>
      </c>
      <c r="AD7" s="30">
        <v>1.4139999999999999</v>
      </c>
      <c r="AE7">
        <f>$AI$4*AD6+(1-$AI$4)*AE6</f>
        <v>1.4079999999999999</v>
      </c>
      <c r="AF7" s="27">
        <f>($D7-AE7)/$D7</f>
        <v>4.2432814710042475E-3</v>
      </c>
      <c r="AG7" s="27">
        <f t="shared" si="2"/>
        <v>4.2432814710042475E-3</v>
      </c>
      <c r="AH7" s="57">
        <f t="shared" si="3"/>
        <v>3.6000000000000062E-5</v>
      </c>
      <c r="AK7" s="38">
        <v>1.4139999999999999</v>
      </c>
      <c r="AL7" s="74">
        <f t="shared" ref="AL7:AL37" si="12">$AS$4*(AK7)+(1-$AS$4)*(AL6+AM6)</f>
        <v>1.4139999999999999</v>
      </c>
      <c r="AM7" s="28">
        <f t="shared" ref="AM7:AM37" si="13">$AR$4*(AL7-AL6)+(1-$AR$4)*AM6</f>
        <v>5.0000000000000756E-3</v>
      </c>
      <c r="AN7" s="28">
        <f>AL6+AM6</f>
        <v>1.4140000000000001</v>
      </c>
      <c r="AO7" s="27">
        <f>($D7-AN7)/$D7</f>
        <v>-1.5703295963580715E-16</v>
      </c>
      <c r="AP7" s="27">
        <f t="shared" si="5"/>
        <v>1.5703295963580715E-16</v>
      </c>
      <c r="AQ7" s="57">
        <f t="shared" si="6"/>
        <v>4.9303806576313238E-32</v>
      </c>
      <c r="AU7" s="38">
        <v>1.4139999999999999</v>
      </c>
      <c r="AV7" s="74">
        <f t="shared" si="7"/>
        <v>1.4140000000000001</v>
      </c>
      <c r="AW7" s="28">
        <f t="shared" si="8"/>
        <v>5.0000000000001155E-3</v>
      </c>
      <c r="AX7" s="28">
        <f>AV6+AW6</f>
        <v>1.4140000000000001</v>
      </c>
      <c r="AY7" s="27">
        <f>($D7-AX7)/$D7</f>
        <v>-1.5703295963580715E-16</v>
      </c>
      <c r="AZ7" s="27">
        <f t="shared" si="10"/>
        <v>1.5703295963580715E-16</v>
      </c>
      <c r="BA7" s="57">
        <f t="shared" si="11"/>
        <v>4.9303806576313238E-32</v>
      </c>
    </row>
    <row r="8" spans="2:60" x14ac:dyDescent="0.25">
      <c r="B8" s="14">
        <v>4</v>
      </c>
      <c r="C8" s="24">
        <v>42887</v>
      </c>
      <c r="D8" s="30">
        <v>1.3320000000000001</v>
      </c>
      <c r="E8" s="38">
        <f>AVERAGE(D5:D7)</f>
        <v>1.4089999999999998</v>
      </c>
      <c r="F8" s="25">
        <f>E8</f>
        <v>1.4089999999999998</v>
      </c>
      <c r="G8" s="27">
        <f t="shared" ref="G8:G11" si="14">($D8-F8)/$D8</f>
        <v>-5.7807807807807608E-2</v>
      </c>
      <c r="H8" s="27">
        <f t="shared" ref="H8:H11" si="15">ABS(($D8-F8)/$D8)</f>
        <v>5.7807807807807608E-2</v>
      </c>
      <c r="I8" s="57">
        <f>($D8-F8)^2</f>
        <v>5.9289999999999595E-3</v>
      </c>
      <c r="J8" s="38"/>
      <c r="K8" s="25"/>
      <c r="L8" s="27"/>
      <c r="M8" s="27"/>
      <c r="N8" s="57"/>
      <c r="P8" s="38">
        <f t="shared" ref="P8:P39" si="16">AVERAGE(D5:D7)</f>
        <v>1.4089999999999998</v>
      </c>
      <c r="Q8">
        <f t="shared" ref="Q8:Q39" si="17">$U$4*D7+(1-$U$4)*P8</f>
        <v>1.4104999999999999</v>
      </c>
      <c r="R8" s="27">
        <f>($D8-Q8)/$D8</f>
        <v>-5.8933933933933771E-2</v>
      </c>
      <c r="S8" s="27">
        <f t="shared" ref="S8:S11" si="18">ABS(($D8-Q8)/$D8)</f>
        <v>5.8933933933933771E-2</v>
      </c>
      <c r="T8" s="57">
        <f>($D8-Q8)^2</f>
        <v>6.1622499999999672E-3</v>
      </c>
      <c r="W8" s="30">
        <v>1.3320000000000001</v>
      </c>
      <c r="X8">
        <f t="shared" ref="X8:X70" si="19">$U$4*W7+(1-$U$4)*X7</f>
        <v>1.4080499999999998</v>
      </c>
      <c r="Y8" s="27">
        <f>($D8-X8)/$D8</f>
        <v>-5.7094594594594386E-2</v>
      </c>
      <c r="Z8" s="27">
        <f t="shared" ref="Z8:Z11" si="20">ABS(($D8-X8)/$D8)</f>
        <v>5.7094594594594386E-2</v>
      </c>
      <c r="AA8" s="57">
        <f>($D8-X8)^2</f>
        <v>5.7836024999999586E-3</v>
      </c>
      <c r="AD8" s="30">
        <v>1.3320000000000001</v>
      </c>
      <c r="AE8">
        <f t="shared" ref="AE8:AE70" si="21">$AI$4*AD7+(1-$AI$4)*AE7</f>
        <v>1.4127999999999998</v>
      </c>
      <c r="AF8" s="27">
        <f>($D8-AE8)/$D8</f>
        <v>-6.0660660660660476E-2</v>
      </c>
      <c r="AG8" s="27">
        <f t="shared" si="2"/>
        <v>6.0660660660660476E-2</v>
      </c>
      <c r="AH8" s="57">
        <f>($D8-AE8)^2</f>
        <v>6.5286399999999615E-3</v>
      </c>
      <c r="AK8" s="38">
        <v>1.3320000000000001</v>
      </c>
      <c r="AL8" s="74">
        <f t="shared" si="12"/>
        <v>1.3929</v>
      </c>
      <c r="AM8" s="28">
        <f t="shared" si="13"/>
        <v>4.3250000000007996E-4</v>
      </c>
      <c r="AN8" s="28">
        <f t="shared" ref="AN8:AN69" si="22">AL7+AM7</f>
        <v>1.419</v>
      </c>
      <c r="AO8" s="27">
        <f t="shared" si="4"/>
        <v>-6.5315315315315287E-2</v>
      </c>
      <c r="AP8" s="27">
        <f t="shared" si="5"/>
        <v>6.5315315315315287E-2</v>
      </c>
      <c r="AQ8" s="57">
        <f t="shared" si="6"/>
        <v>7.5689999999999941E-3</v>
      </c>
      <c r="AU8" s="38">
        <v>1.3320000000000001</v>
      </c>
      <c r="AV8" s="74">
        <f t="shared" si="7"/>
        <v>1.3537500000000002</v>
      </c>
      <c r="AW8" s="28">
        <f t="shared" si="8"/>
        <v>-1.033374999999989E-2</v>
      </c>
      <c r="AX8" s="28">
        <f t="shared" ref="AX8:AX69" si="23">AV7+AW7</f>
        <v>1.4190000000000003</v>
      </c>
      <c r="AY8" s="27">
        <f t="shared" ref="AY8" si="24">($D8-AX8)/$D8</f>
        <v>-6.5315315315315453E-2</v>
      </c>
      <c r="AZ8" s="27">
        <f t="shared" si="10"/>
        <v>6.5315315315315453E-2</v>
      </c>
      <c r="BA8" s="57">
        <f t="shared" si="11"/>
        <v>7.5690000000000332E-3</v>
      </c>
    </row>
    <row r="9" spans="2:60" x14ac:dyDescent="0.25">
      <c r="B9" s="14">
        <v>5</v>
      </c>
      <c r="C9" s="24">
        <v>42917</v>
      </c>
      <c r="D9" s="30">
        <v>1.333</v>
      </c>
      <c r="E9" s="38">
        <f t="shared" ref="E9:E72" si="25">AVERAGE(D6:D8)</f>
        <v>1.385</v>
      </c>
      <c r="F9" s="25">
        <f t="shared" ref="F9:F72" si="26">E9</f>
        <v>1.385</v>
      </c>
      <c r="G9" s="27">
        <f t="shared" si="14"/>
        <v>-3.9009752438109564E-2</v>
      </c>
      <c r="H9" s="27">
        <f t="shared" si="15"/>
        <v>3.9009752438109564E-2</v>
      </c>
      <c r="I9" s="57">
        <f>($D9-F9)^2</f>
        <v>2.704000000000005E-3</v>
      </c>
      <c r="J9" s="38"/>
      <c r="K9" s="25"/>
      <c r="L9" s="27"/>
      <c r="M9" s="27"/>
      <c r="N9" s="57"/>
      <c r="P9" s="38">
        <f t="shared" si="16"/>
        <v>1.385</v>
      </c>
      <c r="Q9">
        <f t="shared" si="17"/>
        <v>1.3691</v>
      </c>
      <c r="R9" s="27">
        <f>($D9-Q9)/$D9</f>
        <v>-2.7081770442610668E-2</v>
      </c>
      <c r="S9" s="27">
        <f t="shared" si="18"/>
        <v>2.7081770442610668E-2</v>
      </c>
      <c r="T9" s="57">
        <f>($D9-Q9)^2</f>
        <v>1.3032100000000015E-3</v>
      </c>
      <c r="W9" s="30">
        <v>1.333</v>
      </c>
      <c r="X9">
        <f t="shared" si="19"/>
        <v>1.3852349999999998</v>
      </c>
      <c r="Y9" s="27">
        <f>($D9-X9)/$D9</f>
        <v>-3.9186046511627763E-2</v>
      </c>
      <c r="Z9" s="27">
        <f t="shared" si="20"/>
        <v>3.9186046511627763E-2</v>
      </c>
      <c r="AA9" s="57">
        <f>($D9-X9)^2</f>
        <v>2.7284952249999801E-3</v>
      </c>
      <c r="AD9" s="30">
        <v>1.333</v>
      </c>
      <c r="AE9">
        <f t="shared" si="21"/>
        <v>1.34816</v>
      </c>
      <c r="AF9" s="27">
        <f>($D9-AE9)/$D9</f>
        <v>-1.1372843210802747E-2</v>
      </c>
      <c r="AG9" s="27">
        <f t="shared" si="2"/>
        <v>1.1372843210802747E-2</v>
      </c>
      <c r="AH9" s="57">
        <f>($D9-AE9)^2</f>
        <v>2.298256000000019E-4</v>
      </c>
      <c r="AK9" s="38">
        <v>1.333</v>
      </c>
      <c r="AL9" s="74">
        <f t="shared" si="12"/>
        <v>1.3752327499999999</v>
      </c>
      <c r="AM9" s="28">
        <f t="shared" si="13"/>
        <v>-2.7349562499999576E-3</v>
      </c>
      <c r="AN9" s="28">
        <f t="shared" si="22"/>
        <v>1.3933325000000001</v>
      </c>
      <c r="AO9" s="27">
        <f>($D9-AN9)/$D9</f>
        <v>-4.5260690172543229E-2</v>
      </c>
      <c r="AP9" s="27">
        <f t="shared" si="5"/>
        <v>4.5260690172543229E-2</v>
      </c>
      <c r="AQ9" s="57">
        <f t="shared" si="6"/>
        <v>3.6400105562500147E-3</v>
      </c>
      <c r="AU9" s="38">
        <v>1.333</v>
      </c>
      <c r="AV9" s="74">
        <f t="shared" si="7"/>
        <v>1.3356040625000001</v>
      </c>
      <c r="AW9" s="28">
        <f t="shared" si="8"/>
        <v>-1.2169614062499952E-2</v>
      </c>
      <c r="AX9" s="28">
        <f t="shared" si="23"/>
        <v>1.3434162500000004</v>
      </c>
      <c r="AY9" s="27">
        <f>($D9-AX9)/$D9</f>
        <v>-7.8141410352591603E-3</v>
      </c>
      <c r="AZ9" s="27">
        <f t="shared" si="10"/>
        <v>7.8141410352591603E-3</v>
      </c>
      <c r="BA9" s="57">
        <f t="shared" si="11"/>
        <v>1.0849826406250957E-4</v>
      </c>
    </row>
    <row r="10" spans="2:60" x14ac:dyDescent="0.25">
      <c r="B10" s="14">
        <v>6</v>
      </c>
      <c r="C10" s="24">
        <v>42948</v>
      </c>
      <c r="D10" s="30">
        <v>1.367</v>
      </c>
      <c r="E10" s="38">
        <f t="shared" si="25"/>
        <v>1.3596666666666666</v>
      </c>
      <c r="F10" s="25">
        <f t="shared" si="26"/>
        <v>1.3596666666666666</v>
      </c>
      <c r="G10" s="27">
        <f t="shared" si="14"/>
        <v>5.3645452328700905E-3</v>
      </c>
      <c r="H10" s="27">
        <f t="shared" si="15"/>
        <v>5.3645452328700905E-3</v>
      </c>
      <c r="I10" s="57">
        <f t="shared" ref="I10:I11" si="27">($D10-F10)^2</f>
        <v>5.377777777777896E-5</v>
      </c>
      <c r="J10" s="38"/>
      <c r="K10" s="25"/>
      <c r="L10" s="27"/>
      <c r="M10" s="27"/>
      <c r="N10" s="57"/>
      <c r="P10" s="38">
        <f t="shared" si="16"/>
        <v>1.3596666666666666</v>
      </c>
      <c r="Q10">
        <f t="shared" si="17"/>
        <v>1.3516666666666666</v>
      </c>
      <c r="R10" s="27">
        <f t="shared" ref="R10:R11" si="28">($D10-Q10)/$D10</f>
        <v>1.1216776396001039E-2</v>
      </c>
      <c r="S10" s="27">
        <f t="shared" si="18"/>
        <v>1.1216776396001039E-2</v>
      </c>
      <c r="T10" s="57">
        <f t="shared" ref="T10:T11" si="29">($D10-Q10)^2</f>
        <v>2.3511111111111381E-4</v>
      </c>
      <c r="V10" s="1"/>
      <c r="W10" s="30">
        <v>1.367</v>
      </c>
      <c r="X10">
        <f t="shared" si="19"/>
        <v>1.3695644999999999</v>
      </c>
      <c r="Y10" s="27">
        <f t="shared" ref="Y10:Y11" si="30">($D10-X10)/$D10</f>
        <v>-1.8760058522310596E-3</v>
      </c>
      <c r="Z10" s="27">
        <f t="shared" si="20"/>
        <v>1.8760058522310596E-3</v>
      </c>
      <c r="AA10" s="57">
        <f t="shared" ref="AA10:AA11" si="31">($D10-X10)^2</f>
        <v>6.5766602499992746E-6</v>
      </c>
      <c r="AD10" s="30">
        <v>1.367</v>
      </c>
      <c r="AE10">
        <f t="shared" si="21"/>
        <v>1.3360319999999999</v>
      </c>
      <c r="AF10" s="27">
        <f t="shared" ref="AF10:AF11" si="32">($D10-AE10)/$D10</f>
        <v>2.2653986832479961E-2</v>
      </c>
      <c r="AG10" s="27">
        <f t="shared" si="2"/>
        <v>2.2653986832479961E-2</v>
      </c>
      <c r="AH10" s="57">
        <f t="shared" ref="AH10:AH11" si="33">($D10-AE10)^2</f>
        <v>9.5901702400000657E-4</v>
      </c>
      <c r="AK10" s="38">
        <v>1.367</v>
      </c>
      <c r="AL10" s="74">
        <f t="shared" si="12"/>
        <v>1.370848455625</v>
      </c>
      <c r="AM10" s="28">
        <f t="shared" si="13"/>
        <v>-3.023590421874943E-3</v>
      </c>
      <c r="AN10" s="28">
        <f t="shared" si="22"/>
        <v>1.37249779375</v>
      </c>
      <c r="AO10" s="27">
        <f>($D10-AN10)/$D10</f>
        <v>-4.0217949890270924E-3</v>
      </c>
      <c r="AP10" s="27">
        <f t="shared" si="5"/>
        <v>4.0217949890270924E-3</v>
      </c>
      <c r="AQ10" s="57">
        <f t="shared" si="6"/>
        <v>3.0225736117539448E-5</v>
      </c>
      <c r="AU10" s="38">
        <v>1.367</v>
      </c>
      <c r="AV10" s="74">
        <f t="shared" si="7"/>
        <v>1.3561086121093751</v>
      </c>
      <c r="AW10" s="28">
        <f t="shared" si="8"/>
        <v>-4.4911855996093439E-3</v>
      </c>
      <c r="AX10" s="28">
        <f t="shared" si="23"/>
        <v>1.3234344484375</v>
      </c>
      <c r="AY10" s="27">
        <f>($D10-AX10)/$D10</f>
        <v>3.1869459811631286E-2</v>
      </c>
      <c r="AZ10" s="27">
        <f t="shared" si="10"/>
        <v>3.1869459811631286E-2</v>
      </c>
      <c r="BA10" s="57">
        <f t="shared" si="11"/>
        <v>1.8979572829448436E-3</v>
      </c>
    </row>
    <row r="11" spans="2:60" x14ac:dyDescent="0.25">
      <c r="B11" s="14">
        <v>7</v>
      </c>
      <c r="C11" s="24">
        <v>42979</v>
      </c>
      <c r="D11" s="30">
        <v>1.4219999999999999</v>
      </c>
      <c r="E11" s="38">
        <f t="shared" si="25"/>
        <v>1.3440000000000001</v>
      </c>
      <c r="F11" s="25">
        <f t="shared" si="26"/>
        <v>1.3440000000000001</v>
      </c>
      <c r="G11" s="27">
        <f t="shared" si="14"/>
        <v>5.4852320675105377E-2</v>
      </c>
      <c r="H11" s="27">
        <f t="shared" si="15"/>
        <v>5.4852320675105377E-2</v>
      </c>
      <c r="I11" s="57">
        <f t="shared" si="27"/>
        <v>6.0839999999999766E-3</v>
      </c>
      <c r="J11" s="38">
        <f>AVERAGE(E8:E10)</f>
        <v>1.3845555555555553</v>
      </c>
      <c r="K11" s="25">
        <f>J11</f>
        <v>1.3845555555555553</v>
      </c>
      <c r="L11" s="27">
        <f>($D11-K11)/$D11</f>
        <v>2.6332239412408309E-2</v>
      </c>
      <c r="M11" s="27">
        <f t="shared" ref="M11" si="34">ABS(($D11-K11)/$D11)</f>
        <v>2.6332239412408309E-2</v>
      </c>
      <c r="N11" s="57">
        <f t="shared" ref="N11" si="35">($D11-K11)^2</f>
        <v>1.4020864197530991E-3</v>
      </c>
      <c r="P11" s="38">
        <f t="shared" si="16"/>
        <v>1.3440000000000001</v>
      </c>
      <c r="Q11">
        <f t="shared" si="17"/>
        <v>1.3509</v>
      </c>
      <c r="R11" s="27">
        <f t="shared" si="28"/>
        <v>4.9999999999999961E-2</v>
      </c>
      <c r="S11" s="27">
        <f t="shared" si="18"/>
        <v>4.9999999999999961E-2</v>
      </c>
      <c r="T11" s="57">
        <f t="shared" si="29"/>
        <v>5.0552099999999914E-3</v>
      </c>
      <c r="V11" s="62"/>
      <c r="W11" s="30">
        <v>1.4219999999999999</v>
      </c>
      <c r="X11">
        <f t="shared" si="19"/>
        <v>1.3687951499999997</v>
      </c>
      <c r="Y11" s="27">
        <f t="shared" si="30"/>
        <v>3.7415506329114064E-2</v>
      </c>
      <c r="Z11" s="27">
        <f t="shared" si="20"/>
        <v>3.7415506329114064E-2</v>
      </c>
      <c r="AA11" s="57">
        <f t="shared" si="31"/>
        <v>2.8307560635225204E-3</v>
      </c>
      <c r="AD11" s="30">
        <v>1.4219999999999999</v>
      </c>
      <c r="AE11">
        <f t="shared" si="21"/>
        <v>1.3608064</v>
      </c>
      <c r="AF11" s="27">
        <f t="shared" si="32"/>
        <v>4.3033473980309399E-2</v>
      </c>
      <c r="AG11" s="27">
        <f t="shared" si="2"/>
        <v>4.3033473980309399E-2</v>
      </c>
      <c r="AH11" s="57">
        <f t="shared" si="33"/>
        <v>3.7446566809599948E-3</v>
      </c>
      <c r="AK11" s="38">
        <v>1.4219999999999999</v>
      </c>
      <c r="AL11" s="74">
        <f t="shared" si="12"/>
        <v>1.3840774056421874</v>
      </c>
      <c r="AM11" s="28">
        <f t="shared" si="13"/>
        <v>-1.7939584503903674E-4</v>
      </c>
      <c r="AN11" s="28">
        <f t="shared" si="22"/>
        <v>1.3678248652031251</v>
      </c>
      <c r="AO11" s="27">
        <f t="shared" si="4"/>
        <v>3.8097844442246738E-2</v>
      </c>
      <c r="AP11" s="27">
        <f t="shared" si="5"/>
        <v>3.8097844442246738E-2</v>
      </c>
      <c r="AQ11" s="57">
        <f t="shared" si="6"/>
        <v>2.934945230259561E-3</v>
      </c>
      <c r="AU11" s="38">
        <v>1.4219999999999999</v>
      </c>
      <c r="AV11" s="74">
        <f t="shared" si="7"/>
        <v>1.4044043566274413</v>
      </c>
      <c r="AW11" s="28">
        <f t="shared" si="8"/>
        <v>7.9137429780444281E-3</v>
      </c>
      <c r="AX11" s="28">
        <f t="shared" si="23"/>
        <v>1.3516174265097658</v>
      </c>
      <c r="AY11" s="27">
        <f t="shared" ref="AY11:AY74" si="36">($D11-AX11)/$D11</f>
        <v>4.9495480654173092E-2</v>
      </c>
      <c r="AZ11" s="27">
        <f t="shared" si="10"/>
        <v>4.9495480654173092E-2</v>
      </c>
      <c r="BA11" s="57">
        <f t="shared" si="11"/>
        <v>4.9537066511082086E-3</v>
      </c>
    </row>
    <row r="12" spans="2:60" x14ac:dyDescent="0.25">
      <c r="B12" s="14">
        <v>8</v>
      </c>
      <c r="C12" s="24">
        <v>43009</v>
      </c>
      <c r="D12" s="30">
        <v>1.54</v>
      </c>
      <c r="E12" s="38">
        <f t="shared" si="25"/>
        <v>1.3739999999999999</v>
      </c>
      <c r="F12" s="25">
        <f t="shared" si="26"/>
        <v>1.3739999999999999</v>
      </c>
      <c r="G12" s="27">
        <f>($D12-F12)/$D12</f>
        <v>0.10779220779220788</v>
      </c>
      <c r="H12" s="27">
        <f>ABS(($D12-F12)/$D12)</f>
        <v>0.10779220779220788</v>
      </c>
      <c r="I12" s="57">
        <f>($D12-F12)^2</f>
        <v>2.7556000000000049E-2</v>
      </c>
      <c r="J12" s="38">
        <f>AVERAGE(E9:E11)</f>
        <v>1.3628888888888888</v>
      </c>
      <c r="K12" s="25">
        <f t="shared" ref="K12:K72" si="37">J12</f>
        <v>1.3628888888888888</v>
      </c>
      <c r="L12" s="27">
        <f>($D12-K12)/$D12</f>
        <v>0.11500721500721507</v>
      </c>
      <c r="M12" s="27">
        <f>ABS(($D12-K12)/$D12)</f>
        <v>0.11500721500721507</v>
      </c>
      <c r="N12" s="57">
        <f>($D12-K12)^2</f>
        <v>3.1368345679012387E-2</v>
      </c>
      <c r="P12" s="38">
        <f t="shared" si="16"/>
        <v>1.3739999999999999</v>
      </c>
      <c r="Q12">
        <f t="shared" si="17"/>
        <v>1.3883999999999999</v>
      </c>
      <c r="R12" s="27">
        <f>($D12-Q12)/$D12</f>
        <v>9.8441558441558552E-2</v>
      </c>
      <c r="S12" s="27">
        <f>ABS(($D12-Q12)/$D12)</f>
        <v>9.8441558441558552E-2</v>
      </c>
      <c r="T12" s="57">
        <f>($D12-Q12)^2</f>
        <v>2.2982560000000055E-2</v>
      </c>
      <c r="V12" s="62"/>
      <c r="W12" s="30">
        <v>1.54</v>
      </c>
      <c r="X12">
        <f t="shared" si="19"/>
        <v>1.3847566049999998</v>
      </c>
      <c r="Y12" s="27">
        <f>($D12-X12)/$D12</f>
        <v>0.10080739935064953</v>
      </c>
      <c r="Z12" s="27">
        <f>ABS(($D12-X12)/$D12)</f>
        <v>0.10080739935064953</v>
      </c>
      <c r="AA12" s="57">
        <f>($D12-X12)^2</f>
        <v>2.4100511691126113E-2</v>
      </c>
      <c r="AD12" s="30">
        <v>1.54</v>
      </c>
      <c r="AE12">
        <f t="shared" si="21"/>
        <v>1.4097612799999999</v>
      </c>
      <c r="AF12" s="27">
        <f>($D12-AE12)/$D12</f>
        <v>8.4570597402597494E-2</v>
      </c>
      <c r="AG12" s="27">
        <f>ABS(($D12-AE12)/$D12)</f>
        <v>8.4570597402597494E-2</v>
      </c>
      <c r="AH12" s="57">
        <f>($D12-AE12)^2</f>
        <v>1.6962124187238435E-2</v>
      </c>
      <c r="AK12" s="38">
        <v>1.54</v>
      </c>
      <c r="AL12" s="74">
        <f t="shared" si="12"/>
        <v>1.4307286068580036</v>
      </c>
      <c r="AM12" s="28">
        <f t="shared" si="13"/>
        <v>8.0159586406106341E-3</v>
      </c>
      <c r="AN12" s="28">
        <f t="shared" si="22"/>
        <v>1.3838980097971483</v>
      </c>
      <c r="AO12" s="27">
        <f t="shared" si="4"/>
        <v>0.10136492870315049</v>
      </c>
      <c r="AP12" s="27">
        <f t="shared" si="5"/>
        <v>0.10136492870315049</v>
      </c>
      <c r="AQ12" s="57">
        <f t="shared" si="6"/>
        <v>2.4367831345291226E-2</v>
      </c>
      <c r="AU12" s="38">
        <v>1.54</v>
      </c>
      <c r="AV12" s="74">
        <f t="shared" si="7"/>
        <v>1.5080795249013714</v>
      </c>
      <c r="AW12" s="28">
        <f t="shared" si="8"/>
        <v>3.0417677922577553E-2</v>
      </c>
      <c r="AX12" s="28">
        <f t="shared" si="23"/>
        <v>1.4123180996054858</v>
      </c>
      <c r="AY12" s="27">
        <f t="shared" si="36"/>
        <v>8.291032493150273E-2</v>
      </c>
      <c r="AZ12" s="27">
        <f t="shared" si="10"/>
        <v>8.291032493150273E-2</v>
      </c>
      <c r="BA12" s="57">
        <f t="shared" si="11"/>
        <v>1.6302667688354647E-2</v>
      </c>
    </row>
    <row r="13" spans="2:60" x14ac:dyDescent="0.25">
      <c r="B13" s="14">
        <v>9</v>
      </c>
      <c r="C13" s="24">
        <v>43040</v>
      </c>
      <c r="D13" s="30">
        <v>1.506</v>
      </c>
      <c r="E13" s="38">
        <f t="shared" si="25"/>
        <v>1.4429999999999998</v>
      </c>
      <c r="F13" s="25">
        <f t="shared" si="26"/>
        <v>1.4429999999999998</v>
      </c>
      <c r="G13" s="27">
        <f t="shared" ref="G13:G76" si="38">($D13-F13)/$D13</f>
        <v>4.1832669322709272E-2</v>
      </c>
      <c r="H13" s="27">
        <f t="shared" ref="H13:H76" si="39">ABS(($D13-F13)/$D13)</f>
        <v>4.1832669322709272E-2</v>
      </c>
      <c r="I13" s="57">
        <f>($D13-F13)^2</f>
        <v>3.9690000000000211E-3</v>
      </c>
      <c r="J13" s="38">
        <f>AVERAGE(E10:E12)</f>
        <v>1.3592222222222221</v>
      </c>
      <c r="K13" s="25">
        <f t="shared" si="37"/>
        <v>1.3592222222222221</v>
      </c>
      <c r="L13" s="27">
        <f t="shared" ref="L13:L76" si="40">($D13-K13)/$D13</f>
        <v>9.7462003836505912E-2</v>
      </c>
      <c r="M13" s="27">
        <f t="shared" ref="M13:M76" si="41">ABS(($D13-K13)/$D13)</f>
        <v>9.7462003836505912E-2</v>
      </c>
      <c r="N13" s="57">
        <f>($D13-K13)^2</f>
        <v>2.1543716049382752E-2</v>
      </c>
      <c r="P13" s="38">
        <f t="shared" si="16"/>
        <v>1.4429999999999998</v>
      </c>
      <c r="Q13">
        <f t="shared" si="17"/>
        <v>1.4720999999999997</v>
      </c>
      <c r="R13" s="27">
        <f t="shared" ref="R13:R76" si="42">($D13-Q13)/$D13</f>
        <v>2.2509960159362723E-2</v>
      </c>
      <c r="S13" s="27">
        <f t="shared" ref="S13:S76" si="43">ABS(($D13-Q13)/$D13)</f>
        <v>2.2509960159362723E-2</v>
      </c>
      <c r="T13" s="57">
        <f>($D13-Q13)^2</f>
        <v>1.1492100000000179E-3</v>
      </c>
      <c r="V13" s="62"/>
      <c r="W13" s="30">
        <v>1.506</v>
      </c>
      <c r="X13">
        <f t="shared" si="19"/>
        <v>1.4313296234999997</v>
      </c>
      <c r="Y13" s="27">
        <f t="shared" ref="Y13:Y76" si="44">($D13-X13)/$D13</f>
        <v>4.9581923306773107E-2</v>
      </c>
      <c r="Z13" s="27">
        <f t="shared" ref="Z13:Z76" si="45">ABS(($D13-X13)/$D13)</f>
        <v>4.9581923306773107E-2</v>
      </c>
      <c r="AA13" s="57">
        <f>($D13-X13)^2</f>
        <v>5.5756651266517972E-3</v>
      </c>
      <c r="AD13" s="30">
        <v>1.506</v>
      </c>
      <c r="AE13">
        <f t="shared" si="21"/>
        <v>1.5139522560000001</v>
      </c>
      <c r="AF13" s="27">
        <f t="shared" ref="AF13:AF76" si="46">($D13-AE13)/$D13</f>
        <v>-5.2803824701195528E-3</v>
      </c>
      <c r="AG13" s="27">
        <f t="shared" ref="AG13:AG76" si="47">ABS(($D13-AE13)/$D13)</f>
        <v>5.2803824701195528E-3</v>
      </c>
      <c r="AH13" s="57">
        <f>($D13-AE13)^2</f>
        <v>6.3238375489536741E-5</v>
      </c>
      <c r="AK13" s="38">
        <v>1.506</v>
      </c>
      <c r="AL13" s="74">
        <f t="shared" si="12"/>
        <v>1.4589211958490298</v>
      </c>
      <c r="AM13" s="28">
        <f t="shared" si="13"/>
        <v>1.1546868951933353E-2</v>
      </c>
      <c r="AN13" s="28">
        <f t="shared" si="22"/>
        <v>1.4387445654986142</v>
      </c>
      <c r="AO13" s="27">
        <f t="shared" si="4"/>
        <v>4.465832304208886E-2</v>
      </c>
      <c r="AP13" s="27">
        <f t="shared" si="5"/>
        <v>4.465832304208886E-2</v>
      </c>
      <c r="AQ13" s="57">
        <f t="shared" si="6"/>
        <v>4.5232934699701985E-3</v>
      </c>
      <c r="AU13" s="38">
        <v>1.506</v>
      </c>
      <c r="AV13" s="74">
        <f t="shared" si="7"/>
        <v>1.5141243007059872</v>
      </c>
      <c r="AW13" s="28">
        <f t="shared" si="8"/>
        <v>2.4690045924856546E-2</v>
      </c>
      <c r="AX13" s="28">
        <f t="shared" si="23"/>
        <v>1.538497202823949</v>
      </c>
      <c r="AY13" s="27">
        <f t="shared" si="36"/>
        <v>-2.157848793090901E-2</v>
      </c>
      <c r="AZ13" s="27">
        <f t="shared" si="10"/>
        <v>2.157848793090901E-2</v>
      </c>
      <c r="BA13" s="57">
        <f t="shared" si="11"/>
        <v>1.0560681913808767E-3</v>
      </c>
    </row>
    <row r="14" spans="2:60" x14ac:dyDescent="0.25">
      <c r="B14" s="14">
        <v>10</v>
      </c>
      <c r="C14" s="24">
        <v>43070</v>
      </c>
      <c r="D14" s="30">
        <v>1.8149999999999999</v>
      </c>
      <c r="E14" s="38">
        <f t="shared" si="25"/>
        <v>1.4893333333333334</v>
      </c>
      <c r="F14" s="25">
        <f t="shared" si="26"/>
        <v>1.4893333333333334</v>
      </c>
      <c r="G14" s="27">
        <f t="shared" si="38"/>
        <v>0.17943067033976118</v>
      </c>
      <c r="H14" s="27">
        <f t="shared" si="39"/>
        <v>0.17943067033976118</v>
      </c>
      <c r="I14" s="57">
        <f t="shared" ref="I14:I76" si="48">($D14-F14)^2</f>
        <v>0.1060587777777777</v>
      </c>
      <c r="J14" s="38">
        <f t="shared" ref="J14:J75" si="49">AVERAGE(E11:E13)</f>
        <v>1.3869999999999998</v>
      </c>
      <c r="K14" s="25">
        <f t="shared" si="37"/>
        <v>1.3869999999999998</v>
      </c>
      <c r="L14" s="27">
        <f t="shared" si="40"/>
        <v>0.23581267217630864</v>
      </c>
      <c r="M14" s="27">
        <f t="shared" si="41"/>
        <v>0.23581267217630864</v>
      </c>
      <c r="N14" s="57">
        <f t="shared" ref="N14:N77" si="50">($D14-K14)^2</f>
        <v>0.18318400000000012</v>
      </c>
      <c r="P14" s="38">
        <f t="shared" si="16"/>
        <v>1.4893333333333334</v>
      </c>
      <c r="Q14">
        <f t="shared" si="17"/>
        <v>1.4943333333333333</v>
      </c>
      <c r="R14" s="27">
        <f t="shared" si="42"/>
        <v>0.17667584940312214</v>
      </c>
      <c r="S14" s="27">
        <f t="shared" si="43"/>
        <v>0.17667584940312214</v>
      </c>
      <c r="T14" s="57">
        <f t="shared" ref="T14:T77" si="51">($D14-Q14)^2</f>
        <v>0.10282711111111111</v>
      </c>
      <c r="V14" s="62"/>
      <c r="W14" s="30">
        <v>1.8149999999999999</v>
      </c>
      <c r="X14">
        <f t="shared" si="19"/>
        <v>1.4537307364499996</v>
      </c>
      <c r="Y14" s="27">
        <f t="shared" si="44"/>
        <v>0.19904642619834728</v>
      </c>
      <c r="Z14" s="27">
        <f t="shared" si="45"/>
        <v>0.19904642619834728</v>
      </c>
      <c r="AA14" s="57">
        <f t="shared" ref="AA14:AA77" si="52">($D14-X14)^2</f>
        <v>0.13051548078595959</v>
      </c>
      <c r="AD14" s="30">
        <v>1.8149999999999999</v>
      </c>
      <c r="AE14">
        <f t="shared" si="21"/>
        <v>1.5075904512</v>
      </c>
      <c r="AF14" s="27">
        <f t="shared" si="46"/>
        <v>0.16937165223140493</v>
      </c>
      <c r="AG14" s="27">
        <f t="shared" si="47"/>
        <v>0.16937165223140493</v>
      </c>
      <c r="AH14" s="57">
        <f t="shared" ref="AH14:AH77" si="53">($D14-AE14)^2</f>
        <v>9.4500630693419546E-2</v>
      </c>
      <c r="AK14" s="38">
        <v>1.8149999999999999</v>
      </c>
      <c r="AL14" s="74">
        <f t="shared" si="12"/>
        <v>1.5738276453606741</v>
      </c>
      <c r="AM14" s="28">
        <f t="shared" si="13"/>
        <v>2.963479554988277E-2</v>
      </c>
      <c r="AN14" s="28">
        <f t="shared" si="22"/>
        <v>1.4704680648009631</v>
      </c>
      <c r="AO14" s="27">
        <f t="shared" si="4"/>
        <v>0.18982475768541973</v>
      </c>
      <c r="AP14" s="27">
        <f t="shared" si="5"/>
        <v>0.18982475768541973</v>
      </c>
      <c r="AQ14" s="57">
        <f t="shared" si="6"/>
        <v>0.11870225437199329</v>
      </c>
      <c r="AU14" s="38">
        <v>1.8149999999999999</v>
      </c>
      <c r="AV14" s="74">
        <f t="shared" si="7"/>
        <v>1.7459535866577109</v>
      </c>
      <c r="AW14" s="28">
        <f t="shared" si="8"/>
        <v>7.3367767331170328E-2</v>
      </c>
      <c r="AX14" s="28">
        <f t="shared" si="23"/>
        <v>1.5388143466308437</v>
      </c>
      <c r="AY14" s="27">
        <f t="shared" si="36"/>
        <v>0.15216840406014118</v>
      </c>
      <c r="AZ14" s="27">
        <f t="shared" si="10"/>
        <v>0.15216840406014118</v>
      </c>
      <c r="BA14" s="57">
        <f t="shared" si="11"/>
        <v>7.6278515126947721E-2</v>
      </c>
    </row>
    <row r="15" spans="2:60" x14ac:dyDescent="0.25">
      <c r="B15" s="14">
        <v>11</v>
      </c>
      <c r="C15" s="24">
        <v>43101</v>
      </c>
      <c r="D15" s="30">
        <v>1.7689999999999999</v>
      </c>
      <c r="E15" s="38">
        <f t="shared" si="25"/>
        <v>1.6203333333333336</v>
      </c>
      <c r="F15" s="25">
        <f t="shared" si="26"/>
        <v>1.6203333333333336</v>
      </c>
      <c r="G15" s="27">
        <f t="shared" si="38"/>
        <v>8.4039947239494789E-2</v>
      </c>
      <c r="H15" s="27">
        <f t="shared" si="39"/>
        <v>8.4039947239494789E-2</v>
      </c>
      <c r="I15" s="57">
        <f t="shared" si="48"/>
        <v>2.2101777777777665E-2</v>
      </c>
      <c r="J15" s="38">
        <f t="shared" si="49"/>
        <v>1.4354444444444443</v>
      </c>
      <c r="K15" s="25">
        <f t="shared" si="37"/>
        <v>1.4354444444444443</v>
      </c>
      <c r="L15" s="27">
        <f t="shared" si="40"/>
        <v>0.18855599522643054</v>
      </c>
      <c r="M15" s="27">
        <f t="shared" si="41"/>
        <v>0.18855599522643054</v>
      </c>
      <c r="N15" s="57">
        <f t="shared" si="50"/>
        <v>0.11125930864197534</v>
      </c>
      <c r="P15" s="38">
        <f t="shared" si="16"/>
        <v>1.6203333333333336</v>
      </c>
      <c r="Q15">
        <f t="shared" si="17"/>
        <v>1.6787333333333334</v>
      </c>
      <c r="R15" s="27">
        <f t="shared" si="42"/>
        <v>5.1026945543621541E-2</v>
      </c>
      <c r="S15" s="27">
        <f t="shared" si="43"/>
        <v>5.1026945543621541E-2</v>
      </c>
      <c r="T15" s="57">
        <f t="shared" si="51"/>
        <v>8.1480711111110802E-3</v>
      </c>
      <c r="V15" s="62"/>
      <c r="W15" s="30">
        <v>1.7689999999999999</v>
      </c>
      <c r="X15">
        <f t="shared" si="19"/>
        <v>1.5621115155149996</v>
      </c>
      <c r="Y15" s="27">
        <f t="shared" si="44"/>
        <v>0.11695222412945185</v>
      </c>
      <c r="Z15" s="27">
        <f t="shared" si="45"/>
        <v>0.11695222412945185</v>
      </c>
      <c r="AA15" s="57">
        <f t="shared" si="52"/>
        <v>4.2802845012500208E-2</v>
      </c>
      <c r="AD15" s="30">
        <v>1.7689999999999999</v>
      </c>
      <c r="AE15">
        <f t="shared" si="21"/>
        <v>1.7535180902399998</v>
      </c>
      <c r="AF15" s="27">
        <f t="shared" si="46"/>
        <v>8.7517861842849511E-3</v>
      </c>
      <c r="AG15" s="27">
        <f t="shared" si="47"/>
        <v>8.7517861842849511E-3</v>
      </c>
      <c r="AH15" s="57">
        <f t="shared" si="53"/>
        <v>2.396895298167857E-4</v>
      </c>
      <c r="AK15" s="38">
        <v>1.7689999999999999</v>
      </c>
      <c r="AL15" s="74">
        <f t="shared" si="12"/>
        <v>1.6531237086373898</v>
      </c>
      <c r="AM15" s="28">
        <f t="shared" si="13"/>
        <v>3.8325517402078527E-2</v>
      </c>
      <c r="AN15" s="28">
        <f t="shared" si="22"/>
        <v>1.6034624409105569</v>
      </c>
      <c r="AO15" s="27">
        <f t="shared" si="4"/>
        <v>9.3576912995728109E-2</v>
      </c>
      <c r="AP15" s="27">
        <f t="shared" si="5"/>
        <v>9.3576912995728109E-2</v>
      </c>
      <c r="AQ15" s="57">
        <f t="shared" si="6"/>
        <v>2.7402683469290836E-2</v>
      </c>
      <c r="AU15" s="38">
        <v>1.7689999999999999</v>
      </c>
      <c r="AV15" s="74">
        <f t="shared" si="7"/>
        <v>1.7815803384972202</v>
      </c>
      <c r="AW15" s="28">
        <f t="shared" si="8"/>
        <v>6.4498628690629972E-2</v>
      </c>
      <c r="AX15" s="28">
        <f t="shared" si="23"/>
        <v>1.8193213539888813</v>
      </c>
      <c r="AY15" s="27">
        <f t="shared" si="36"/>
        <v>-2.8446214804342215E-2</v>
      </c>
      <c r="AZ15" s="27">
        <f t="shared" si="10"/>
        <v>2.8446214804342215E-2</v>
      </c>
      <c r="BA15" s="57">
        <f t="shared" si="11"/>
        <v>2.5322386672743079E-3</v>
      </c>
    </row>
    <row r="16" spans="2:60" x14ac:dyDescent="0.25">
      <c r="B16" s="14">
        <v>12</v>
      </c>
      <c r="C16" s="24">
        <v>43132</v>
      </c>
      <c r="D16" s="30">
        <v>1.7549999999999999</v>
      </c>
      <c r="E16" s="38">
        <f t="shared" si="25"/>
        <v>1.6966666666666665</v>
      </c>
      <c r="F16" s="25">
        <f t="shared" si="26"/>
        <v>1.6966666666666665</v>
      </c>
      <c r="G16" s="27">
        <f t="shared" si="38"/>
        <v>3.3238366571699915E-2</v>
      </c>
      <c r="H16" s="27">
        <f t="shared" si="39"/>
        <v>3.3238366571699915E-2</v>
      </c>
      <c r="I16" s="57">
        <f t="shared" si="48"/>
        <v>3.4027777777777793E-3</v>
      </c>
      <c r="J16" s="38">
        <f t="shared" si="49"/>
        <v>1.5175555555555558</v>
      </c>
      <c r="K16" s="25">
        <f t="shared" si="37"/>
        <v>1.5175555555555558</v>
      </c>
      <c r="L16" s="27">
        <f t="shared" si="40"/>
        <v>0.13529597974042401</v>
      </c>
      <c r="M16" s="27">
        <f t="shared" si="41"/>
        <v>0.13529597974042401</v>
      </c>
      <c r="N16" s="57">
        <f t="shared" si="50"/>
        <v>5.6379864197530716E-2</v>
      </c>
      <c r="P16" s="38">
        <f t="shared" si="16"/>
        <v>1.6966666666666665</v>
      </c>
      <c r="Q16">
        <f t="shared" si="17"/>
        <v>1.7183666666666664</v>
      </c>
      <c r="R16" s="27">
        <f t="shared" si="42"/>
        <v>2.0873694207027647E-2</v>
      </c>
      <c r="S16" s="27">
        <f t="shared" si="43"/>
        <v>2.0873694207027647E-2</v>
      </c>
      <c r="T16" s="57">
        <f t="shared" si="51"/>
        <v>1.3420011111111246E-3</v>
      </c>
      <c r="V16" s="62"/>
      <c r="W16" s="30">
        <v>1.7549999999999999</v>
      </c>
      <c r="X16">
        <f t="shared" si="19"/>
        <v>1.6241780608604997</v>
      </c>
      <c r="Y16" s="27">
        <f t="shared" si="44"/>
        <v>7.4542415464102701E-2</v>
      </c>
      <c r="Z16" s="27">
        <f t="shared" si="45"/>
        <v>7.4542415464102701E-2</v>
      </c>
      <c r="AA16" s="57">
        <f t="shared" si="52"/>
        <v>1.7114379760219105E-2</v>
      </c>
      <c r="AD16" s="30">
        <v>1.7549999999999999</v>
      </c>
      <c r="AE16">
        <f t="shared" si="21"/>
        <v>1.7659036180479999</v>
      </c>
      <c r="AF16" s="27">
        <f t="shared" si="46"/>
        <v>-6.212887776638175E-3</v>
      </c>
      <c r="AG16" s="27">
        <f t="shared" si="47"/>
        <v>6.212887776638175E-3</v>
      </c>
      <c r="AH16" s="57">
        <f t="shared" si="53"/>
        <v>1.1888888653667125E-4</v>
      </c>
      <c r="AK16" s="38">
        <v>1.7549999999999999</v>
      </c>
      <c r="AL16" s="74">
        <f t="shared" si="12"/>
        <v>1.7105144582276277</v>
      </c>
      <c r="AM16" s="28">
        <f t="shared" si="13"/>
        <v>4.166193303500642E-2</v>
      </c>
      <c r="AN16" s="28">
        <f t="shared" si="22"/>
        <v>1.6914492260394682</v>
      </c>
      <c r="AO16" s="27">
        <f t="shared" si="4"/>
        <v>3.6211267213978153E-2</v>
      </c>
      <c r="AP16" s="27">
        <f t="shared" si="5"/>
        <v>3.6211267213978153E-2</v>
      </c>
      <c r="AQ16" s="57">
        <f t="shared" si="6"/>
        <v>4.0387008709825891E-3</v>
      </c>
      <c r="AU16" s="38">
        <v>1.7549999999999999</v>
      </c>
      <c r="AV16" s="74">
        <f t="shared" si="7"/>
        <v>1.7777697417969625</v>
      </c>
      <c r="AW16" s="28">
        <f t="shared" si="8"/>
        <v>4.8445960723771359E-2</v>
      </c>
      <c r="AX16" s="28">
        <f t="shared" si="23"/>
        <v>1.8460789671878501</v>
      </c>
      <c r="AY16" s="27">
        <f t="shared" si="36"/>
        <v>-5.1896847400484475E-2</v>
      </c>
      <c r="AZ16" s="27">
        <f t="shared" si="10"/>
        <v>5.1896847400484475E-2</v>
      </c>
      <c r="BA16" s="57">
        <f t="shared" si="11"/>
        <v>8.2953782640055023E-3</v>
      </c>
    </row>
    <row r="17" spans="2:53" x14ac:dyDescent="0.25">
      <c r="B17" s="14">
        <v>13</v>
      </c>
      <c r="C17" s="24">
        <v>43160</v>
      </c>
      <c r="D17" s="30">
        <v>1.831</v>
      </c>
      <c r="E17" s="38">
        <f t="shared" si="25"/>
        <v>1.7796666666666665</v>
      </c>
      <c r="F17" s="25">
        <f t="shared" si="26"/>
        <v>1.7796666666666665</v>
      </c>
      <c r="G17" s="27">
        <f t="shared" si="38"/>
        <v>2.803568177680691E-2</v>
      </c>
      <c r="H17" s="27">
        <f t="shared" si="39"/>
        <v>2.803568177680691E-2</v>
      </c>
      <c r="I17" s="57">
        <f t="shared" si="48"/>
        <v>2.6351111111111232E-3</v>
      </c>
      <c r="J17" s="38">
        <f t="shared" si="49"/>
        <v>1.6021111111111113</v>
      </c>
      <c r="K17" s="25">
        <f t="shared" si="37"/>
        <v>1.6021111111111113</v>
      </c>
      <c r="L17" s="27">
        <f t="shared" si="40"/>
        <v>0.12500758541173604</v>
      </c>
      <c r="M17" s="27">
        <f t="shared" si="41"/>
        <v>0.12500758541173604</v>
      </c>
      <c r="N17" s="57">
        <f t="shared" si="50"/>
        <v>5.2390123456790033E-2</v>
      </c>
      <c r="P17" s="38">
        <f t="shared" si="16"/>
        <v>1.7796666666666665</v>
      </c>
      <c r="Q17">
        <f t="shared" si="17"/>
        <v>1.7722666666666664</v>
      </c>
      <c r="R17" s="27">
        <f t="shared" si="42"/>
        <v>3.2077189149827157E-2</v>
      </c>
      <c r="S17" s="27">
        <f t="shared" si="43"/>
        <v>3.2077189149827157E-2</v>
      </c>
      <c r="T17" s="57">
        <f t="shared" si="51"/>
        <v>3.4496044444444671E-3</v>
      </c>
      <c r="V17" s="62"/>
      <c r="W17" s="30">
        <v>1.831</v>
      </c>
      <c r="X17">
        <f t="shared" si="19"/>
        <v>1.6634246426023496</v>
      </c>
      <c r="Y17" s="27">
        <f t="shared" si="44"/>
        <v>9.1521221953932488E-2</v>
      </c>
      <c r="Z17" s="27">
        <f t="shared" si="45"/>
        <v>9.1521221953932488E-2</v>
      </c>
      <c r="AA17" s="57">
        <f t="shared" si="52"/>
        <v>2.8081500406950264E-2</v>
      </c>
      <c r="AD17" s="30">
        <v>1.831</v>
      </c>
      <c r="AE17">
        <f t="shared" si="21"/>
        <v>1.7571807236095998</v>
      </c>
      <c r="AF17" s="27">
        <f t="shared" si="46"/>
        <v>4.0316371594975531E-2</v>
      </c>
      <c r="AG17" s="27">
        <f t="shared" si="47"/>
        <v>4.0316371594975531E-2</v>
      </c>
      <c r="AH17" s="57">
        <f t="shared" si="53"/>
        <v>5.4492855668022968E-3</v>
      </c>
      <c r="AK17" s="38">
        <v>1.831</v>
      </c>
      <c r="AL17" s="74">
        <f t="shared" si="12"/>
        <v>1.7758234738838437</v>
      </c>
      <c r="AM17" s="28">
        <f t="shared" si="13"/>
        <v>4.5800172493718087E-2</v>
      </c>
      <c r="AN17" s="28">
        <f t="shared" si="22"/>
        <v>1.752176391262634</v>
      </c>
      <c r="AO17" s="27">
        <f t="shared" si="4"/>
        <v>4.3049485929746549E-2</v>
      </c>
      <c r="AP17" s="27">
        <f t="shared" si="5"/>
        <v>4.3049485929746549E-2</v>
      </c>
      <c r="AQ17" s="57">
        <f t="shared" si="6"/>
        <v>6.2131612943813518E-3</v>
      </c>
      <c r="AU17" s="38">
        <v>1.831</v>
      </c>
      <c r="AV17" s="74">
        <f t="shared" si="7"/>
        <v>1.8298039256301835</v>
      </c>
      <c r="AW17" s="28">
        <f t="shared" si="8"/>
        <v>4.9289193154492025E-2</v>
      </c>
      <c r="AX17" s="28">
        <f t="shared" si="23"/>
        <v>1.8262157025207337</v>
      </c>
      <c r="AY17" s="27">
        <f t="shared" si="36"/>
        <v>2.6129423698887117E-3</v>
      </c>
      <c r="AZ17" s="27">
        <f t="shared" si="10"/>
        <v>2.6129423698887117E-3</v>
      </c>
      <c r="BA17" s="57">
        <f t="shared" si="11"/>
        <v>2.2889502370113208E-5</v>
      </c>
    </row>
    <row r="18" spans="2:53" x14ac:dyDescent="0.25">
      <c r="B18" s="14">
        <v>14</v>
      </c>
      <c r="C18" s="24">
        <v>43191</v>
      </c>
      <c r="D18" s="30">
        <v>2.081</v>
      </c>
      <c r="E18" s="38">
        <f t="shared" si="25"/>
        <v>1.7850000000000001</v>
      </c>
      <c r="F18" s="25">
        <f t="shared" si="26"/>
        <v>1.7850000000000001</v>
      </c>
      <c r="G18" s="27">
        <f t="shared" si="38"/>
        <v>0.14223930802498791</v>
      </c>
      <c r="H18" s="27">
        <f t="shared" si="39"/>
        <v>0.14223930802498791</v>
      </c>
      <c r="I18" s="57">
        <f t="shared" si="48"/>
        <v>8.7615999999999888E-2</v>
      </c>
      <c r="J18" s="38">
        <f t="shared" si="49"/>
        <v>1.6988888888888889</v>
      </c>
      <c r="K18" s="25">
        <f t="shared" si="37"/>
        <v>1.6988888888888889</v>
      </c>
      <c r="L18" s="27">
        <f t="shared" si="40"/>
        <v>0.18361898659832343</v>
      </c>
      <c r="M18" s="27">
        <f t="shared" si="41"/>
        <v>0.18361898659832343</v>
      </c>
      <c r="N18" s="57">
        <f t="shared" si="50"/>
        <v>0.14600890123456786</v>
      </c>
      <c r="P18" s="38">
        <f t="shared" si="16"/>
        <v>1.7850000000000001</v>
      </c>
      <c r="Q18">
        <f t="shared" si="17"/>
        <v>1.7988</v>
      </c>
      <c r="R18" s="27">
        <f t="shared" si="42"/>
        <v>0.13560788082652572</v>
      </c>
      <c r="S18" s="27">
        <f t="shared" si="43"/>
        <v>0.13560788082652572</v>
      </c>
      <c r="T18" s="57">
        <f t="shared" si="51"/>
        <v>7.963684E-2</v>
      </c>
      <c r="V18" s="62"/>
      <c r="W18" s="30">
        <v>2.081</v>
      </c>
      <c r="X18">
        <f t="shared" si="19"/>
        <v>1.7136972498216445</v>
      </c>
      <c r="Y18" s="27">
        <f t="shared" si="44"/>
        <v>0.17650300344947403</v>
      </c>
      <c r="Z18" s="27">
        <f t="shared" si="45"/>
        <v>0.17650300344947403</v>
      </c>
      <c r="AA18" s="57">
        <f t="shared" si="52"/>
        <v>0.13491131028858339</v>
      </c>
      <c r="AD18" s="30">
        <v>2.081</v>
      </c>
      <c r="AE18">
        <f t="shared" si="21"/>
        <v>1.81623614472192</v>
      </c>
      <c r="AF18" s="27">
        <f t="shared" si="46"/>
        <v>0.12722914717831812</v>
      </c>
      <c r="AG18" s="27">
        <f t="shared" si="47"/>
        <v>0.12722914717831812</v>
      </c>
      <c r="AH18" s="57">
        <f t="shared" si="53"/>
        <v>7.0099899061712087E-2</v>
      </c>
      <c r="AK18" s="38">
        <v>2.081</v>
      </c>
      <c r="AL18" s="74">
        <f t="shared" si="12"/>
        <v>1.8994365524642931</v>
      </c>
      <c r="AM18" s="28">
        <f t="shared" si="13"/>
        <v>5.9417431058896075E-2</v>
      </c>
      <c r="AN18" s="28">
        <f t="shared" si="22"/>
        <v>1.8216236463775617</v>
      </c>
      <c r="AO18" s="27">
        <f t="shared" si="4"/>
        <v>0.1246402468152034</v>
      </c>
      <c r="AP18" s="27">
        <f t="shared" si="5"/>
        <v>0.1246402468152034</v>
      </c>
      <c r="AQ18" s="57">
        <f t="shared" si="6"/>
        <v>6.7276092818472147E-2</v>
      </c>
      <c r="AU18" s="38">
        <v>2.081</v>
      </c>
      <c r="AV18" s="74">
        <f t="shared" si="7"/>
        <v>2.030523279696169</v>
      </c>
      <c r="AW18" s="28">
        <f t="shared" si="8"/>
        <v>8.4875280968692984E-2</v>
      </c>
      <c r="AX18" s="28">
        <f t="shared" si="23"/>
        <v>1.8790931187846756</v>
      </c>
      <c r="AY18" s="27">
        <f t="shared" si="36"/>
        <v>9.7023969829564835E-2</v>
      </c>
      <c r="AZ18" s="27">
        <f t="shared" si="10"/>
        <v>9.7023969829564835E-2</v>
      </c>
      <c r="BA18" s="57">
        <f t="shared" si="11"/>
        <v>4.0766388682099121E-2</v>
      </c>
    </row>
    <row r="19" spans="2:53" x14ac:dyDescent="0.25">
      <c r="B19" s="14">
        <v>15</v>
      </c>
      <c r="C19" s="24">
        <v>43221</v>
      </c>
      <c r="D19" s="30">
        <v>1.9870000000000001</v>
      </c>
      <c r="E19" s="38">
        <f t="shared" si="25"/>
        <v>1.889</v>
      </c>
      <c r="F19" s="25">
        <f t="shared" si="26"/>
        <v>1.889</v>
      </c>
      <c r="G19" s="27">
        <f t="shared" si="38"/>
        <v>4.9320583794665369E-2</v>
      </c>
      <c r="H19" s="27">
        <f t="shared" si="39"/>
        <v>4.9320583794665369E-2</v>
      </c>
      <c r="I19" s="57">
        <f t="shared" si="48"/>
        <v>9.604000000000017E-3</v>
      </c>
      <c r="J19" s="38">
        <f t="shared" si="49"/>
        <v>1.7537777777777777</v>
      </c>
      <c r="K19" s="25">
        <f t="shared" si="37"/>
        <v>1.7537777777777777</v>
      </c>
      <c r="L19" s="27">
        <f t="shared" si="40"/>
        <v>0.11737404238662427</v>
      </c>
      <c r="M19" s="27">
        <f t="shared" si="41"/>
        <v>0.11737404238662427</v>
      </c>
      <c r="N19" s="57">
        <f t="shared" si="50"/>
        <v>5.4392604938271708E-2</v>
      </c>
      <c r="P19" s="38">
        <f t="shared" si="16"/>
        <v>1.889</v>
      </c>
      <c r="Q19">
        <f t="shared" si="17"/>
        <v>1.9466000000000001</v>
      </c>
      <c r="R19" s="27">
        <f t="shared" si="42"/>
        <v>2.0332159033719169E-2</v>
      </c>
      <c r="S19" s="27">
        <f t="shared" si="43"/>
        <v>2.0332159033719169E-2</v>
      </c>
      <c r="T19" s="57">
        <f t="shared" si="51"/>
        <v>1.6321599999999993E-3</v>
      </c>
      <c r="V19" s="62"/>
      <c r="W19" s="30">
        <v>1.9870000000000001</v>
      </c>
      <c r="X19">
        <f t="shared" si="19"/>
        <v>1.8238880748751511</v>
      </c>
      <c r="Y19" s="27">
        <f t="shared" si="44"/>
        <v>8.2089544602339679E-2</v>
      </c>
      <c r="Z19" s="27">
        <f t="shared" si="45"/>
        <v>8.2089544602339679E-2</v>
      </c>
      <c r="AA19" s="57">
        <f t="shared" si="52"/>
        <v>2.6605500117934333E-2</v>
      </c>
      <c r="AD19" s="30">
        <v>1.9870000000000001</v>
      </c>
      <c r="AE19">
        <f t="shared" si="21"/>
        <v>2.0280472289443838</v>
      </c>
      <c r="AF19" s="27">
        <f t="shared" si="46"/>
        <v>-2.065789076214581E-2</v>
      </c>
      <c r="AG19" s="27">
        <f t="shared" si="47"/>
        <v>2.065789076214581E-2</v>
      </c>
      <c r="AH19" s="57">
        <f t="shared" si="53"/>
        <v>1.6848750040126534E-3</v>
      </c>
      <c r="AK19" s="38">
        <v>1.9870000000000001</v>
      </c>
      <c r="AL19" s="74">
        <f t="shared" si="12"/>
        <v>1.9672977884662322</v>
      </c>
      <c r="AM19" s="28">
        <f t="shared" si="13"/>
        <v>6.0895096923928589E-2</v>
      </c>
      <c r="AN19" s="28">
        <f t="shared" si="22"/>
        <v>1.9588539835231891</v>
      </c>
      <c r="AO19" s="27">
        <f t="shared" si="4"/>
        <v>1.4165081266638666E-2</v>
      </c>
      <c r="AP19" s="27">
        <f t="shared" si="5"/>
        <v>1.4165081266638666E-2</v>
      </c>
      <c r="AQ19" s="57">
        <f t="shared" si="6"/>
        <v>7.9219824351291809E-4</v>
      </c>
      <c r="AU19" s="38">
        <v>1.9870000000000001</v>
      </c>
      <c r="AV19" s="74">
        <f t="shared" si="7"/>
        <v>2.0190996401662158</v>
      </c>
      <c r="AW19" s="28">
        <f t="shared" si="8"/>
        <v>6.2245034651511141E-2</v>
      </c>
      <c r="AX19" s="28">
        <f t="shared" si="23"/>
        <v>2.115398560664862</v>
      </c>
      <c r="AY19" s="27">
        <f t="shared" si="36"/>
        <v>-6.4619305820262651E-2</v>
      </c>
      <c r="AZ19" s="27">
        <f t="shared" si="10"/>
        <v>6.4619305820262651E-2</v>
      </c>
      <c r="BA19" s="57">
        <f t="shared" si="11"/>
        <v>1.6486190380808216E-2</v>
      </c>
    </row>
    <row r="20" spans="2:53" x14ac:dyDescent="0.25">
      <c r="B20" s="14">
        <v>16</v>
      </c>
      <c r="C20" s="24">
        <v>43252</v>
      </c>
      <c r="D20" s="30">
        <v>1.6279999999999999</v>
      </c>
      <c r="E20" s="38">
        <f t="shared" si="25"/>
        <v>1.9663333333333333</v>
      </c>
      <c r="F20" s="25">
        <f t="shared" si="26"/>
        <v>1.9663333333333333</v>
      </c>
      <c r="G20" s="27">
        <f t="shared" si="38"/>
        <v>-0.20782145782145786</v>
      </c>
      <c r="H20" s="27">
        <f t="shared" si="39"/>
        <v>0.20782145782145786</v>
      </c>
      <c r="I20" s="57">
        <f t="shared" si="48"/>
        <v>0.11446944444444447</v>
      </c>
      <c r="J20" s="38">
        <f t="shared" si="49"/>
        <v>1.8178888888888889</v>
      </c>
      <c r="K20" s="25">
        <f t="shared" si="37"/>
        <v>1.8178888888888889</v>
      </c>
      <c r="L20" s="27">
        <f t="shared" si="40"/>
        <v>-0.11663936663936671</v>
      </c>
      <c r="M20" s="27">
        <f t="shared" si="41"/>
        <v>0.11663936663936671</v>
      </c>
      <c r="N20" s="57">
        <f t="shared" si="50"/>
        <v>3.6057790123456827E-2</v>
      </c>
      <c r="P20" s="38">
        <f t="shared" si="16"/>
        <v>1.9663333333333333</v>
      </c>
      <c r="Q20">
        <f t="shared" si="17"/>
        <v>1.9725333333333332</v>
      </c>
      <c r="R20" s="27">
        <f t="shared" si="42"/>
        <v>-0.21162981162981165</v>
      </c>
      <c r="S20" s="27">
        <f t="shared" si="43"/>
        <v>0.21162981162981165</v>
      </c>
      <c r="T20" s="57">
        <f t="shared" si="51"/>
        <v>0.1187032177777778</v>
      </c>
      <c r="V20" s="62"/>
      <c r="W20" s="30">
        <v>1.6279999999999999</v>
      </c>
      <c r="X20">
        <f t="shared" si="19"/>
        <v>1.8728216524126058</v>
      </c>
      <c r="Y20" s="27">
        <f t="shared" si="44"/>
        <v>-0.15038185037629356</v>
      </c>
      <c r="Z20" s="27">
        <f t="shared" si="45"/>
        <v>0.15038185037629356</v>
      </c>
      <c r="AA20" s="57">
        <f t="shared" si="52"/>
        <v>5.9937641490038815E-2</v>
      </c>
      <c r="AD20" s="30">
        <v>1.6279999999999999</v>
      </c>
      <c r="AE20">
        <f t="shared" si="21"/>
        <v>1.9952094457888769</v>
      </c>
      <c r="AF20" s="27">
        <f t="shared" si="46"/>
        <v>-0.22555862763444537</v>
      </c>
      <c r="AG20" s="27">
        <f t="shared" si="47"/>
        <v>0.22555862763444537</v>
      </c>
      <c r="AH20" s="57">
        <f t="shared" si="53"/>
        <v>0.13484277707657422</v>
      </c>
      <c r="AK20" s="38">
        <v>1.6279999999999999</v>
      </c>
      <c r="AL20" s="74">
        <f t="shared" si="12"/>
        <v>1.9081350197731126</v>
      </c>
      <c r="AM20" s="28">
        <f t="shared" si="13"/>
        <v>3.9884970440945161E-2</v>
      </c>
      <c r="AN20" s="28">
        <f t="shared" si="22"/>
        <v>2.028192885390161</v>
      </c>
      <c r="AO20" s="27">
        <f t="shared" si="4"/>
        <v>-0.24581872566963212</v>
      </c>
      <c r="AP20" s="27">
        <f t="shared" si="5"/>
        <v>0.24581872566963212</v>
      </c>
      <c r="AQ20" s="57">
        <f t="shared" si="6"/>
        <v>0.16015434551690258</v>
      </c>
      <c r="AU20" s="38">
        <v>1.6279999999999999</v>
      </c>
      <c r="AV20" s="74">
        <f t="shared" si="7"/>
        <v>1.7413361687044318</v>
      </c>
      <c r="AW20" s="28">
        <f t="shared" si="8"/>
        <v>-1.7656964285113215E-2</v>
      </c>
      <c r="AX20" s="28">
        <f t="shared" si="23"/>
        <v>2.0813446748177271</v>
      </c>
      <c r="AY20" s="27">
        <f t="shared" si="36"/>
        <v>-0.27846724497403391</v>
      </c>
      <c r="AZ20" s="27">
        <f t="shared" si="10"/>
        <v>0.27846724497403391</v>
      </c>
      <c r="BA20" s="57">
        <f t="shared" si="11"/>
        <v>0.20552139418559084</v>
      </c>
    </row>
    <row r="21" spans="2:53" x14ac:dyDescent="0.25">
      <c r="B21" s="14">
        <v>17</v>
      </c>
      <c r="C21" s="24">
        <v>43282</v>
      </c>
      <c r="D21" s="30">
        <v>1.7250000000000001</v>
      </c>
      <c r="E21" s="38">
        <f t="shared" si="25"/>
        <v>1.8986666666666665</v>
      </c>
      <c r="F21" s="25">
        <f t="shared" si="26"/>
        <v>1.8986666666666665</v>
      </c>
      <c r="G21" s="27">
        <f t="shared" si="38"/>
        <v>-0.10067632850241531</v>
      </c>
      <c r="H21" s="27">
        <f t="shared" si="39"/>
        <v>0.10067632850241531</v>
      </c>
      <c r="I21" s="57">
        <f t="shared" si="48"/>
        <v>3.0160111111111023E-2</v>
      </c>
      <c r="J21" s="38">
        <f t="shared" si="49"/>
        <v>1.8801111111111111</v>
      </c>
      <c r="K21" s="25">
        <f t="shared" si="37"/>
        <v>1.8801111111111111</v>
      </c>
      <c r="L21" s="27">
        <f t="shared" si="40"/>
        <v>-8.9919484702093322E-2</v>
      </c>
      <c r="M21" s="27">
        <f t="shared" si="41"/>
        <v>8.9919484702093322E-2</v>
      </c>
      <c r="N21" s="57">
        <f t="shared" si="50"/>
        <v>2.4059456790123415E-2</v>
      </c>
      <c r="P21" s="38">
        <f t="shared" si="16"/>
        <v>1.8986666666666665</v>
      </c>
      <c r="Q21">
        <f t="shared" si="17"/>
        <v>1.8174666666666663</v>
      </c>
      <c r="R21" s="27">
        <f t="shared" si="42"/>
        <v>-5.3603864734299275E-2</v>
      </c>
      <c r="S21" s="27">
        <f t="shared" si="43"/>
        <v>5.3603864734299275E-2</v>
      </c>
      <c r="T21" s="57">
        <f t="shared" si="51"/>
        <v>8.5500844444443679E-3</v>
      </c>
      <c r="V21" s="62"/>
      <c r="W21" s="30">
        <v>1.7250000000000001</v>
      </c>
      <c r="X21">
        <f t="shared" si="19"/>
        <v>1.7993751566888239</v>
      </c>
      <c r="Y21" s="27">
        <f t="shared" si="44"/>
        <v>-4.311603286308624E-2</v>
      </c>
      <c r="Z21" s="27">
        <f t="shared" si="45"/>
        <v>4.311603286308624E-2</v>
      </c>
      <c r="AA21" s="57">
        <f t="shared" si="52"/>
        <v>5.5316639324870876E-3</v>
      </c>
      <c r="AD21" s="30">
        <v>1.7250000000000001</v>
      </c>
      <c r="AE21">
        <f t="shared" si="21"/>
        <v>1.7014418891577754</v>
      </c>
      <c r="AF21" s="27">
        <f t="shared" si="46"/>
        <v>1.3656875850565043E-2</v>
      </c>
      <c r="AG21" s="27">
        <f t="shared" si="47"/>
        <v>1.3656875850565043E-2</v>
      </c>
      <c r="AH21" s="57">
        <f t="shared" si="53"/>
        <v>5.5498458645454499E-4</v>
      </c>
      <c r="AK21" s="38">
        <v>1.7250000000000001</v>
      </c>
      <c r="AL21" s="74">
        <f t="shared" si="12"/>
        <v>1.8811139931498402</v>
      </c>
      <c r="AM21" s="28">
        <f t="shared" si="13"/>
        <v>2.8176420954707078E-2</v>
      </c>
      <c r="AN21" s="28">
        <f t="shared" si="22"/>
        <v>1.9480199902140578</v>
      </c>
      <c r="AO21" s="27">
        <f t="shared" si="4"/>
        <v>-0.1292869508487291</v>
      </c>
      <c r="AP21" s="27">
        <f t="shared" si="5"/>
        <v>0.1292869508487291</v>
      </c>
      <c r="AQ21" s="57">
        <f t="shared" si="6"/>
        <v>4.9737916035078399E-2</v>
      </c>
      <c r="AU21" s="38">
        <v>1.7250000000000001</v>
      </c>
      <c r="AV21" s="74">
        <f t="shared" si="7"/>
        <v>1.7246698011048298</v>
      </c>
      <c r="AW21" s="28">
        <f t="shared" si="8"/>
        <v>-1.7424174064018066E-2</v>
      </c>
      <c r="AX21" s="28">
        <f t="shared" si="23"/>
        <v>1.7236792044193185</v>
      </c>
      <c r="AY21" s="27">
        <f t="shared" si="36"/>
        <v>7.6567859749654724E-4</v>
      </c>
      <c r="AZ21" s="27">
        <f t="shared" si="10"/>
        <v>7.6567859749654724E-4</v>
      </c>
      <c r="BA21" s="57">
        <f t="shared" si="11"/>
        <v>1.7445009659478974E-6</v>
      </c>
    </row>
    <row r="22" spans="2:53" x14ac:dyDescent="0.25">
      <c r="B22" s="14">
        <v>18</v>
      </c>
      <c r="C22" s="24">
        <v>43313</v>
      </c>
      <c r="D22" s="30">
        <v>1.6220000000000001</v>
      </c>
      <c r="E22" s="38">
        <f t="shared" si="25"/>
        <v>1.78</v>
      </c>
      <c r="F22" s="25">
        <f t="shared" si="26"/>
        <v>1.78</v>
      </c>
      <c r="G22" s="27">
        <f t="shared" si="38"/>
        <v>-9.741060419235506E-2</v>
      </c>
      <c r="H22" s="27">
        <f t="shared" si="39"/>
        <v>9.741060419235506E-2</v>
      </c>
      <c r="I22" s="57">
        <f t="shared" si="48"/>
        <v>2.4963999999999976E-2</v>
      </c>
      <c r="J22" s="38">
        <f t="shared" si="49"/>
        <v>1.9179999999999999</v>
      </c>
      <c r="K22" s="25">
        <f t="shared" si="37"/>
        <v>1.9179999999999999</v>
      </c>
      <c r="L22" s="27">
        <f t="shared" si="40"/>
        <v>-0.18249075215782973</v>
      </c>
      <c r="M22" s="27">
        <f t="shared" si="41"/>
        <v>0.18249075215782973</v>
      </c>
      <c r="N22" s="57">
        <f t="shared" si="50"/>
        <v>8.7615999999999888E-2</v>
      </c>
      <c r="P22" s="38">
        <f t="shared" si="16"/>
        <v>1.78</v>
      </c>
      <c r="Q22">
        <f t="shared" si="17"/>
        <v>1.7635000000000001</v>
      </c>
      <c r="R22" s="27">
        <f t="shared" si="42"/>
        <v>-8.7237977805178765E-2</v>
      </c>
      <c r="S22" s="27">
        <f t="shared" si="43"/>
        <v>8.7237977805178765E-2</v>
      </c>
      <c r="T22" s="57">
        <f t="shared" si="51"/>
        <v>2.0022249999999988E-2</v>
      </c>
      <c r="V22" s="62"/>
      <c r="W22" s="30">
        <v>1.6220000000000001</v>
      </c>
      <c r="X22">
        <f t="shared" si="19"/>
        <v>1.7770626096821767</v>
      </c>
      <c r="Y22" s="27">
        <f t="shared" si="44"/>
        <v>-9.5599636055595891E-2</v>
      </c>
      <c r="Z22" s="27">
        <f t="shared" si="45"/>
        <v>9.5599636055595891E-2</v>
      </c>
      <c r="AA22" s="57">
        <f t="shared" si="52"/>
        <v>2.4044412921447034E-2</v>
      </c>
      <c r="AD22" s="30">
        <v>1.6220000000000001</v>
      </c>
      <c r="AE22">
        <f t="shared" si="21"/>
        <v>1.7202883778315552</v>
      </c>
      <c r="AF22" s="27">
        <f t="shared" si="46"/>
        <v>-6.059702702315356E-2</v>
      </c>
      <c r="AG22" s="27">
        <f t="shared" si="47"/>
        <v>6.059702702315356E-2</v>
      </c>
      <c r="AH22" s="57">
        <f t="shared" si="53"/>
        <v>9.6606052167585287E-3</v>
      </c>
      <c r="AK22" s="38">
        <v>1.6220000000000001</v>
      </c>
      <c r="AL22" s="74">
        <f t="shared" si="12"/>
        <v>1.8231032898731829</v>
      </c>
      <c r="AM22" s="28">
        <f t="shared" si="13"/>
        <v>1.3093674214218321E-2</v>
      </c>
      <c r="AN22" s="28">
        <f t="shared" si="22"/>
        <v>1.9092904141045473</v>
      </c>
      <c r="AO22" s="27">
        <f t="shared" si="4"/>
        <v>-0.177121093775923</v>
      </c>
      <c r="AP22" s="27">
        <f t="shared" si="5"/>
        <v>0.177121093775923</v>
      </c>
      <c r="AQ22" s="57">
        <f t="shared" si="6"/>
        <v>8.2535782036362179E-2</v>
      </c>
      <c r="AU22" s="38">
        <v>1.6220000000000001</v>
      </c>
      <c r="AV22" s="74">
        <f t="shared" si="7"/>
        <v>1.643311406760203</v>
      </c>
      <c r="AW22" s="28">
        <f t="shared" si="8"/>
        <v>-3.244871582996111E-2</v>
      </c>
      <c r="AX22" s="28">
        <f t="shared" si="23"/>
        <v>1.7072456270408118</v>
      </c>
      <c r="AY22" s="27">
        <f t="shared" si="36"/>
        <v>-5.2555873637985036E-2</v>
      </c>
      <c r="AZ22" s="27">
        <f t="shared" si="10"/>
        <v>5.2555873637985036E-2</v>
      </c>
      <c r="BA22" s="57">
        <f t="shared" si="11"/>
        <v>7.2668169295811722E-3</v>
      </c>
    </row>
    <row r="23" spans="2:53" x14ac:dyDescent="0.25">
      <c r="B23" s="14">
        <v>19</v>
      </c>
      <c r="C23" s="24">
        <v>43344</v>
      </c>
      <c r="D23" s="30">
        <v>1.651</v>
      </c>
      <c r="E23" s="38">
        <f t="shared" si="25"/>
        <v>1.6583333333333332</v>
      </c>
      <c r="F23" s="25">
        <f t="shared" si="26"/>
        <v>1.6583333333333332</v>
      </c>
      <c r="G23" s="27">
        <f t="shared" si="38"/>
        <v>-4.4417524732484502E-3</v>
      </c>
      <c r="H23" s="27">
        <f t="shared" si="39"/>
        <v>4.4417524732484502E-3</v>
      </c>
      <c r="I23" s="57">
        <f t="shared" si="48"/>
        <v>5.3777777777775701E-5</v>
      </c>
      <c r="J23" s="38">
        <f t="shared" si="49"/>
        <v>1.8816666666666666</v>
      </c>
      <c r="K23" s="25">
        <f t="shared" si="37"/>
        <v>1.8816666666666666</v>
      </c>
      <c r="L23" s="27">
        <f t="shared" si="40"/>
        <v>-0.13971330506763571</v>
      </c>
      <c r="M23" s="27">
        <f t="shared" si="41"/>
        <v>0.13971330506763571</v>
      </c>
      <c r="N23" s="57">
        <f t="shared" si="50"/>
        <v>5.3207111111111066E-2</v>
      </c>
      <c r="P23" s="38">
        <f t="shared" si="16"/>
        <v>1.6583333333333332</v>
      </c>
      <c r="Q23">
        <f t="shared" si="17"/>
        <v>1.6474333333333333</v>
      </c>
      <c r="R23" s="27">
        <f t="shared" si="42"/>
        <v>2.1603068847163647E-3</v>
      </c>
      <c r="S23" s="27">
        <f t="shared" si="43"/>
        <v>2.1603068847163647E-3</v>
      </c>
      <c r="T23" s="57">
        <f t="shared" si="51"/>
        <v>1.2721111111111477E-5</v>
      </c>
      <c r="V23" s="62"/>
      <c r="W23" s="30">
        <v>1.651</v>
      </c>
      <c r="X23">
        <f t="shared" si="19"/>
        <v>1.7305438267775237</v>
      </c>
      <c r="Y23" s="27">
        <f t="shared" si="44"/>
        <v>-4.8179180361916228E-2</v>
      </c>
      <c r="Z23" s="27">
        <f t="shared" si="45"/>
        <v>4.8179180361916228E-2</v>
      </c>
      <c r="AA23" s="57">
        <f t="shared" si="52"/>
        <v>6.3272203784126959E-3</v>
      </c>
      <c r="AD23" s="30">
        <v>1.651</v>
      </c>
      <c r="AE23">
        <f t="shared" si="21"/>
        <v>1.641657675566311</v>
      </c>
      <c r="AF23" s="27">
        <f t="shared" si="46"/>
        <v>5.658585362622039E-3</v>
      </c>
      <c r="AG23" s="27">
        <f t="shared" si="47"/>
        <v>5.658585362622039E-3</v>
      </c>
      <c r="AH23" s="57">
        <f t="shared" si="53"/>
        <v>8.727902582430224E-5</v>
      </c>
      <c r="AK23" s="38">
        <v>1.651</v>
      </c>
      <c r="AL23" s="74">
        <f t="shared" si="12"/>
        <v>1.7806378748611809</v>
      </c>
      <c r="AM23" s="28">
        <f t="shared" si="13"/>
        <v>3.3708335996297523E-3</v>
      </c>
      <c r="AN23" s="28">
        <f t="shared" si="22"/>
        <v>1.8361969640874012</v>
      </c>
      <c r="AO23" s="27">
        <f t="shared" si="4"/>
        <v>-0.11217260090090925</v>
      </c>
      <c r="AP23" s="27">
        <f t="shared" si="5"/>
        <v>0.11217260090090925</v>
      </c>
      <c r="AQ23" s="57">
        <f t="shared" si="6"/>
        <v>3.4297915507190156E-2</v>
      </c>
      <c r="AU23" s="38">
        <v>1.651</v>
      </c>
      <c r="AV23" s="74">
        <f t="shared" si="7"/>
        <v>1.6409656727325606</v>
      </c>
      <c r="AW23" s="28">
        <f t="shared" si="8"/>
        <v>-2.5374515106416234E-2</v>
      </c>
      <c r="AX23" s="28">
        <f t="shared" si="23"/>
        <v>1.6108626909302419</v>
      </c>
      <c r="AY23" s="27">
        <f t="shared" si="36"/>
        <v>2.4310907976837128E-2</v>
      </c>
      <c r="AZ23" s="27">
        <f t="shared" si="10"/>
        <v>2.4310907976837128E-2</v>
      </c>
      <c r="BA23" s="57">
        <f t="shared" si="11"/>
        <v>1.6110035793612857E-3</v>
      </c>
    </row>
    <row r="24" spans="2:53" x14ac:dyDescent="0.25">
      <c r="B24" s="14">
        <v>20</v>
      </c>
      <c r="C24" s="24">
        <v>43374</v>
      </c>
      <c r="D24" s="30">
        <v>1.66</v>
      </c>
      <c r="E24" s="38">
        <f t="shared" si="25"/>
        <v>1.6660000000000001</v>
      </c>
      <c r="F24" s="25">
        <f t="shared" si="26"/>
        <v>1.6660000000000001</v>
      </c>
      <c r="G24" s="27">
        <f t="shared" si="38"/>
        <v>-3.6144578313254383E-3</v>
      </c>
      <c r="H24" s="27">
        <f t="shared" si="39"/>
        <v>3.6144578313254383E-3</v>
      </c>
      <c r="I24" s="57">
        <f t="shared" si="48"/>
        <v>3.6000000000002732E-5</v>
      </c>
      <c r="J24" s="38">
        <f t="shared" si="49"/>
        <v>1.7789999999999999</v>
      </c>
      <c r="K24" s="25">
        <f t="shared" si="37"/>
        <v>1.7789999999999999</v>
      </c>
      <c r="L24" s="27">
        <f t="shared" si="40"/>
        <v>-7.1686746987951813E-2</v>
      </c>
      <c r="M24" s="27">
        <f t="shared" si="41"/>
        <v>7.1686746987951813E-2</v>
      </c>
      <c r="N24" s="57">
        <f t="shared" si="50"/>
        <v>1.4160999999999998E-2</v>
      </c>
      <c r="P24" s="38">
        <f t="shared" si="16"/>
        <v>1.6660000000000001</v>
      </c>
      <c r="Q24">
        <f t="shared" si="17"/>
        <v>1.6615000000000002</v>
      </c>
      <c r="R24" s="27">
        <f t="shared" si="42"/>
        <v>-9.0361445783149338E-4</v>
      </c>
      <c r="S24" s="27">
        <f t="shared" si="43"/>
        <v>9.0361445783149338E-4</v>
      </c>
      <c r="T24" s="57">
        <f t="shared" si="51"/>
        <v>2.2500000000008365E-6</v>
      </c>
      <c r="V24" s="62"/>
      <c r="W24" s="30">
        <v>1.66</v>
      </c>
      <c r="X24">
        <f t="shared" si="19"/>
        <v>1.7066806787442665</v>
      </c>
      <c r="Y24" s="27">
        <f t="shared" si="44"/>
        <v>-2.8120890809799171E-2</v>
      </c>
      <c r="Z24" s="27">
        <f t="shared" si="45"/>
        <v>2.8120890809799171E-2</v>
      </c>
      <c r="AA24" s="57">
        <f t="shared" si="52"/>
        <v>2.1790857680254257E-3</v>
      </c>
      <c r="AD24" s="30">
        <v>1.66</v>
      </c>
      <c r="AE24">
        <f t="shared" si="21"/>
        <v>1.6491315351132623</v>
      </c>
      <c r="AF24" s="27">
        <f t="shared" si="46"/>
        <v>6.5472680040588255E-3</v>
      </c>
      <c r="AG24" s="27">
        <f t="shared" si="47"/>
        <v>6.5472680040588255E-3</v>
      </c>
      <c r="AH24" s="57">
        <f t="shared" si="53"/>
        <v>1.1812352899424924E-4</v>
      </c>
      <c r="AK24" s="38">
        <v>1.66</v>
      </c>
      <c r="AL24" s="74">
        <f t="shared" si="12"/>
        <v>1.7468060959225673</v>
      </c>
      <c r="AM24" s="28">
        <f t="shared" si="13"/>
        <v>-3.1396235945628259E-3</v>
      </c>
      <c r="AN24" s="28">
        <f t="shared" si="22"/>
        <v>1.7840087084608105</v>
      </c>
      <c r="AO24" s="27">
        <f t="shared" si="4"/>
        <v>-7.4704041241452163E-2</v>
      </c>
      <c r="AP24" s="27">
        <f t="shared" si="5"/>
        <v>7.4704041241452163E-2</v>
      </c>
      <c r="AQ24" s="57">
        <f t="shared" si="6"/>
        <v>1.5378159774118313E-2</v>
      </c>
      <c r="AU24" s="38">
        <v>1.66</v>
      </c>
      <c r="AV24" s="74">
        <f t="shared" si="7"/>
        <v>1.648897789406536</v>
      </c>
      <c r="AW24" s="28">
        <f t="shared" si="8"/>
        <v>-1.7547456638024195E-2</v>
      </c>
      <c r="AX24" s="28">
        <f t="shared" si="23"/>
        <v>1.6155911576261444</v>
      </c>
      <c r="AY24" s="27">
        <f t="shared" si="36"/>
        <v>2.6752314683045519E-2</v>
      </c>
      <c r="AZ24" s="27">
        <f t="shared" si="10"/>
        <v>2.6752314683045519E-2</v>
      </c>
      <c r="BA24" s="57">
        <f t="shared" si="11"/>
        <v>1.9721452809859492E-3</v>
      </c>
    </row>
    <row r="25" spans="2:53" x14ac:dyDescent="0.25">
      <c r="B25" s="14">
        <v>21</v>
      </c>
      <c r="C25" s="24">
        <v>43405</v>
      </c>
      <c r="D25" s="30">
        <v>1.5960000000000001</v>
      </c>
      <c r="E25" s="38">
        <f t="shared" si="25"/>
        <v>1.6443333333333332</v>
      </c>
      <c r="F25" s="25">
        <f t="shared" si="26"/>
        <v>1.6443333333333332</v>
      </c>
      <c r="G25" s="27">
        <f t="shared" si="38"/>
        <v>-3.0284043441938042E-2</v>
      </c>
      <c r="H25" s="27">
        <f t="shared" si="39"/>
        <v>3.0284043441938042E-2</v>
      </c>
      <c r="I25" s="57">
        <f t="shared" si="48"/>
        <v>2.33611111111109E-3</v>
      </c>
      <c r="J25" s="38">
        <f t="shared" si="49"/>
        <v>1.7014444444444445</v>
      </c>
      <c r="K25" s="25">
        <f t="shared" si="37"/>
        <v>1.7014444444444445</v>
      </c>
      <c r="L25" s="27">
        <f t="shared" si="40"/>
        <v>-6.6067947646895012E-2</v>
      </c>
      <c r="M25" s="27">
        <f t="shared" si="41"/>
        <v>6.6067947646895012E-2</v>
      </c>
      <c r="N25" s="57">
        <f t="shared" si="50"/>
        <v>1.1118530864197533E-2</v>
      </c>
      <c r="P25" s="38">
        <f t="shared" si="16"/>
        <v>1.6443333333333332</v>
      </c>
      <c r="Q25">
        <f t="shared" si="17"/>
        <v>1.6490333333333331</v>
      </c>
      <c r="R25" s="27">
        <f t="shared" si="42"/>
        <v>-3.3228905597326469E-2</v>
      </c>
      <c r="S25" s="27">
        <f t="shared" si="43"/>
        <v>3.3228905597326469E-2</v>
      </c>
      <c r="T25" s="57">
        <f t="shared" si="51"/>
        <v>2.8125344444444138E-3</v>
      </c>
      <c r="V25" s="62"/>
      <c r="W25" s="30">
        <v>1.5960000000000001</v>
      </c>
      <c r="X25">
        <f t="shared" si="19"/>
        <v>1.6926764751209864</v>
      </c>
      <c r="Y25" s="27">
        <f t="shared" si="44"/>
        <v>-6.0574232531946312E-2</v>
      </c>
      <c r="Z25" s="27">
        <f t="shared" si="45"/>
        <v>6.0574232531946312E-2</v>
      </c>
      <c r="AA25" s="57">
        <f t="shared" si="52"/>
        <v>9.3463408418186858E-3</v>
      </c>
      <c r="AD25" s="30">
        <v>1.5960000000000001</v>
      </c>
      <c r="AE25">
        <f t="shared" si="21"/>
        <v>1.6578263070226524</v>
      </c>
      <c r="AF25" s="27">
        <f t="shared" si="46"/>
        <v>-3.8738287608178164E-2</v>
      </c>
      <c r="AG25" s="27">
        <f t="shared" si="47"/>
        <v>3.8738287608178164E-2</v>
      </c>
      <c r="AH25" s="57">
        <f t="shared" si="53"/>
        <v>3.8224922400592713E-3</v>
      </c>
      <c r="AK25" s="38">
        <v>1.5960000000000001</v>
      </c>
      <c r="AL25" s="74">
        <f t="shared" si="12"/>
        <v>1.6993665306296029</v>
      </c>
      <c r="AM25" s="28">
        <f t="shared" si="13"/>
        <v>-1.089211339178311E-2</v>
      </c>
      <c r="AN25" s="28">
        <f t="shared" si="22"/>
        <v>1.7436664723280044</v>
      </c>
      <c r="AO25" s="27">
        <f t="shared" si="4"/>
        <v>-9.2522852335842315E-2</v>
      </c>
      <c r="AP25" s="27">
        <f t="shared" si="5"/>
        <v>9.2522852335842315E-2</v>
      </c>
      <c r="AQ25" s="57">
        <f t="shared" si="6"/>
        <v>2.1805387049797269E-2</v>
      </c>
      <c r="AU25" s="38">
        <v>1.5960000000000001</v>
      </c>
      <c r="AV25" s="74">
        <f t="shared" si="7"/>
        <v>1.604837583192128</v>
      </c>
      <c r="AW25" s="28">
        <f t="shared" si="8"/>
        <v>-2.3777952788474388E-2</v>
      </c>
      <c r="AX25" s="28">
        <f t="shared" si="23"/>
        <v>1.6313503327685117</v>
      </c>
      <c r="AY25" s="27">
        <f t="shared" si="36"/>
        <v>-2.2149331308591244E-2</v>
      </c>
      <c r="AZ25" s="27">
        <f t="shared" si="10"/>
        <v>2.2149331308591244E-2</v>
      </c>
      <c r="BA25" s="57">
        <f t="shared" si="11"/>
        <v>1.249646026844507E-3</v>
      </c>
    </row>
    <row r="26" spans="2:53" x14ac:dyDescent="0.25">
      <c r="B26" s="14">
        <v>22</v>
      </c>
      <c r="C26" s="24">
        <v>43435</v>
      </c>
      <c r="D26" s="30">
        <v>1.595</v>
      </c>
      <c r="E26" s="38">
        <f t="shared" si="25"/>
        <v>1.6356666666666666</v>
      </c>
      <c r="F26" s="25">
        <f t="shared" si="26"/>
        <v>1.6356666666666666</v>
      </c>
      <c r="G26" s="27">
        <f t="shared" si="38"/>
        <v>-2.5496342737722024E-2</v>
      </c>
      <c r="H26" s="27">
        <f t="shared" si="39"/>
        <v>2.5496342737722024E-2</v>
      </c>
      <c r="I26" s="57">
        <f t="shared" si="48"/>
        <v>1.6537777777777746E-3</v>
      </c>
      <c r="J26" s="38">
        <f t="shared" si="49"/>
        <v>1.6562222222222223</v>
      </c>
      <c r="K26" s="25">
        <f t="shared" si="37"/>
        <v>1.6562222222222223</v>
      </c>
      <c r="L26" s="27">
        <f t="shared" si="40"/>
        <v>-3.8383838383838423E-2</v>
      </c>
      <c r="M26" s="27">
        <f t="shared" si="41"/>
        <v>3.8383838383838423E-2</v>
      </c>
      <c r="N26" s="57">
        <f t="shared" si="50"/>
        <v>3.7481604938271688E-3</v>
      </c>
      <c r="P26" s="38">
        <f t="shared" si="16"/>
        <v>1.6356666666666666</v>
      </c>
      <c r="Q26">
        <f t="shared" si="17"/>
        <v>1.6237666666666666</v>
      </c>
      <c r="R26" s="27">
        <f t="shared" si="42"/>
        <v>-1.8035527690700069E-2</v>
      </c>
      <c r="S26" s="27">
        <f t="shared" si="43"/>
        <v>1.8035527690700069E-2</v>
      </c>
      <c r="T26" s="57">
        <f t="shared" si="51"/>
        <v>8.2752111111110774E-4</v>
      </c>
      <c r="V26" s="62"/>
      <c r="W26" s="30">
        <v>1.595</v>
      </c>
      <c r="X26">
        <f t="shared" si="19"/>
        <v>1.6636735325846903</v>
      </c>
      <c r="Y26" s="27">
        <f t="shared" si="44"/>
        <v>-4.3055506322689868E-2</v>
      </c>
      <c r="Z26" s="27">
        <f t="shared" si="45"/>
        <v>4.3055506322689868E-2</v>
      </c>
      <c r="AA26" s="57">
        <f t="shared" si="52"/>
        <v>4.7160540776605246E-3</v>
      </c>
      <c r="AD26" s="30">
        <v>1.595</v>
      </c>
      <c r="AE26">
        <f t="shared" si="21"/>
        <v>1.6083652614045305</v>
      </c>
      <c r="AF26" s="27">
        <f t="shared" si="46"/>
        <v>-8.3794742348153838E-3</v>
      </c>
      <c r="AG26" s="27">
        <f t="shared" si="47"/>
        <v>8.3794742348153838E-3</v>
      </c>
      <c r="AH26" s="57">
        <f t="shared" si="53"/>
        <v>1.7863021241143359E-4</v>
      </c>
      <c r="AK26" s="38">
        <v>1.595</v>
      </c>
      <c r="AL26" s="74">
        <f t="shared" si="12"/>
        <v>1.6604320920664737</v>
      </c>
      <c r="AM26" s="28">
        <f t="shared" si="13"/>
        <v>-1.579952029676867E-2</v>
      </c>
      <c r="AN26" s="28">
        <f t="shared" si="22"/>
        <v>1.6884744172378197</v>
      </c>
      <c r="AO26" s="27">
        <f t="shared" si="4"/>
        <v>-5.860465030584306E-2</v>
      </c>
      <c r="AP26" s="27">
        <f t="shared" si="5"/>
        <v>5.860465030584306E-2</v>
      </c>
      <c r="AQ26" s="57">
        <f t="shared" si="6"/>
        <v>8.737466677950001E-3</v>
      </c>
      <c r="AU26" s="38">
        <v>1.595</v>
      </c>
      <c r="AV26" s="74">
        <f t="shared" si="7"/>
        <v>1.5915149076009134</v>
      </c>
      <c r="AW26" s="28">
        <f t="shared" si="8"/>
        <v>-2.1320962647118333E-2</v>
      </c>
      <c r="AX26" s="28">
        <f t="shared" si="23"/>
        <v>1.5810596304036535</v>
      </c>
      <c r="AY26" s="27">
        <f t="shared" si="36"/>
        <v>8.7400436340730279E-3</v>
      </c>
      <c r="AZ26" s="27">
        <f t="shared" si="10"/>
        <v>8.7400436340730279E-3</v>
      </c>
      <c r="BA26" s="57">
        <f t="shared" si="11"/>
        <v>1.9433390448274132E-4</v>
      </c>
    </row>
    <row r="27" spans="2:53" x14ac:dyDescent="0.25">
      <c r="B27" s="14">
        <v>23</v>
      </c>
      <c r="C27" s="24">
        <v>43466</v>
      </c>
      <c r="D27" s="30">
        <v>1.554</v>
      </c>
      <c r="E27" s="38">
        <f t="shared" si="25"/>
        <v>1.617</v>
      </c>
      <c r="F27" s="25">
        <f t="shared" si="26"/>
        <v>1.617</v>
      </c>
      <c r="G27" s="27">
        <f t="shared" si="38"/>
        <v>-4.0540540540540501E-2</v>
      </c>
      <c r="H27" s="27">
        <f t="shared" si="39"/>
        <v>4.0540540540540501E-2</v>
      </c>
      <c r="I27" s="57">
        <f t="shared" si="48"/>
        <v>3.9689999999999934E-3</v>
      </c>
      <c r="J27" s="38">
        <f t="shared" si="49"/>
        <v>1.6486666666666665</v>
      </c>
      <c r="K27" s="25">
        <f t="shared" si="37"/>
        <v>1.6486666666666665</v>
      </c>
      <c r="L27" s="27">
        <f t="shared" si="40"/>
        <v>-6.0918060918060783E-2</v>
      </c>
      <c r="M27" s="27">
        <f t="shared" si="41"/>
        <v>6.0918060918060783E-2</v>
      </c>
      <c r="N27" s="57">
        <f t="shared" si="50"/>
        <v>8.9617777777777369E-3</v>
      </c>
      <c r="P27" s="38">
        <f t="shared" si="16"/>
        <v>1.617</v>
      </c>
      <c r="Q27">
        <f t="shared" si="17"/>
        <v>1.6103999999999998</v>
      </c>
      <c r="R27" s="27">
        <f t="shared" si="42"/>
        <v>-3.6293436293436156E-2</v>
      </c>
      <c r="S27" s="27">
        <f t="shared" si="43"/>
        <v>3.6293436293436156E-2</v>
      </c>
      <c r="T27" s="57">
        <f t="shared" si="51"/>
        <v>3.1809599999999758E-3</v>
      </c>
      <c r="V27" s="62"/>
      <c r="W27" s="30">
        <v>1.554</v>
      </c>
      <c r="X27">
        <f t="shared" si="19"/>
        <v>1.643071472809283</v>
      </c>
      <c r="Y27" s="27">
        <f t="shared" si="44"/>
        <v>-5.7317550070323652E-2</v>
      </c>
      <c r="Z27" s="27">
        <f t="shared" si="45"/>
        <v>5.7317550070323652E-2</v>
      </c>
      <c r="AA27" s="57">
        <f t="shared" si="52"/>
        <v>7.9337272684148336E-3</v>
      </c>
      <c r="AD27" s="30">
        <v>1.554</v>
      </c>
      <c r="AE27">
        <f t="shared" si="21"/>
        <v>1.5976730522809062</v>
      </c>
      <c r="AF27" s="27">
        <f t="shared" si="46"/>
        <v>-2.8103637246400335E-2</v>
      </c>
      <c r="AG27" s="27">
        <f t="shared" si="47"/>
        <v>2.8103637246400335E-2</v>
      </c>
      <c r="AH27" s="57">
        <f t="shared" si="53"/>
        <v>1.9073354955307595E-3</v>
      </c>
      <c r="AK27" s="38">
        <v>1.554</v>
      </c>
      <c r="AL27" s="74">
        <f t="shared" si="12"/>
        <v>1.6174428002387933</v>
      </c>
      <c r="AM27" s="28">
        <f t="shared" si="13"/>
        <v>-2.0557730314678224E-2</v>
      </c>
      <c r="AN27" s="28">
        <f t="shared" si="22"/>
        <v>1.644632571769705</v>
      </c>
      <c r="AO27" s="27">
        <f t="shared" si="4"/>
        <v>-5.83221182559234E-2</v>
      </c>
      <c r="AP27" s="27">
        <f t="shared" si="5"/>
        <v>5.83221182559234E-2</v>
      </c>
      <c r="AQ27" s="57">
        <f t="shared" si="6"/>
        <v>8.2142630655907215E-3</v>
      </c>
      <c r="AU27" s="38">
        <v>1.554</v>
      </c>
      <c r="AV27" s="74">
        <f t="shared" si="7"/>
        <v>1.5580484862384487</v>
      </c>
      <c r="AW27" s="28">
        <f t="shared" si="8"/>
        <v>-2.4175145445224727E-2</v>
      </c>
      <c r="AX27" s="28">
        <f t="shared" si="23"/>
        <v>1.5701939449537952</v>
      </c>
      <c r="AY27" s="27">
        <f t="shared" si="36"/>
        <v>-1.0420813998581155E-2</v>
      </c>
      <c r="AZ27" s="27">
        <f t="shared" si="10"/>
        <v>1.0420813998581155E-2</v>
      </c>
      <c r="BA27" s="57">
        <f t="shared" si="11"/>
        <v>2.6224385316654626E-4</v>
      </c>
    </row>
    <row r="28" spans="2:53" x14ac:dyDescent="0.25">
      <c r="B28" s="14">
        <v>24</v>
      </c>
      <c r="C28" s="24">
        <v>43497</v>
      </c>
      <c r="D28" s="30">
        <v>1.5569999999999999</v>
      </c>
      <c r="E28" s="38">
        <f t="shared" si="25"/>
        <v>1.5816666666666668</v>
      </c>
      <c r="F28" s="25">
        <f t="shared" si="26"/>
        <v>1.5816666666666668</v>
      </c>
      <c r="G28" s="27">
        <f t="shared" si="38"/>
        <v>-1.5842432027403236E-2</v>
      </c>
      <c r="H28" s="27">
        <f t="shared" si="39"/>
        <v>1.5842432027403236E-2</v>
      </c>
      <c r="I28" s="57">
        <f t="shared" si="48"/>
        <v>6.0844444444445279E-4</v>
      </c>
      <c r="J28" s="38">
        <f t="shared" si="49"/>
        <v>1.6323333333333334</v>
      </c>
      <c r="K28" s="25">
        <f t="shared" si="37"/>
        <v>1.6323333333333334</v>
      </c>
      <c r="L28" s="27">
        <f t="shared" si="40"/>
        <v>-4.8383643759366393E-2</v>
      </c>
      <c r="M28" s="27">
        <f t="shared" si="41"/>
        <v>4.8383643759366393E-2</v>
      </c>
      <c r="N28" s="57">
        <f t="shared" si="50"/>
        <v>5.6751111111111325E-3</v>
      </c>
      <c r="P28" s="38">
        <f t="shared" si="16"/>
        <v>1.5816666666666668</v>
      </c>
      <c r="Q28">
        <f t="shared" si="17"/>
        <v>1.5733666666666666</v>
      </c>
      <c r="R28" s="27">
        <f t="shared" si="42"/>
        <v>-1.0511667737101247E-2</v>
      </c>
      <c r="S28" s="27">
        <f t="shared" si="43"/>
        <v>1.0511667737101247E-2</v>
      </c>
      <c r="T28" s="57">
        <f t="shared" si="51"/>
        <v>2.6786777777777695E-4</v>
      </c>
      <c r="V28" s="62"/>
      <c r="W28" s="30">
        <v>1.5569999999999999</v>
      </c>
      <c r="X28">
        <f t="shared" si="19"/>
        <v>1.616350030966498</v>
      </c>
      <c r="Y28" s="27">
        <f t="shared" si="44"/>
        <v>-3.8118195868014161E-2</v>
      </c>
      <c r="Z28" s="27">
        <f t="shared" si="45"/>
        <v>3.8118195868014161E-2</v>
      </c>
      <c r="AA28" s="57">
        <f t="shared" si="52"/>
        <v>3.5224261757242771E-3</v>
      </c>
      <c r="AD28" s="30">
        <v>1.5569999999999999</v>
      </c>
      <c r="AE28">
        <f t="shared" si="21"/>
        <v>1.5627346104561812</v>
      </c>
      <c r="AF28" s="27">
        <f t="shared" si="46"/>
        <v>-3.6831152576629984E-3</v>
      </c>
      <c r="AG28" s="27">
        <f t="shared" si="47"/>
        <v>3.6831152576629984E-3</v>
      </c>
      <c r="AH28" s="57">
        <f t="shared" si="53"/>
        <v>3.2885757084143764E-5</v>
      </c>
      <c r="AK28" s="38">
        <v>1.5569999999999999</v>
      </c>
      <c r="AL28" s="74">
        <f t="shared" si="12"/>
        <v>1.5849195489468806</v>
      </c>
      <c r="AM28" s="28">
        <f t="shared" si="13"/>
        <v>-2.2651696485694255E-2</v>
      </c>
      <c r="AN28" s="28">
        <f t="shared" si="22"/>
        <v>1.5968850699241151</v>
      </c>
      <c r="AO28" s="27">
        <f t="shared" si="4"/>
        <v>-2.5616615237068152E-2</v>
      </c>
      <c r="AP28" s="27">
        <f t="shared" si="5"/>
        <v>2.5616615237068152E-2</v>
      </c>
      <c r="AQ28" s="57">
        <f t="shared" si="6"/>
        <v>1.5908188028515519E-3</v>
      </c>
      <c r="AU28" s="38">
        <v>1.5569999999999999</v>
      </c>
      <c r="AV28" s="74">
        <f t="shared" si="7"/>
        <v>1.5512183351983058</v>
      </c>
      <c r="AW28" s="28">
        <f t="shared" si="8"/>
        <v>-2.009907176003051E-2</v>
      </c>
      <c r="AX28" s="28">
        <f t="shared" si="23"/>
        <v>1.5338733407932239</v>
      </c>
      <c r="AY28" s="27">
        <f t="shared" si="36"/>
        <v>1.4853345669091866E-2</v>
      </c>
      <c r="AZ28" s="27">
        <f t="shared" si="10"/>
        <v>1.4853345669091866E-2</v>
      </c>
      <c r="BA28" s="57">
        <f t="shared" si="11"/>
        <v>5.3484236606635876E-4</v>
      </c>
    </row>
    <row r="29" spans="2:53" x14ac:dyDescent="0.25">
      <c r="B29" s="14">
        <v>25</v>
      </c>
      <c r="C29" s="24">
        <v>43525</v>
      </c>
      <c r="D29" s="30">
        <v>1.544</v>
      </c>
      <c r="E29" s="38">
        <f t="shared" si="25"/>
        <v>1.5686666666666664</v>
      </c>
      <c r="F29" s="25">
        <f t="shared" si="26"/>
        <v>1.5686666666666664</v>
      </c>
      <c r="G29" s="27">
        <f t="shared" si="38"/>
        <v>-1.597582037996528E-2</v>
      </c>
      <c r="H29" s="27">
        <f t="shared" si="39"/>
        <v>1.597582037996528E-2</v>
      </c>
      <c r="I29" s="57">
        <f t="shared" si="48"/>
        <v>6.0844444444443089E-4</v>
      </c>
      <c r="J29" s="38">
        <f t="shared" si="49"/>
        <v>1.6114444444444445</v>
      </c>
      <c r="K29" s="25">
        <f t="shared" si="37"/>
        <v>1.6114444444444445</v>
      </c>
      <c r="L29" s="27">
        <f t="shared" si="40"/>
        <v>-4.3681635002878506E-2</v>
      </c>
      <c r="M29" s="27">
        <f t="shared" si="41"/>
        <v>4.3681635002878506E-2</v>
      </c>
      <c r="N29" s="57">
        <f t="shared" si="50"/>
        <v>4.5487530864197498E-3</v>
      </c>
      <c r="P29" s="38">
        <f t="shared" si="16"/>
        <v>1.5686666666666664</v>
      </c>
      <c r="Q29">
        <f t="shared" si="17"/>
        <v>1.5651666666666664</v>
      </c>
      <c r="R29" s="27">
        <f t="shared" si="42"/>
        <v>-1.37089810017269E-2</v>
      </c>
      <c r="S29" s="27">
        <f t="shared" si="43"/>
        <v>1.37089810017269E-2</v>
      </c>
      <c r="T29" s="57">
        <f t="shared" si="51"/>
        <v>4.4802777777776367E-4</v>
      </c>
      <c r="V29" s="62"/>
      <c r="W29" s="30">
        <v>1.544</v>
      </c>
      <c r="X29">
        <f t="shared" si="19"/>
        <v>1.5985450216765487</v>
      </c>
      <c r="Y29" s="27">
        <f t="shared" si="44"/>
        <v>-3.5327086578075532E-2</v>
      </c>
      <c r="Z29" s="27">
        <f t="shared" si="45"/>
        <v>3.5327086578075532E-2</v>
      </c>
      <c r="AA29" s="57">
        <f t="shared" si="52"/>
        <v>2.9751593896951592E-3</v>
      </c>
      <c r="AD29" s="30">
        <v>1.544</v>
      </c>
      <c r="AE29">
        <f t="shared" si="21"/>
        <v>1.5581469220912363</v>
      </c>
      <c r="AF29" s="27">
        <f t="shared" si="46"/>
        <v>-9.1625143077954958E-3</v>
      </c>
      <c r="AG29" s="27">
        <f t="shared" si="47"/>
        <v>9.1625143077954958E-3</v>
      </c>
      <c r="AH29" s="57">
        <f t="shared" si="53"/>
        <v>2.0013540465550815E-4</v>
      </c>
      <c r="AK29" s="38">
        <v>1.544</v>
      </c>
      <c r="AL29" s="74">
        <f t="shared" si="12"/>
        <v>1.5567874967228303</v>
      </c>
      <c r="AM29" s="28">
        <f t="shared" si="13"/>
        <v>-2.3610758739906552E-2</v>
      </c>
      <c r="AN29" s="28">
        <f t="shared" si="22"/>
        <v>1.5622678524611864</v>
      </c>
      <c r="AO29" s="27">
        <f t="shared" si="4"/>
        <v>-1.1831510661390116E-2</v>
      </c>
      <c r="AP29" s="27">
        <f t="shared" si="5"/>
        <v>1.1831510661390116E-2</v>
      </c>
      <c r="AQ29" s="57">
        <f t="shared" si="6"/>
        <v>3.3371443354367181E-4</v>
      </c>
      <c r="AU29" s="38">
        <v>1.544</v>
      </c>
      <c r="AV29" s="74">
        <f t="shared" si="7"/>
        <v>1.5407798158595687</v>
      </c>
      <c r="AW29" s="28">
        <f t="shared" si="8"/>
        <v>-1.7828841941026553E-2</v>
      </c>
      <c r="AX29" s="28">
        <f t="shared" si="23"/>
        <v>1.5311192634382753</v>
      </c>
      <c r="AY29" s="27">
        <f t="shared" si="36"/>
        <v>8.3424459596662739E-3</v>
      </c>
      <c r="AZ29" s="27">
        <f t="shared" si="10"/>
        <v>8.3424459596662739E-3</v>
      </c>
      <c r="BA29" s="57">
        <f t="shared" si="11"/>
        <v>1.6591337437255212E-4</v>
      </c>
    </row>
    <row r="30" spans="2:53" x14ac:dyDescent="0.25">
      <c r="B30" s="14">
        <v>26</v>
      </c>
      <c r="C30" s="24">
        <v>43556</v>
      </c>
      <c r="D30" s="30">
        <v>1.4630000000000001</v>
      </c>
      <c r="E30" s="38">
        <f t="shared" si="25"/>
        <v>1.5516666666666665</v>
      </c>
      <c r="F30" s="25">
        <f t="shared" si="26"/>
        <v>1.5516666666666665</v>
      </c>
      <c r="G30" s="27">
        <f t="shared" si="38"/>
        <v>-6.0606060606060455E-2</v>
      </c>
      <c r="H30" s="27">
        <f t="shared" si="39"/>
        <v>6.0606060606060455E-2</v>
      </c>
      <c r="I30" s="57">
        <f t="shared" si="48"/>
        <v>7.8617777777777384E-3</v>
      </c>
      <c r="J30" s="38">
        <f t="shared" si="49"/>
        <v>1.5891111111111111</v>
      </c>
      <c r="K30" s="25">
        <f t="shared" si="37"/>
        <v>1.5891111111111111</v>
      </c>
      <c r="L30" s="27">
        <f t="shared" si="40"/>
        <v>-8.6200349358244055E-2</v>
      </c>
      <c r="M30" s="27">
        <f t="shared" si="41"/>
        <v>8.6200349358244055E-2</v>
      </c>
      <c r="N30" s="57">
        <f t="shared" si="50"/>
        <v>1.5904012345679001E-2</v>
      </c>
      <c r="P30" s="38">
        <f t="shared" si="16"/>
        <v>1.5516666666666665</v>
      </c>
      <c r="Q30">
        <f t="shared" si="17"/>
        <v>1.5493666666666666</v>
      </c>
      <c r="R30" s="27">
        <f t="shared" si="42"/>
        <v>-5.9033948507632585E-2</v>
      </c>
      <c r="S30" s="27">
        <f t="shared" si="43"/>
        <v>5.9033948507632585E-2</v>
      </c>
      <c r="T30" s="57">
        <f t="shared" si="51"/>
        <v>7.459201111111079E-3</v>
      </c>
      <c r="V30" s="62"/>
      <c r="W30" s="30">
        <v>1.4630000000000001</v>
      </c>
      <c r="X30">
        <f t="shared" si="19"/>
        <v>1.5821815151735841</v>
      </c>
      <c r="Y30" s="27">
        <f t="shared" si="44"/>
        <v>-8.1463783440590562E-2</v>
      </c>
      <c r="Z30" s="27">
        <f t="shared" si="45"/>
        <v>8.1463783440590562E-2</v>
      </c>
      <c r="AA30" s="57">
        <f t="shared" si="52"/>
        <v>1.4204233559071232E-2</v>
      </c>
      <c r="AD30" s="30">
        <v>1.4630000000000001</v>
      </c>
      <c r="AE30">
        <f t="shared" si="21"/>
        <v>1.5468293844182472</v>
      </c>
      <c r="AF30" s="27">
        <f t="shared" si="46"/>
        <v>-5.7299647585951581E-2</v>
      </c>
      <c r="AG30" s="27">
        <f t="shared" si="47"/>
        <v>5.7299647585951581E-2</v>
      </c>
      <c r="AH30" s="57">
        <f t="shared" si="53"/>
        <v>7.0273656919422611E-3</v>
      </c>
      <c r="AK30" s="38">
        <v>1.4630000000000001</v>
      </c>
      <c r="AL30" s="74">
        <f t="shared" si="12"/>
        <v>1.5121237165880466</v>
      </c>
      <c r="AM30" s="28">
        <f t="shared" si="13"/>
        <v>-2.7295037484010066E-2</v>
      </c>
      <c r="AN30" s="28">
        <f t="shared" si="22"/>
        <v>1.5331767379829238</v>
      </c>
      <c r="AO30" s="27">
        <f t="shared" si="4"/>
        <v>-4.7967695135286176E-2</v>
      </c>
      <c r="AP30" s="27">
        <f t="shared" si="5"/>
        <v>4.7967695135286176E-2</v>
      </c>
      <c r="AQ30" s="57">
        <f t="shared" si="6"/>
        <v>4.9247745539239222E-3</v>
      </c>
      <c r="AU30" s="38">
        <v>1.4630000000000001</v>
      </c>
      <c r="AV30" s="74">
        <f t="shared" si="7"/>
        <v>1.4779877434796356</v>
      </c>
      <c r="AW30" s="28">
        <f t="shared" si="8"/>
        <v>-2.8395201094169598E-2</v>
      </c>
      <c r="AX30" s="28">
        <f t="shared" si="23"/>
        <v>1.5229509739185421</v>
      </c>
      <c r="AY30" s="27">
        <f t="shared" si="36"/>
        <v>-4.0978109308641132E-2</v>
      </c>
      <c r="AZ30" s="27">
        <f t="shared" si="10"/>
        <v>4.0978109308641132E-2</v>
      </c>
      <c r="BA30" s="57">
        <f t="shared" si="11"/>
        <v>3.5941192737817011E-3</v>
      </c>
    </row>
    <row r="31" spans="2:53" x14ac:dyDescent="0.25">
      <c r="B31" s="14">
        <v>27</v>
      </c>
      <c r="C31" s="24">
        <v>43586</v>
      </c>
      <c r="D31" s="30">
        <v>1.3620000000000001</v>
      </c>
      <c r="E31" s="38">
        <f t="shared" si="25"/>
        <v>1.5213333333333334</v>
      </c>
      <c r="F31" s="25">
        <f t="shared" si="26"/>
        <v>1.5213333333333334</v>
      </c>
      <c r="G31" s="27">
        <f t="shared" si="38"/>
        <v>-0.11698482623592754</v>
      </c>
      <c r="H31" s="27">
        <f t="shared" si="39"/>
        <v>0.11698482623592754</v>
      </c>
      <c r="I31" s="57">
        <f t="shared" si="48"/>
        <v>2.538711111111111E-2</v>
      </c>
      <c r="J31" s="38">
        <f t="shared" si="49"/>
        <v>1.5673333333333332</v>
      </c>
      <c r="K31" s="25">
        <f t="shared" si="37"/>
        <v>1.5673333333333332</v>
      </c>
      <c r="L31" s="27">
        <f t="shared" si="40"/>
        <v>-0.15075868820362198</v>
      </c>
      <c r="M31" s="27">
        <f t="shared" si="41"/>
        <v>0.15075868820362198</v>
      </c>
      <c r="N31" s="57">
        <f t="shared" si="50"/>
        <v>4.2161777777777701E-2</v>
      </c>
      <c r="P31" s="38">
        <f t="shared" si="16"/>
        <v>1.5213333333333334</v>
      </c>
      <c r="Q31">
        <f t="shared" si="17"/>
        <v>1.5038333333333334</v>
      </c>
      <c r="R31" s="27">
        <f t="shared" si="42"/>
        <v>-0.10413607440039152</v>
      </c>
      <c r="S31" s="27">
        <f t="shared" si="43"/>
        <v>0.10413607440039152</v>
      </c>
      <c r="T31" s="57">
        <f t="shared" si="51"/>
        <v>2.0116694444444423E-2</v>
      </c>
      <c r="V31" s="62"/>
      <c r="W31" s="30">
        <v>1.3620000000000001</v>
      </c>
      <c r="X31">
        <f t="shared" si="19"/>
        <v>1.5464270606215089</v>
      </c>
      <c r="Y31" s="27">
        <f t="shared" si="44"/>
        <v>-0.1354090019247495</v>
      </c>
      <c r="Z31" s="27">
        <f t="shared" si="45"/>
        <v>0.1354090019247495</v>
      </c>
      <c r="AA31" s="57">
        <f t="shared" si="52"/>
        <v>3.4013340689489691E-2</v>
      </c>
      <c r="AD31" s="30">
        <v>1.3620000000000001</v>
      </c>
      <c r="AE31">
        <f t="shared" si="21"/>
        <v>1.4797658768836495</v>
      </c>
      <c r="AF31" s="27">
        <f t="shared" si="46"/>
        <v>-8.6465401529845345E-2</v>
      </c>
      <c r="AG31" s="27">
        <f t="shared" si="47"/>
        <v>8.6465401529845345E-2</v>
      </c>
      <c r="AH31" s="57">
        <f t="shared" si="53"/>
        <v>1.386880175817486E-2</v>
      </c>
      <c r="AK31" s="38">
        <v>1.3620000000000001</v>
      </c>
      <c r="AL31" s="74">
        <f t="shared" si="12"/>
        <v>1.4479800753728256</v>
      </c>
      <c r="AM31" s="28">
        <f t="shared" si="13"/>
        <v>-3.3743543136971976E-2</v>
      </c>
      <c r="AN31" s="28">
        <f t="shared" si="22"/>
        <v>1.4848286791040366</v>
      </c>
      <c r="AO31" s="27">
        <f t="shared" si="4"/>
        <v>-9.0182583776825614E-2</v>
      </c>
      <c r="AP31" s="27">
        <f t="shared" si="5"/>
        <v>9.0182583776825614E-2</v>
      </c>
      <c r="AQ31" s="57">
        <f t="shared" si="6"/>
        <v>1.5086884410442373E-2</v>
      </c>
      <c r="AU31" s="38">
        <v>1.3620000000000001</v>
      </c>
      <c r="AV31" s="74">
        <f t="shared" si="7"/>
        <v>1.3838981355963664</v>
      </c>
      <c r="AW31" s="28">
        <f t="shared" si="8"/>
        <v>-4.3833386689607991E-2</v>
      </c>
      <c r="AX31" s="28">
        <f t="shared" si="23"/>
        <v>1.4495925423854659</v>
      </c>
      <c r="AY31" s="27">
        <f t="shared" si="36"/>
        <v>-6.4311705128829486E-2</v>
      </c>
      <c r="AZ31" s="27">
        <f t="shared" si="10"/>
        <v>6.4311705128829486E-2</v>
      </c>
      <c r="BA31" s="57">
        <f t="shared" si="11"/>
        <v>7.6724534815496171E-3</v>
      </c>
    </row>
    <row r="32" spans="2:53" x14ac:dyDescent="0.25">
      <c r="B32" s="14">
        <v>28</v>
      </c>
      <c r="C32" s="24">
        <v>43617</v>
      </c>
      <c r="D32" s="30">
        <v>1.2030000000000001</v>
      </c>
      <c r="E32" s="38">
        <f t="shared" si="25"/>
        <v>1.4563333333333333</v>
      </c>
      <c r="F32" s="25">
        <f t="shared" si="26"/>
        <v>1.4563333333333333</v>
      </c>
      <c r="G32" s="27">
        <f t="shared" si="38"/>
        <v>-0.2105846494873925</v>
      </c>
      <c r="H32" s="27">
        <f t="shared" si="39"/>
        <v>0.2105846494873925</v>
      </c>
      <c r="I32" s="57">
        <f t="shared" si="48"/>
        <v>6.4177777777777709E-2</v>
      </c>
      <c r="J32" s="38">
        <f t="shared" si="49"/>
        <v>1.5472222222222223</v>
      </c>
      <c r="K32" s="25">
        <f t="shared" si="37"/>
        <v>1.5472222222222223</v>
      </c>
      <c r="L32" s="27">
        <f t="shared" si="40"/>
        <v>-0.28613651057541328</v>
      </c>
      <c r="M32" s="27">
        <f t="shared" si="41"/>
        <v>0.28613651057541328</v>
      </c>
      <c r="N32" s="57">
        <f t="shared" si="50"/>
        <v>0.11848893827160492</v>
      </c>
      <c r="P32" s="38">
        <f t="shared" si="16"/>
        <v>1.4563333333333333</v>
      </c>
      <c r="Q32">
        <f t="shared" si="17"/>
        <v>1.4280333333333333</v>
      </c>
      <c r="R32" s="27">
        <f t="shared" si="42"/>
        <v>-0.18706012745912984</v>
      </c>
      <c r="S32" s="27">
        <f t="shared" si="43"/>
        <v>0.18706012745912984</v>
      </c>
      <c r="T32" s="57">
        <f t="shared" si="51"/>
        <v>5.0640001111111048E-2</v>
      </c>
      <c r="V32" s="62"/>
      <c r="W32" s="30">
        <v>1.2030000000000001</v>
      </c>
      <c r="X32">
        <f t="shared" si="19"/>
        <v>1.4910989424350563</v>
      </c>
      <c r="Y32" s="27">
        <f t="shared" si="44"/>
        <v>-0.23948374267253214</v>
      </c>
      <c r="Z32" s="27">
        <f t="shared" si="45"/>
        <v>0.23948374267253214</v>
      </c>
      <c r="AA32" s="57">
        <f t="shared" si="52"/>
        <v>8.3001000632197813E-2</v>
      </c>
      <c r="AD32" s="30">
        <v>1.2030000000000001</v>
      </c>
      <c r="AE32">
        <f t="shared" si="21"/>
        <v>1.3855531753767298</v>
      </c>
      <c r="AF32" s="27">
        <f t="shared" si="46"/>
        <v>-0.15174827545862823</v>
      </c>
      <c r="AG32" s="27">
        <f t="shared" si="47"/>
        <v>0.15174827545862823</v>
      </c>
      <c r="AH32" s="57">
        <f t="shared" si="53"/>
        <v>3.3325661840127058E-2</v>
      </c>
      <c r="AK32" s="38">
        <v>1.2030000000000001</v>
      </c>
      <c r="AL32" s="74">
        <f t="shared" si="12"/>
        <v>1.3508655725650975</v>
      </c>
      <c r="AM32" s="28">
        <f t="shared" si="13"/>
        <v>-4.4833461079354285E-2</v>
      </c>
      <c r="AN32" s="28">
        <f t="shared" si="22"/>
        <v>1.4142365322358537</v>
      </c>
      <c r="AO32" s="27">
        <f t="shared" si="4"/>
        <v>-0.17559146486770871</v>
      </c>
      <c r="AP32" s="27">
        <f t="shared" si="5"/>
        <v>0.17559146486770871</v>
      </c>
      <c r="AQ32" s="57">
        <f t="shared" si="6"/>
        <v>4.4620872551028812E-2</v>
      </c>
      <c r="AU32" s="38">
        <v>1.2030000000000001</v>
      </c>
      <c r="AV32" s="74">
        <f t="shared" si="7"/>
        <v>1.2372661872266897</v>
      </c>
      <c r="AW32" s="28">
        <f t="shared" si="8"/>
        <v>-6.7991048684424141E-2</v>
      </c>
      <c r="AX32" s="28">
        <f t="shared" si="23"/>
        <v>1.3400647489067585</v>
      </c>
      <c r="AY32" s="27">
        <f t="shared" si="36"/>
        <v>-0.11393578462739688</v>
      </c>
      <c r="AZ32" s="27">
        <f t="shared" si="10"/>
        <v>0.11393578462739688</v>
      </c>
      <c r="BA32" s="57">
        <f t="shared" si="11"/>
        <v>1.8786745392872745E-2</v>
      </c>
    </row>
    <row r="33" spans="2:53" x14ac:dyDescent="0.25">
      <c r="B33" s="14">
        <v>29</v>
      </c>
      <c r="C33" s="24">
        <v>43647</v>
      </c>
      <c r="D33" s="30">
        <v>1.2430000000000001</v>
      </c>
      <c r="E33" s="38">
        <f t="shared" si="25"/>
        <v>1.3426666666666669</v>
      </c>
      <c r="F33" s="25">
        <f t="shared" si="26"/>
        <v>1.3426666666666669</v>
      </c>
      <c r="G33" s="27">
        <f t="shared" si="38"/>
        <v>-8.0182354518637797E-2</v>
      </c>
      <c r="H33" s="27">
        <f t="shared" si="39"/>
        <v>8.0182354518637797E-2</v>
      </c>
      <c r="I33" s="57">
        <f t="shared" si="48"/>
        <v>9.9334444444444687E-3</v>
      </c>
      <c r="J33" s="38">
        <f t="shared" si="49"/>
        <v>1.5097777777777779</v>
      </c>
      <c r="K33" s="25">
        <f t="shared" si="37"/>
        <v>1.5097777777777779</v>
      </c>
      <c r="L33" s="27">
        <f t="shared" si="40"/>
        <v>-0.21462411727898453</v>
      </c>
      <c r="M33" s="27">
        <f t="shared" si="41"/>
        <v>0.21462411727898453</v>
      </c>
      <c r="N33" s="57">
        <f t="shared" si="50"/>
        <v>7.1170382716049391E-2</v>
      </c>
      <c r="P33" s="38">
        <f t="shared" si="16"/>
        <v>1.3426666666666669</v>
      </c>
      <c r="Q33">
        <f t="shared" si="17"/>
        <v>1.3007666666666666</v>
      </c>
      <c r="R33" s="27">
        <f t="shared" si="42"/>
        <v>-4.6473585411638388E-2</v>
      </c>
      <c r="S33" s="27">
        <f t="shared" si="43"/>
        <v>4.6473585411638388E-2</v>
      </c>
      <c r="T33" s="57">
        <f t="shared" si="51"/>
        <v>3.3369877777777611E-3</v>
      </c>
      <c r="V33" s="62"/>
      <c r="W33" s="30">
        <v>1.2430000000000001</v>
      </c>
      <c r="X33">
        <f t="shared" si="19"/>
        <v>1.4046692597045394</v>
      </c>
      <c r="Y33" s="27">
        <f t="shared" si="44"/>
        <v>-0.13006376484677334</v>
      </c>
      <c r="Z33" s="27">
        <f t="shared" si="45"/>
        <v>0.13006376484677334</v>
      </c>
      <c r="AA33" s="57">
        <f t="shared" si="52"/>
        <v>2.6136949533413764E-2</v>
      </c>
      <c r="AD33" s="30">
        <v>1.2430000000000001</v>
      </c>
      <c r="AE33">
        <f t="shared" si="21"/>
        <v>1.239510635075346</v>
      </c>
      <c r="AF33" s="27">
        <f t="shared" si="46"/>
        <v>2.8072123287643811E-3</v>
      </c>
      <c r="AG33" s="27">
        <f t="shared" si="47"/>
        <v>2.8072123287643811E-3</v>
      </c>
      <c r="AH33" s="57">
        <f t="shared" si="53"/>
        <v>1.2175667577406493E-5</v>
      </c>
      <c r="AK33" s="38">
        <v>1.2430000000000001</v>
      </c>
      <c r="AL33" s="74">
        <f t="shared" si="12"/>
        <v>1.2871224780400201</v>
      </c>
      <c r="AM33" s="28">
        <f t="shared" si="13"/>
        <v>-4.8142646932355829E-2</v>
      </c>
      <c r="AN33" s="28">
        <f t="shared" si="22"/>
        <v>1.3060321114857432</v>
      </c>
      <c r="AO33" s="27">
        <f t="shared" si="4"/>
        <v>-5.0709663303091755E-2</v>
      </c>
      <c r="AP33" s="27">
        <f t="shared" si="5"/>
        <v>5.0709663303091755E-2</v>
      </c>
      <c r="AQ33" s="57">
        <f t="shared" si="6"/>
        <v>3.9730470783511419E-3</v>
      </c>
      <c r="AU33" s="38">
        <v>1.2430000000000001</v>
      </c>
      <c r="AV33" s="74">
        <f t="shared" si="7"/>
        <v>1.2245687846355664</v>
      </c>
      <c r="AW33" s="28">
        <f t="shared" si="8"/>
        <v>-5.4997041852498443E-2</v>
      </c>
      <c r="AX33" s="28">
        <f t="shared" si="23"/>
        <v>1.1692751385422655</v>
      </c>
      <c r="AY33" s="27">
        <f t="shared" si="36"/>
        <v>5.9312036570985195E-2</v>
      </c>
      <c r="AZ33" s="27">
        <f t="shared" si="10"/>
        <v>5.9312036570985195E-2</v>
      </c>
      <c r="BA33" s="57">
        <f t="shared" si="11"/>
        <v>5.4353551969621612E-3</v>
      </c>
    </row>
    <row r="34" spans="2:53" x14ac:dyDescent="0.25">
      <c r="B34" s="14">
        <v>30</v>
      </c>
      <c r="C34" s="24">
        <v>43678</v>
      </c>
      <c r="D34" s="30">
        <v>1.2190000000000001</v>
      </c>
      <c r="E34" s="38">
        <f t="shared" si="25"/>
        <v>1.2693333333333336</v>
      </c>
      <c r="F34" s="25">
        <f t="shared" si="26"/>
        <v>1.2693333333333336</v>
      </c>
      <c r="G34" s="27">
        <f t="shared" si="38"/>
        <v>-4.1290675417008663E-2</v>
      </c>
      <c r="H34" s="27">
        <f t="shared" si="39"/>
        <v>4.1290675417008663E-2</v>
      </c>
      <c r="I34" s="57">
        <f t="shared" si="48"/>
        <v>2.5334444444444675E-3</v>
      </c>
      <c r="J34" s="38">
        <f t="shared" si="49"/>
        <v>1.4401111111111113</v>
      </c>
      <c r="K34" s="25">
        <f t="shared" si="37"/>
        <v>1.4401111111111113</v>
      </c>
      <c r="L34" s="27">
        <f t="shared" si="40"/>
        <v>-0.1813872937744965</v>
      </c>
      <c r="M34" s="27">
        <f t="shared" si="41"/>
        <v>0.1813872937744965</v>
      </c>
      <c r="N34" s="57">
        <f t="shared" si="50"/>
        <v>4.889012345679019E-2</v>
      </c>
      <c r="P34" s="38">
        <f t="shared" si="16"/>
        <v>1.2693333333333336</v>
      </c>
      <c r="Q34">
        <f t="shared" si="17"/>
        <v>1.2614333333333336</v>
      </c>
      <c r="R34" s="27">
        <f t="shared" si="42"/>
        <v>-3.4809953513809305E-2</v>
      </c>
      <c r="S34" s="27">
        <f t="shared" si="43"/>
        <v>3.4809953513809305E-2</v>
      </c>
      <c r="T34" s="57">
        <f t="shared" si="51"/>
        <v>1.8005877777777957E-3</v>
      </c>
      <c r="V34" s="62"/>
      <c r="W34" s="30">
        <v>1.2190000000000001</v>
      </c>
      <c r="X34">
        <f t="shared" si="19"/>
        <v>1.3561684817931776</v>
      </c>
      <c r="Y34" s="27">
        <f t="shared" si="44"/>
        <v>-0.11252541574501848</v>
      </c>
      <c r="Z34" s="27">
        <f t="shared" si="45"/>
        <v>0.11252541574501848</v>
      </c>
      <c r="AA34" s="57">
        <f t="shared" si="52"/>
        <v>1.8815192397445276E-2</v>
      </c>
      <c r="AD34" s="30">
        <v>1.2190000000000001</v>
      </c>
      <c r="AE34">
        <f t="shared" si="21"/>
        <v>1.2423021270150694</v>
      </c>
      <c r="AF34" s="27">
        <f t="shared" si="46"/>
        <v>-1.9115772776923119E-2</v>
      </c>
      <c r="AG34" s="27">
        <f t="shared" si="47"/>
        <v>1.9115772776923119E-2</v>
      </c>
      <c r="AH34" s="57">
        <f t="shared" si="53"/>
        <v>5.4298912342642177E-4</v>
      </c>
      <c r="AK34" s="38">
        <v>1.2190000000000001</v>
      </c>
      <c r="AL34" s="74">
        <f t="shared" si="12"/>
        <v>1.2329858817753649</v>
      </c>
      <c r="AM34" s="28">
        <f t="shared" si="13"/>
        <v>-4.9191588065508211E-2</v>
      </c>
      <c r="AN34" s="28">
        <f t="shared" si="22"/>
        <v>1.2389798311076643</v>
      </c>
      <c r="AO34" s="27">
        <f t="shared" si="4"/>
        <v>-1.6390345453375071E-2</v>
      </c>
      <c r="AP34" s="27">
        <f t="shared" si="5"/>
        <v>1.6390345453375071E-2</v>
      </c>
      <c r="AQ34" s="57">
        <f t="shared" si="6"/>
        <v>3.9919365109078664E-4</v>
      </c>
      <c r="AU34" s="38">
        <v>1.2190000000000001</v>
      </c>
      <c r="AV34" s="74">
        <f t="shared" si="7"/>
        <v>1.2066429356957671</v>
      </c>
      <c r="AW34" s="28">
        <f t="shared" si="8"/>
        <v>-4.6285311518014155E-2</v>
      </c>
      <c r="AX34" s="28">
        <f t="shared" si="23"/>
        <v>1.1695717427830679</v>
      </c>
      <c r="AY34" s="27">
        <f t="shared" si="36"/>
        <v>4.0548201162372621E-2</v>
      </c>
      <c r="AZ34" s="27">
        <f t="shared" si="10"/>
        <v>4.0548201162372621E-2</v>
      </c>
      <c r="BA34" s="57">
        <f t="shared" si="11"/>
        <v>2.4431526115032127E-3</v>
      </c>
    </row>
    <row r="35" spans="2:53" x14ac:dyDescent="0.25">
      <c r="B35" s="14">
        <v>31</v>
      </c>
      <c r="C35" s="24">
        <v>43709</v>
      </c>
      <c r="D35" s="30">
        <v>1.383</v>
      </c>
      <c r="E35" s="38">
        <f t="shared" si="25"/>
        <v>1.2216666666666667</v>
      </c>
      <c r="F35" s="25">
        <f t="shared" si="26"/>
        <v>1.2216666666666667</v>
      </c>
      <c r="G35" s="27">
        <f t="shared" si="38"/>
        <v>0.11665461557001687</v>
      </c>
      <c r="H35" s="27">
        <f t="shared" si="39"/>
        <v>0.11665461557001687</v>
      </c>
      <c r="I35" s="57">
        <f t="shared" si="48"/>
        <v>2.6028444444444444E-2</v>
      </c>
      <c r="J35" s="38">
        <f t="shared" si="49"/>
        <v>1.3561111111111115</v>
      </c>
      <c r="K35" s="25">
        <f t="shared" si="37"/>
        <v>1.3561111111111115</v>
      </c>
      <c r="L35" s="27">
        <f t="shared" si="40"/>
        <v>1.9442435928335878E-2</v>
      </c>
      <c r="M35" s="27">
        <f t="shared" si="41"/>
        <v>1.9442435928335878E-2</v>
      </c>
      <c r="N35" s="57">
        <f t="shared" si="50"/>
        <v>7.2301234567899236E-4</v>
      </c>
      <c r="P35" s="38">
        <f t="shared" si="16"/>
        <v>1.2216666666666667</v>
      </c>
      <c r="Q35">
        <f t="shared" si="17"/>
        <v>1.2208666666666668</v>
      </c>
      <c r="R35" s="27">
        <f t="shared" si="42"/>
        <v>0.11723306820920697</v>
      </c>
      <c r="S35" s="27">
        <f t="shared" si="43"/>
        <v>0.11723306820920697</v>
      </c>
      <c r="T35" s="57">
        <f t="shared" si="51"/>
        <v>2.6287217777777747E-2</v>
      </c>
      <c r="V35" s="62"/>
      <c r="W35" s="30">
        <v>1.383</v>
      </c>
      <c r="X35">
        <f t="shared" si="19"/>
        <v>1.3150179372552242</v>
      </c>
      <c r="Y35" s="27">
        <f t="shared" si="44"/>
        <v>4.9155504515383808E-2</v>
      </c>
      <c r="Z35" s="27">
        <f t="shared" si="45"/>
        <v>4.9155504515383808E-2</v>
      </c>
      <c r="AA35" s="57">
        <f t="shared" si="52"/>
        <v>4.6215608550346345E-3</v>
      </c>
      <c r="AD35" s="30">
        <v>1.383</v>
      </c>
      <c r="AE35">
        <f t="shared" si="21"/>
        <v>1.2236604254030139</v>
      </c>
      <c r="AF35" s="27">
        <f t="shared" si="46"/>
        <v>0.11521299681633125</v>
      </c>
      <c r="AG35" s="27">
        <f t="shared" si="47"/>
        <v>0.11521299681633125</v>
      </c>
      <c r="AH35" s="57">
        <f t="shared" si="53"/>
        <v>2.5389100032748503E-2</v>
      </c>
      <c r="AK35" s="38">
        <v>1.383</v>
      </c>
      <c r="AL35" s="74">
        <f t="shared" si="12"/>
        <v>1.2435560055968997</v>
      </c>
      <c r="AM35" s="28">
        <f t="shared" si="13"/>
        <v>-3.8733288485275692E-2</v>
      </c>
      <c r="AN35" s="28">
        <f t="shared" si="22"/>
        <v>1.1837942937098567</v>
      </c>
      <c r="AO35" s="27">
        <f t="shared" si="4"/>
        <v>0.14403883318159316</v>
      </c>
      <c r="AP35" s="27">
        <f t="shared" si="5"/>
        <v>0.14403883318159316</v>
      </c>
      <c r="AQ35" s="57">
        <f t="shared" si="6"/>
        <v>3.9682913418554851E-2</v>
      </c>
      <c r="AU35" s="38">
        <v>1.383</v>
      </c>
      <c r="AV35" s="74">
        <f t="shared" si="7"/>
        <v>1.3273394060444383</v>
      </c>
      <c r="AW35" s="28">
        <f t="shared" si="8"/>
        <v>-7.0445927793430854E-3</v>
      </c>
      <c r="AX35" s="28">
        <f t="shared" si="23"/>
        <v>1.1603576241777529</v>
      </c>
      <c r="AY35" s="27">
        <f t="shared" si="36"/>
        <v>0.16098508736243464</v>
      </c>
      <c r="AZ35" s="27">
        <f t="shared" si="10"/>
        <v>0.16098508736243464</v>
      </c>
      <c r="BA35" s="57">
        <f t="shared" si="11"/>
        <v>4.9569627511774725E-2</v>
      </c>
    </row>
    <row r="36" spans="2:53" x14ac:dyDescent="0.25">
      <c r="B36" s="14">
        <v>32</v>
      </c>
      <c r="C36" s="24">
        <v>43739</v>
      </c>
      <c r="D36" s="30">
        <v>1.282</v>
      </c>
      <c r="E36" s="38">
        <f t="shared" si="25"/>
        <v>1.2816666666666667</v>
      </c>
      <c r="F36" s="25">
        <f t="shared" si="26"/>
        <v>1.2816666666666667</v>
      </c>
      <c r="G36" s="27">
        <f t="shared" si="38"/>
        <v>2.6001040041598799E-4</v>
      </c>
      <c r="H36" s="27">
        <f t="shared" si="39"/>
        <v>2.6001040041598799E-4</v>
      </c>
      <c r="I36" s="57">
        <f t="shared" si="48"/>
        <v>1.1111111111108664E-7</v>
      </c>
      <c r="J36" s="38">
        <f t="shared" si="49"/>
        <v>1.2778888888888891</v>
      </c>
      <c r="K36" s="25">
        <f t="shared" si="37"/>
        <v>1.2778888888888891</v>
      </c>
      <c r="L36" s="27">
        <f t="shared" si="40"/>
        <v>3.2067949384640827E-3</v>
      </c>
      <c r="M36" s="27">
        <f t="shared" si="41"/>
        <v>3.2067949384640827E-3</v>
      </c>
      <c r="N36" s="57">
        <f t="shared" si="50"/>
        <v>1.6901234567899948E-5</v>
      </c>
      <c r="P36" s="38">
        <f t="shared" si="16"/>
        <v>1.2816666666666667</v>
      </c>
      <c r="Q36">
        <f t="shared" si="17"/>
        <v>1.3120666666666667</v>
      </c>
      <c r="R36" s="27">
        <f t="shared" si="42"/>
        <v>-2.3452938117524715E-2</v>
      </c>
      <c r="S36" s="27">
        <f t="shared" si="43"/>
        <v>2.3452938117524715E-2</v>
      </c>
      <c r="T36" s="57">
        <f t="shared" si="51"/>
        <v>9.0400444444444557E-4</v>
      </c>
      <c r="V36" s="62"/>
      <c r="W36" s="30">
        <v>1.282</v>
      </c>
      <c r="X36">
        <f t="shared" si="19"/>
        <v>1.3354125560786569</v>
      </c>
      <c r="Y36" s="27">
        <f t="shared" si="44"/>
        <v>-4.166346027976358E-2</v>
      </c>
      <c r="Z36" s="27">
        <f t="shared" si="45"/>
        <v>4.166346027976358E-2</v>
      </c>
      <c r="AA36" s="57">
        <f t="shared" si="52"/>
        <v>2.8529011468556697E-3</v>
      </c>
      <c r="AD36" s="30">
        <v>1.282</v>
      </c>
      <c r="AE36">
        <f t="shared" si="21"/>
        <v>1.3511320850806028</v>
      </c>
      <c r="AF36" s="27">
        <f t="shared" si="46"/>
        <v>-5.3925183370204958E-2</v>
      </c>
      <c r="AG36" s="27">
        <f t="shared" si="47"/>
        <v>5.3925183370204958E-2</v>
      </c>
      <c r="AH36" s="57">
        <f t="shared" si="53"/>
        <v>4.7792451875916979E-3</v>
      </c>
      <c r="AK36" s="38">
        <v>1.282</v>
      </c>
      <c r="AL36" s="74">
        <f t="shared" si="12"/>
        <v>1.2279759019781367</v>
      </c>
      <c r="AM36" s="28">
        <f t="shared" si="13"/>
        <v>-3.4681481133635977E-2</v>
      </c>
      <c r="AN36" s="28">
        <f t="shared" si="22"/>
        <v>1.2048227171116239</v>
      </c>
      <c r="AO36" s="27">
        <f t="shared" si="4"/>
        <v>6.0200688680480584E-2</v>
      </c>
      <c r="AP36" s="27">
        <f t="shared" si="5"/>
        <v>6.0200688680480584E-2</v>
      </c>
      <c r="AQ36" s="57">
        <f t="shared" si="6"/>
        <v>5.9563329940324318E-3</v>
      </c>
      <c r="AU36" s="38">
        <v>1.282</v>
      </c>
      <c r="AV36" s="74">
        <f t="shared" si="7"/>
        <v>1.2915737033162737</v>
      </c>
      <c r="AW36" s="28">
        <f t="shared" si="8"/>
        <v>-1.379405361731614E-2</v>
      </c>
      <c r="AX36" s="28">
        <f t="shared" si="23"/>
        <v>1.3202948132650953</v>
      </c>
      <c r="AY36" s="27">
        <f t="shared" si="36"/>
        <v>-2.9871149192742058E-2</v>
      </c>
      <c r="AZ36" s="27">
        <f t="shared" si="10"/>
        <v>2.9871149192742058E-2</v>
      </c>
      <c r="BA36" s="57">
        <f t="shared" si="11"/>
        <v>1.4664927230085203E-3</v>
      </c>
    </row>
    <row r="37" spans="2:53" x14ac:dyDescent="0.25">
      <c r="B37" s="14">
        <v>33</v>
      </c>
      <c r="C37" s="24">
        <v>43770</v>
      </c>
      <c r="D37" s="30">
        <v>1.405</v>
      </c>
      <c r="E37" s="38">
        <f t="shared" si="25"/>
        <v>1.2946666666666669</v>
      </c>
      <c r="F37" s="25">
        <f t="shared" si="26"/>
        <v>1.2946666666666669</v>
      </c>
      <c r="G37" s="27">
        <f t="shared" si="38"/>
        <v>7.8529062870699759E-2</v>
      </c>
      <c r="H37" s="27">
        <f t="shared" si="39"/>
        <v>7.8529062870699759E-2</v>
      </c>
      <c r="I37" s="57">
        <f t="shared" si="48"/>
        <v>1.2173444444444409E-2</v>
      </c>
      <c r="J37" s="38">
        <f t="shared" si="49"/>
        <v>1.2575555555555558</v>
      </c>
      <c r="K37" s="25">
        <f t="shared" si="37"/>
        <v>1.2575555555555558</v>
      </c>
      <c r="L37" s="27">
        <f t="shared" si="40"/>
        <v>0.10494266508501371</v>
      </c>
      <c r="M37" s="27">
        <f t="shared" si="41"/>
        <v>0.10494266508501371</v>
      </c>
      <c r="N37" s="57">
        <f t="shared" si="50"/>
        <v>2.1739864197530812E-2</v>
      </c>
      <c r="P37" s="38">
        <f t="shared" si="16"/>
        <v>1.2946666666666669</v>
      </c>
      <c r="Q37">
        <f t="shared" si="17"/>
        <v>1.2908666666666668</v>
      </c>
      <c r="R37" s="27">
        <f t="shared" si="42"/>
        <v>8.1233689205219353E-2</v>
      </c>
      <c r="S37" s="27">
        <f t="shared" si="43"/>
        <v>8.1233689205219353E-2</v>
      </c>
      <c r="T37" s="57">
        <f t="shared" si="51"/>
        <v>1.3026417777777747E-2</v>
      </c>
      <c r="V37" s="62"/>
      <c r="W37" s="30">
        <v>1.405</v>
      </c>
      <c r="X37">
        <f t="shared" si="19"/>
        <v>1.3193887892550598</v>
      </c>
      <c r="Y37" s="27">
        <f t="shared" si="44"/>
        <v>6.0933246081808022E-2</v>
      </c>
      <c r="Z37" s="27">
        <f t="shared" si="45"/>
        <v>6.0933246081808022E-2</v>
      </c>
      <c r="AA37" s="57">
        <f t="shared" si="52"/>
        <v>7.3292794052145765E-3</v>
      </c>
      <c r="AD37" s="30">
        <v>1.405</v>
      </c>
      <c r="AE37">
        <f t="shared" si="21"/>
        <v>1.2958264170161207</v>
      </c>
      <c r="AF37" s="27">
        <f t="shared" si="46"/>
        <v>7.7703617782120538E-2</v>
      </c>
      <c r="AG37" s="27">
        <f t="shared" si="47"/>
        <v>7.7703617782120538E-2</v>
      </c>
      <c r="AH37" s="57">
        <f t="shared" si="53"/>
        <v>1.1918871221537992E-2</v>
      </c>
      <c r="AK37" s="38">
        <v>1.405</v>
      </c>
      <c r="AL37" s="74">
        <f t="shared" si="12"/>
        <v>1.2568060945911506</v>
      </c>
      <c r="AM37" s="28">
        <f t="shared" si="13"/>
        <v>-2.3566938227972248E-2</v>
      </c>
      <c r="AN37" s="28">
        <f t="shared" si="22"/>
        <v>1.1932944208445007</v>
      </c>
      <c r="AO37" s="27">
        <f t="shared" si="4"/>
        <v>0.15068012751281093</v>
      </c>
      <c r="AP37" s="27">
        <f t="shared" si="5"/>
        <v>0.15068012751281093</v>
      </c>
      <c r="AQ37" s="57">
        <f t="shared" si="6"/>
        <v>4.4819252245565405E-2</v>
      </c>
      <c r="AU37" s="38">
        <v>1.405</v>
      </c>
      <c r="AV37" s="74">
        <f t="shared" si="7"/>
        <v>1.3731949124247393</v>
      </c>
      <c r="AW37" s="28">
        <f t="shared" si="8"/>
        <v>8.6285331232425662E-3</v>
      </c>
      <c r="AX37" s="28">
        <f t="shared" si="23"/>
        <v>1.2777796496989575</v>
      </c>
      <c r="AY37" s="27">
        <f t="shared" si="36"/>
        <v>9.0548292029211747E-2</v>
      </c>
      <c r="AZ37" s="27">
        <f t="shared" si="10"/>
        <v>9.0548292029211747E-2</v>
      </c>
      <c r="BA37" s="57">
        <f t="shared" si="11"/>
        <v>1.6185017530719967E-2</v>
      </c>
    </row>
    <row r="38" spans="2:53" x14ac:dyDescent="0.25">
      <c r="B38" s="14">
        <v>34</v>
      </c>
      <c r="C38" s="24">
        <v>43800</v>
      </c>
      <c r="D38" s="30">
        <v>1.5349999999999999</v>
      </c>
      <c r="E38" s="38">
        <f t="shared" si="25"/>
        <v>1.3566666666666667</v>
      </c>
      <c r="F38" s="25">
        <f t="shared" si="26"/>
        <v>1.3566666666666667</v>
      </c>
      <c r="G38" s="27">
        <f t="shared" si="38"/>
        <v>0.11617806731813241</v>
      </c>
      <c r="H38" s="27">
        <f t="shared" si="39"/>
        <v>0.11617806731813241</v>
      </c>
      <c r="I38" s="57">
        <f t="shared" si="48"/>
        <v>3.1802777777777742E-2</v>
      </c>
      <c r="J38" s="38">
        <f t="shared" si="49"/>
        <v>1.266</v>
      </c>
      <c r="K38" s="25">
        <f t="shared" si="37"/>
        <v>1.266</v>
      </c>
      <c r="L38" s="27">
        <f t="shared" si="40"/>
        <v>0.17524429967426705</v>
      </c>
      <c r="M38" s="27">
        <f t="shared" si="41"/>
        <v>0.17524429967426705</v>
      </c>
      <c r="N38" s="57">
        <f t="shared" si="50"/>
        <v>7.2360999999999953E-2</v>
      </c>
      <c r="P38" s="38">
        <f t="shared" si="16"/>
        <v>1.3566666666666667</v>
      </c>
      <c r="Q38">
        <f t="shared" si="17"/>
        <v>1.3711666666666666</v>
      </c>
      <c r="R38" s="27">
        <f t="shared" si="42"/>
        <v>0.1067318132464712</v>
      </c>
      <c r="S38" s="27">
        <f t="shared" si="43"/>
        <v>0.1067318132464712</v>
      </c>
      <c r="T38" s="57">
        <f t="shared" si="51"/>
        <v>2.6841361111111094E-2</v>
      </c>
      <c r="V38" s="62"/>
      <c r="W38" s="30">
        <v>1.5349999999999999</v>
      </c>
      <c r="X38">
        <f t="shared" si="19"/>
        <v>1.3450721524785418</v>
      </c>
      <c r="Y38" s="27">
        <f t="shared" si="44"/>
        <v>0.12373149675665022</v>
      </c>
      <c r="Z38" s="27">
        <f t="shared" si="45"/>
        <v>0.12373149675665022</v>
      </c>
      <c r="AA38" s="57">
        <f t="shared" si="52"/>
        <v>3.6072587264134232E-2</v>
      </c>
      <c r="AD38" s="30">
        <v>1.5349999999999999</v>
      </c>
      <c r="AE38">
        <f t="shared" si="21"/>
        <v>1.3831652834032242</v>
      </c>
      <c r="AF38" s="27">
        <f t="shared" si="46"/>
        <v>9.8915124818746397E-2</v>
      </c>
      <c r="AG38" s="27">
        <f t="shared" si="47"/>
        <v>9.8915124818746397E-2</v>
      </c>
      <c r="AH38" s="57">
        <f t="shared" si="53"/>
        <v>2.30537811640232E-2</v>
      </c>
      <c r="AK38" s="38">
        <v>1.5349999999999999</v>
      </c>
      <c r="AL38" s="74">
        <f t="shared" ref="AL38:AL69" si="54">$AS$4*(AK38)+(1-$AS$4)*(AL37+AM37)</f>
        <v>1.3237674094542249</v>
      </c>
      <c r="AM38" s="28">
        <f t="shared" ref="AM38:AM69" si="55">$AR$4*(AL38-AL37)+(1-$AR$4)*AM37</f>
        <v>-7.7244939370390946E-3</v>
      </c>
      <c r="AN38" s="28">
        <f t="shared" si="22"/>
        <v>1.2332391563631784</v>
      </c>
      <c r="AO38" s="27">
        <f t="shared" si="4"/>
        <v>0.19658686881877627</v>
      </c>
      <c r="AP38" s="27">
        <f t="shared" si="5"/>
        <v>0.19658686881877627</v>
      </c>
      <c r="AQ38" s="57">
        <f t="shared" si="6"/>
        <v>9.1059606752406264E-2</v>
      </c>
      <c r="AU38" s="38">
        <v>1.5349999999999999</v>
      </c>
      <c r="AV38" s="74">
        <f t="shared" ref="AV38:AV69" si="56">$BC$4*(AU38)+(1-$BC$4)*(AV37+AW37)</f>
        <v>1.4967058613869955</v>
      </c>
      <c r="AW38" s="28">
        <f t="shared" ref="AW38:AW69" si="57">$BB$4*(AV38-AV37)+(1-$BB$4)*AW37</f>
        <v>3.562590084541075E-2</v>
      </c>
      <c r="AX38" s="28">
        <f t="shared" si="23"/>
        <v>1.3818234455479819</v>
      </c>
      <c r="AY38" s="27">
        <f t="shared" si="36"/>
        <v>9.9789286287959647E-2</v>
      </c>
      <c r="AZ38" s="27">
        <f t="shared" si="10"/>
        <v>9.9789286287959647E-2</v>
      </c>
      <c r="BA38" s="57">
        <f t="shared" si="11"/>
        <v>2.3463056833792052E-2</v>
      </c>
    </row>
    <row r="39" spans="2:53" x14ac:dyDescent="0.25">
      <c r="B39" s="14">
        <v>35</v>
      </c>
      <c r="C39" s="24">
        <v>43831</v>
      </c>
      <c r="D39" s="30">
        <v>1.4610000000000001</v>
      </c>
      <c r="E39" s="38">
        <f t="shared" si="25"/>
        <v>1.4073333333333335</v>
      </c>
      <c r="F39" s="25">
        <f t="shared" si="26"/>
        <v>1.4073333333333335</v>
      </c>
      <c r="G39" s="27">
        <f t="shared" si="38"/>
        <v>3.673283139402226E-2</v>
      </c>
      <c r="H39" s="27">
        <f t="shared" si="39"/>
        <v>3.673283139402226E-2</v>
      </c>
      <c r="I39" s="57">
        <f t="shared" si="48"/>
        <v>2.8801111111110963E-3</v>
      </c>
      <c r="J39" s="38">
        <f t="shared" si="49"/>
        <v>1.3109999999999999</v>
      </c>
      <c r="K39" s="25">
        <f t="shared" si="37"/>
        <v>1.3109999999999999</v>
      </c>
      <c r="L39" s="27">
        <f t="shared" si="40"/>
        <v>0.10266940451745389</v>
      </c>
      <c r="M39" s="27">
        <f t="shared" si="41"/>
        <v>0.10266940451745389</v>
      </c>
      <c r="N39" s="57">
        <f t="shared" si="50"/>
        <v>2.2500000000000041E-2</v>
      </c>
      <c r="P39" s="38">
        <f t="shared" si="16"/>
        <v>1.4073333333333335</v>
      </c>
      <c r="Q39">
        <f t="shared" si="17"/>
        <v>1.4456333333333333</v>
      </c>
      <c r="R39" s="27">
        <f t="shared" si="42"/>
        <v>1.0517910107232546E-2</v>
      </c>
      <c r="S39" s="27">
        <f t="shared" si="43"/>
        <v>1.0517910107232546E-2</v>
      </c>
      <c r="T39" s="57">
        <f t="shared" si="51"/>
        <v>2.3613444444444702E-4</v>
      </c>
      <c r="V39" s="62"/>
      <c r="W39" s="30">
        <v>1.4610000000000001</v>
      </c>
      <c r="X39">
        <f t="shared" si="19"/>
        <v>1.4020505067349791</v>
      </c>
      <c r="Y39" s="27">
        <f t="shared" si="44"/>
        <v>4.0348729134169037E-2</v>
      </c>
      <c r="Z39" s="27">
        <f t="shared" si="45"/>
        <v>4.0348729134169037E-2</v>
      </c>
      <c r="AA39" s="57">
        <f t="shared" si="52"/>
        <v>3.4750427562027526E-3</v>
      </c>
      <c r="AD39" s="30">
        <v>1.4610000000000001</v>
      </c>
      <c r="AE39">
        <f t="shared" si="21"/>
        <v>1.5046330566806447</v>
      </c>
      <c r="AF39" s="27">
        <f t="shared" si="46"/>
        <v>-2.986519964452064E-2</v>
      </c>
      <c r="AG39" s="27">
        <f t="shared" si="47"/>
        <v>2.986519964452064E-2</v>
      </c>
      <c r="AH39" s="57">
        <f t="shared" si="53"/>
        <v>1.9038436352963493E-3</v>
      </c>
      <c r="AK39" s="38">
        <v>1.4610000000000001</v>
      </c>
      <c r="AL39" s="74">
        <f t="shared" si="54"/>
        <v>1.3595300408620301</v>
      </c>
      <c r="AM39" s="28">
        <f t="shared" si="55"/>
        <v>-1.1424700169133852E-4</v>
      </c>
      <c r="AN39" s="28">
        <f t="shared" si="22"/>
        <v>1.3160429155171858</v>
      </c>
      <c r="AO39" s="27">
        <f t="shared" si="4"/>
        <v>9.92177169629119E-2</v>
      </c>
      <c r="AP39" s="27">
        <f t="shared" si="5"/>
        <v>9.92177169629119E-2</v>
      </c>
      <c r="AQ39" s="57">
        <f t="shared" si="6"/>
        <v>2.1012556341757763E-2</v>
      </c>
      <c r="AU39" s="38">
        <v>1.4610000000000001</v>
      </c>
      <c r="AV39" s="74">
        <f t="shared" si="56"/>
        <v>1.4788329405581015</v>
      </c>
      <c r="AW39" s="28">
        <f t="shared" si="57"/>
        <v>2.3053677751949157E-2</v>
      </c>
      <c r="AX39" s="28">
        <f t="shared" si="23"/>
        <v>1.5323317622324062</v>
      </c>
      <c r="AY39" s="27">
        <f t="shared" si="36"/>
        <v>-4.882393034387824E-2</v>
      </c>
      <c r="AZ39" s="27">
        <f t="shared" si="10"/>
        <v>4.882393034387824E-2</v>
      </c>
      <c r="BA39" s="57">
        <f t="shared" si="11"/>
        <v>5.0882203031805198E-3</v>
      </c>
    </row>
    <row r="40" spans="2:53" x14ac:dyDescent="0.25">
      <c r="B40" s="14">
        <v>36</v>
      </c>
      <c r="C40" s="24">
        <v>43862</v>
      </c>
      <c r="D40" s="30">
        <v>1.4490000000000001</v>
      </c>
      <c r="E40" s="38">
        <f t="shared" si="25"/>
        <v>1.4669999999999999</v>
      </c>
      <c r="F40" s="25">
        <f t="shared" si="26"/>
        <v>1.4669999999999999</v>
      </c>
      <c r="G40" s="27">
        <f t="shared" si="38"/>
        <v>-1.2422360248447062E-2</v>
      </c>
      <c r="H40" s="27">
        <f t="shared" si="39"/>
        <v>1.2422360248447062E-2</v>
      </c>
      <c r="I40" s="57">
        <f t="shared" si="48"/>
        <v>3.2399999999999259E-4</v>
      </c>
      <c r="J40" s="38">
        <f t="shared" si="49"/>
        <v>1.352888888888889</v>
      </c>
      <c r="K40" s="25">
        <f t="shared" si="37"/>
        <v>1.352888888888889</v>
      </c>
      <c r="L40" s="27">
        <f t="shared" si="40"/>
        <v>6.6329269227819898E-2</v>
      </c>
      <c r="M40" s="27">
        <f t="shared" si="41"/>
        <v>6.6329269227819898E-2</v>
      </c>
      <c r="N40" s="57">
        <f t="shared" si="50"/>
        <v>9.2373456790123317E-3</v>
      </c>
      <c r="P40" s="38">
        <f t="shared" ref="P40:P71" si="58">AVERAGE(D37:D39)</f>
        <v>1.4669999999999999</v>
      </c>
      <c r="Q40">
        <f t="shared" ref="Q40:Q71" si="59">$U$4*D39+(1-$U$4)*P40</f>
        <v>1.4651999999999998</v>
      </c>
      <c r="R40" s="27">
        <f t="shared" si="42"/>
        <v>-1.1180124223602326E-2</v>
      </c>
      <c r="S40" s="27">
        <f t="shared" si="43"/>
        <v>1.1180124223602326E-2</v>
      </c>
      <c r="T40" s="57">
        <f t="shared" si="51"/>
        <v>2.6243999999999253E-4</v>
      </c>
      <c r="V40" s="62"/>
      <c r="W40" s="30">
        <v>1.4490000000000001</v>
      </c>
      <c r="X40">
        <f t="shared" si="19"/>
        <v>1.4197353547144853</v>
      </c>
      <c r="Y40" s="27">
        <f t="shared" si="44"/>
        <v>2.0196442571093688E-2</v>
      </c>
      <c r="Z40" s="27">
        <f t="shared" si="45"/>
        <v>2.0196442571093688E-2</v>
      </c>
      <c r="AA40" s="57">
        <f t="shared" si="52"/>
        <v>8.564194636870011E-4</v>
      </c>
      <c r="AD40" s="30">
        <v>1.4490000000000001</v>
      </c>
      <c r="AE40">
        <f t="shared" si="21"/>
        <v>1.4697266113361289</v>
      </c>
      <c r="AF40" s="27">
        <f t="shared" si="46"/>
        <v>-1.4304079597052348E-2</v>
      </c>
      <c r="AG40" s="27">
        <f t="shared" si="47"/>
        <v>1.4304079597052348E-2</v>
      </c>
      <c r="AH40" s="57">
        <f t="shared" si="53"/>
        <v>4.2959241747894509E-4</v>
      </c>
      <c r="AK40" s="38">
        <v>1.4490000000000001</v>
      </c>
      <c r="AL40" s="74">
        <f t="shared" si="54"/>
        <v>1.3862910557022372</v>
      </c>
      <c r="AM40" s="28">
        <f t="shared" si="55"/>
        <v>4.5889238206408877E-3</v>
      </c>
      <c r="AN40" s="28">
        <f t="shared" si="22"/>
        <v>1.3594157938603388</v>
      </c>
      <c r="AO40" s="27">
        <f t="shared" si="4"/>
        <v>6.1824848957668203E-2</v>
      </c>
      <c r="AP40" s="27">
        <f t="shared" si="5"/>
        <v>6.1824848957668203E-2</v>
      </c>
      <c r="AQ40" s="57">
        <f t="shared" si="6"/>
        <v>8.0253299896733167E-3</v>
      </c>
      <c r="AU40" s="38">
        <v>1.4490000000000001</v>
      </c>
      <c r="AV40" s="74">
        <f t="shared" si="56"/>
        <v>1.4622216545775129</v>
      </c>
      <c r="AW40" s="28">
        <f t="shared" si="57"/>
        <v>1.373241127480276E-2</v>
      </c>
      <c r="AX40" s="28">
        <f t="shared" si="23"/>
        <v>1.5018866183100508</v>
      </c>
      <c r="AY40" s="27">
        <f t="shared" si="36"/>
        <v>-3.6498701387198552E-2</v>
      </c>
      <c r="AZ40" s="27">
        <f t="shared" si="10"/>
        <v>3.6498701387198552E-2</v>
      </c>
      <c r="BA40" s="57">
        <f t="shared" si="11"/>
        <v>2.7969943962729902E-3</v>
      </c>
    </row>
    <row r="41" spans="2:53" x14ac:dyDescent="0.25">
      <c r="B41" s="14">
        <v>37</v>
      </c>
      <c r="C41" s="24">
        <v>43891</v>
      </c>
      <c r="D41" s="30">
        <v>1.5249999999999999</v>
      </c>
      <c r="E41" s="38">
        <f t="shared" si="25"/>
        <v>1.4816666666666667</v>
      </c>
      <c r="F41" s="25">
        <f t="shared" si="26"/>
        <v>1.4816666666666667</v>
      </c>
      <c r="G41" s="27">
        <f t="shared" si="38"/>
        <v>2.8415300546448016E-2</v>
      </c>
      <c r="H41" s="27">
        <f t="shared" si="39"/>
        <v>2.8415300546448016E-2</v>
      </c>
      <c r="I41" s="57">
        <f t="shared" si="48"/>
        <v>1.8777777777777684E-3</v>
      </c>
      <c r="J41" s="38">
        <f t="shared" si="49"/>
        <v>1.4103333333333332</v>
      </c>
      <c r="K41" s="25">
        <f t="shared" si="37"/>
        <v>1.4103333333333332</v>
      </c>
      <c r="L41" s="27">
        <f t="shared" si="40"/>
        <v>7.5191256830601114E-2</v>
      </c>
      <c r="M41" s="27">
        <f t="shared" si="41"/>
        <v>7.5191256830601114E-2</v>
      </c>
      <c r="N41" s="57">
        <f t="shared" si="50"/>
        <v>1.314844444444445E-2</v>
      </c>
      <c r="P41" s="38">
        <f t="shared" si="58"/>
        <v>1.4816666666666667</v>
      </c>
      <c r="Q41">
        <f t="shared" si="59"/>
        <v>1.4718666666666667</v>
      </c>
      <c r="R41" s="27">
        <f t="shared" si="42"/>
        <v>3.4841530054644756E-2</v>
      </c>
      <c r="S41" s="27">
        <f t="shared" si="43"/>
        <v>3.4841530054644756E-2</v>
      </c>
      <c r="T41" s="57">
        <f t="shared" si="51"/>
        <v>2.8231511111111028E-3</v>
      </c>
      <c r="V41" s="62"/>
      <c r="W41" s="30">
        <v>1.5249999999999999</v>
      </c>
      <c r="X41">
        <f t="shared" si="19"/>
        <v>1.4285147483001397</v>
      </c>
      <c r="Y41" s="27">
        <f t="shared" si="44"/>
        <v>6.3269017508105069E-2</v>
      </c>
      <c r="Z41" s="27">
        <f t="shared" si="45"/>
        <v>6.3269017508105069E-2</v>
      </c>
      <c r="AA41" s="57">
        <f t="shared" si="52"/>
        <v>9.3094037955853796E-3</v>
      </c>
      <c r="AD41" s="30">
        <v>1.5249999999999999</v>
      </c>
      <c r="AE41">
        <f t="shared" si="21"/>
        <v>1.4531453222672257</v>
      </c>
      <c r="AF41" s="27">
        <f t="shared" si="46"/>
        <v>4.7117821464114237E-2</v>
      </c>
      <c r="AG41" s="27">
        <f t="shared" si="47"/>
        <v>4.7117821464114237E-2</v>
      </c>
      <c r="AH41" s="57">
        <f t="shared" si="53"/>
        <v>5.1630947120808379E-3</v>
      </c>
      <c r="AK41" s="38">
        <v>1.5249999999999999</v>
      </c>
      <c r="AL41" s="74">
        <f t="shared" si="54"/>
        <v>1.4311159856660145</v>
      </c>
      <c r="AM41" s="28">
        <f t="shared" si="55"/>
        <v>1.1630224895689758E-2</v>
      </c>
      <c r="AN41" s="28">
        <f t="shared" si="22"/>
        <v>1.3908799795228781</v>
      </c>
      <c r="AO41" s="27">
        <f t="shared" si="4"/>
        <v>8.794755441122741E-2</v>
      </c>
      <c r="AP41" s="27">
        <f t="shared" si="5"/>
        <v>8.794755441122741E-2</v>
      </c>
      <c r="AQ41" s="57">
        <f t="shared" si="6"/>
        <v>1.7988179892783569E-2</v>
      </c>
      <c r="AU41" s="38">
        <v>1.5249999999999999</v>
      </c>
      <c r="AV41" s="74">
        <f t="shared" si="56"/>
        <v>1.5127385164630787</v>
      </c>
      <c r="AW41" s="28">
        <f t="shared" si="57"/>
        <v>2.2376757168332075E-2</v>
      </c>
      <c r="AX41" s="28">
        <f t="shared" si="23"/>
        <v>1.4759540658523156</v>
      </c>
      <c r="AY41" s="27">
        <f t="shared" si="36"/>
        <v>3.2161268293563493E-2</v>
      </c>
      <c r="AZ41" s="27">
        <f t="shared" si="10"/>
        <v>3.2161268293563493E-2</v>
      </c>
      <c r="BA41" s="57">
        <f t="shared" si="11"/>
        <v>2.4055036564189871E-3</v>
      </c>
    </row>
    <row r="42" spans="2:53" x14ac:dyDescent="0.25">
      <c r="B42" s="14">
        <v>38</v>
      </c>
      <c r="C42" s="24">
        <v>43922</v>
      </c>
      <c r="D42" s="30">
        <v>2.0190000000000001</v>
      </c>
      <c r="E42" s="38">
        <f t="shared" si="25"/>
        <v>1.4783333333333335</v>
      </c>
      <c r="F42" s="25">
        <f t="shared" si="26"/>
        <v>1.4783333333333335</v>
      </c>
      <c r="G42" s="27">
        <f t="shared" si="38"/>
        <v>0.26778933465411914</v>
      </c>
      <c r="H42" s="27">
        <f t="shared" si="39"/>
        <v>0.26778933465411914</v>
      </c>
      <c r="I42" s="57">
        <f t="shared" si="48"/>
        <v>0.29232044444444438</v>
      </c>
      <c r="J42" s="38">
        <f t="shared" si="49"/>
        <v>1.452</v>
      </c>
      <c r="K42" s="25">
        <f t="shared" si="37"/>
        <v>1.452</v>
      </c>
      <c r="L42" s="27">
        <f t="shared" si="40"/>
        <v>0.28083209509658252</v>
      </c>
      <c r="M42" s="27">
        <f t="shared" si="41"/>
        <v>0.28083209509658252</v>
      </c>
      <c r="N42" s="57">
        <f t="shared" si="50"/>
        <v>0.32148900000000019</v>
      </c>
      <c r="P42" s="38">
        <f t="shared" si="58"/>
        <v>1.4783333333333335</v>
      </c>
      <c r="Q42">
        <f t="shared" si="59"/>
        <v>1.4923333333333335</v>
      </c>
      <c r="R42" s="27">
        <f t="shared" si="42"/>
        <v>0.26085520884926527</v>
      </c>
      <c r="S42" s="27">
        <f t="shared" si="43"/>
        <v>0.26085520884926527</v>
      </c>
      <c r="T42" s="57">
        <f t="shared" si="51"/>
        <v>0.27737777777777772</v>
      </c>
      <c r="V42" s="62"/>
      <c r="W42" s="30">
        <v>2.0190000000000001</v>
      </c>
      <c r="X42">
        <f t="shared" si="19"/>
        <v>1.4574603238100976</v>
      </c>
      <c r="Y42" s="27">
        <f t="shared" si="44"/>
        <v>0.27812762565126425</v>
      </c>
      <c r="Z42" s="27">
        <f t="shared" si="45"/>
        <v>0.27812762565126425</v>
      </c>
      <c r="AA42" s="57">
        <f t="shared" si="52"/>
        <v>0.31532680793546058</v>
      </c>
      <c r="AD42" s="30">
        <v>2.0190000000000001</v>
      </c>
      <c r="AE42">
        <f t="shared" si="21"/>
        <v>1.510629064453445</v>
      </c>
      <c r="AF42" s="27">
        <f t="shared" si="46"/>
        <v>0.25179343018650574</v>
      </c>
      <c r="AG42" s="27">
        <f t="shared" si="47"/>
        <v>0.25179343018650574</v>
      </c>
      <c r="AH42" s="57">
        <f t="shared" si="53"/>
        <v>0.2584410081084797</v>
      </c>
      <c r="AK42" s="38">
        <v>2.0190000000000001</v>
      </c>
      <c r="AL42" s="74">
        <f t="shared" si="54"/>
        <v>1.615622347393193</v>
      </c>
      <c r="AM42" s="28">
        <f t="shared" si="55"/>
        <v>4.1883548841200283E-2</v>
      </c>
      <c r="AN42" s="28">
        <f t="shared" si="22"/>
        <v>1.4427462105617042</v>
      </c>
      <c r="AO42" s="27">
        <f t="shared" si="4"/>
        <v>0.28541544796349477</v>
      </c>
      <c r="AP42" s="27">
        <f t="shared" si="5"/>
        <v>0.28541544796349477</v>
      </c>
      <c r="AQ42" s="57">
        <f t="shared" si="6"/>
        <v>0.33206842984199597</v>
      </c>
      <c r="AU42" s="38">
        <v>2.0190000000000001</v>
      </c>
      <c r="AV42" s="74">
        <f t="shared" si="56"/>
        <v>1.8980288184078526</v>
      </c>
      <c r="AW42" s="28">
        <f t="shared" si="57"/>
        <v>0.10766144019079593</v>
      </c>
      <c r="AX42" s="28">
        <f t="shared" si="23"/>
        <v>1.5351152736314106</v>
      </c>
      <c r="AY42" s="27">
        <f t="shared" si="36"/>
        <v>0.23966554054907849</v>
      </c>
      <c r="AZ42" s="27">
        <f t="shared" si="10"/>
        <v>0.23966554054907849</v>
      </c>
      <c r="BA42" s="57">
        <f t="shared" si="11"/>
        <v>0.23414442841280472</v>
      </c>
    </row>
    <row r="43" spans="2:53" x14ac:dyDescent="0.25">
      <c r="B43" s="14">
        <v>39</v>
      </c>
      <c r="C43" s="24">
        <v>43952</v>
      </c>
      <c r="D43" s="30">
        <v>1.64</v>
      </c>
      <c r="E43" s="38">
        <f t="shared" si="25"/>
        <v>1.6643333333333334</v>
      </c>
      <c r="F43" s="25">
        <f t="shared" si="26"/>
        <v>1.6643333333333334</v>
      </c>
      <c r="G43" s="27">
        <f t="shared" si="38"/>
        <v>-1.4837398373983866E-2</v>
      </c>
      <c r="H43" s="27">
        <f t="shared" si="39"/>
        <v>1.4837398373983866E-2</v>
      </c>
      <c r="I43" s="57">
        <f t="shared" si="48"/>
        <v>5.9211111111112115E-4</v>
      </c>
      <c r="J43" s="38">
        <f t="shared" si="49"/>
        <v>1.4756666666666665</v>
      </c>
      <c r="K43" s="25">
        <f t="shared" si="37"/>
        <v>1.4756666666666665</v>
      </c>
      <c r="L43" s="27">
        <f t="shared" si="40"/>
        <v>0.1002032520325204</v>
      </c>
      <c r="M43" s="27">
        <f t="shared" si="41"/>
        <v>0.1002032520325204</v>
      </c>
      <c r="N43" s="57">
        <f t="shared" si="50"/>
        <v>2.7005444444444481E-2</v>
      </c>
      <c r="P43" s="38">
        <f t="shared" si="58"/>
        <v>1.6643333333333334</v>
      </c>
      <c r="Q43">
        <f t="shared" si="59"/>
        <v>1.7707333333333333</v>
      </c>
      <c r="R43" s="27">
        <f t="shared" si="42"/>
        <v>-7.9715447154471569E-2</v>
      </c>
      <c r="S43" s="27">
        <f t="shared" si="43"/>
        <v>7.9715447154471569E-2</v>
      </c>
      <c r="T43" s="57">
        <f t="shared" si="51"/>
        <v>1.7091204444444452E-2</v>
      </c>
      <c r="V43" s="62"/>
      <c r="W43" s="30">
        <v>1.64</v>
      </c>
      <c r="X43">
        <f t="shared" si="19"/>
        <v>1.6259222266670683</v>
      </c>
      <c r="Y43" s="27">
        <f t="shared" si="44"/>
        <v>8.5840081298363333E-3</v>
      </c>
      <c r="Z43" s="27">
        <f t="shared" si="45"/>
        <v>8.5840081298363333E-3</v>
      </c>
      <c r="AA43" s="57">
        <f t="shared" si="52"/>
        <v>1.9818370201339972E-4</v>
      </c>
      <c r="AD43" s="30">
        <v>1.64</v>
      </c>
      <c r="AE43">
        <f t="shared" si="21"/>
        <v>1.9173258128906892</v>
      </c>
      <c r="AF43" s="27">
        <f t="shared" si="46"/>
        <v>-0.169101105421152</v>
      </c>
      <c r="AG43" s="27">
        <f t="shared" si="47"/>
        <v>0.169101105421152</v>
      </c>
      <c r="AH43" s="57">
        <f t="shared" si="53"/>
        <v>7.6909606495481578E-2</v>
      </c>
      <c r="AK43" s="38">
        <v>1.64</v>
      </c>
      <c r="AL43" s="74">
        <f t="shared" si="54"/>
        <v>1.6522541273640752</v>
      </c>
      <c r="AM43" s="28">
        <f t="shared" si="55"/>
        <v>4.0964489288894616E-2</v>
      </c>
      <c r="AN43" s="28">
        <f t="shared" si="22"/>
        <v>1.6575058962343934</v>
      </c>
      <c r="AO43" s="27">
        <f t="shared" si="4"/>
        <v>-1.0674326972191141E-2</v>
      </c>
      <c r="AP43" s="27">
        <f t="shared" si="5"/>
        <v>1.0674326972191141E-2</v>
      </c>
      <c r="AQ43" s="57">
        <f t="shared" si="6"/>
        <v>3.0645640296935144E-4</v>
      </c>
      <c r="AU43" s="38">
        <v>1.64</v>
      </c>
      <c r="AV43" s="74">
        <f t="shared" si="56"/>
        <v>1.7314225646496622</v>
      </c>
      <c r="AW43" s="28">
        <f t="shared" si="57"/>
        <v>4.320853211278413E-2</v>
      </c>
      <c r="AX43" s="28">
        <f t="shared" si="23"/>
        <v>2.0056902585986487</v>
      </c>
      <c r="AY43" s="27">
        <f t="shared" si="36"/>
        <v>-0.2229818649991761</v>
      </c>
      <c r="AZ43" s="27">
        <f t="shared" si="10"/>
        <v>0.2229818649991761</v>
      </c>
      <c r="BA43" s="57">
        <f t="shared" si="11"/>
        <v>0.13372936523394663</v>
      </c>
    </row>
    <row r="44" spans="2:53" x14ac:dyDescent="0.25">
      <c r="B44" s="14">
        <v>40</v>
      </c>
      <c r="C44" s="24">
        <v>43983</v>
      </c>
      <c r="D44" s="30">
        <v>1.554</v>
      </c>
      <c r="E44" s="38">
        <f t="shared" si="25"/>
        <v>1.728</v>
      </c>
      <c r="F44" s="25">
        <f t="shared" si="26"/>
        <v>1.728</v>
      </c>
      <c r="G44" s="27">
        <f t="shared" si="38"/>
        <v>-0.11196911196911193</v>
      </c>
      <c r="H44" s="27">
        <f t="shared" si="39"/>
        <v>0.11196911196911193</v>
      </c>
      <c r="I44" s="57">
        <f t="shared" si="48"/>
        <v>3.0275999999999977E-2</v>
      </c>
      <c r="J44" s="38">
        <f t="shared" si="49"/>
        <v>1.5414444444444444</v>
      </c>
      <c r="K44" s="25">
        <f t="shared" si="37"/>
        <v>1.5414444444444444</v>
      </c>
      <c r="L44" s="27">
        <f t="shared" si="40"/>
        <v>8.0795080795081423E-3</v>
      </c>
      <c r="M44" s="27">
        <f t="shared" si="41"/>
        <v>8.0795080795081423E-3</v>
      </c>
      <c r="N44" s="57">
        <f t="shared" si="50"/>
        <v>1.5764197530864442E-4</v>
      </c>
      <c r="P44" s="38">
        <f t="shared" si="58"/>
        <v>1.728</v>
      </c>
      <c r="Q44">
        <f t="shared" si="59"/>
        <v>1.7016</v>
      </c>
      <c r="R44" s="27">
        <f t="shared" si="42"/>
        <v>-9.4980694980694946E-2</v>
      </c>
      <c r="S44" s="27">
        <f t="shared" si="43"/>
        <v>9.4980694980694946E-2</v>
      </c>
      <c r="T44" s="57">
        <f t="shared" si="51"/>
        <v>2.1785759999999987E-2</v>
      </c>
      <c r="V44" s="62"/>
      <c r="W44" s="30">
        <v>1.554</v>
      </c>
      <c r="X44">
        <f t="shared" si="19"/>
        <v>1.6301455586669478</v>
      </c>
      <c r="Y44" s="27">
        <f t="shared" si="44"/>
        <v>-4.8999716001896856E-2</v>
      </c>
      <c r="Z44" s="27">
        <f t="shared" si="45"/>
        <v>4.8999716001896856E-2</v>
      </c>
      <c r="AA44" s="57">
        <f t="shared" si="52"/>
        <v>5.798146104701577E-3</v>
      </c>
      <c r="AD44" s="30">
        <v>1.554</v>
      </c>
      <c r="AE44">
        <f t="shared" si="21"/>
        <v>1.6954651625781378</v>
      </c>
      <c r="AF44" s="27">
        <f t="shared" si="46"/>
        <v>-9.1032923151954825E-2</v>
      </c>
      <c r="AG44" s="27">
        <f t="shared" si="47"/>
        <v>9.1032923151954825E-2</v>
      </c>
      <c r="AH44" s="57">
        <f t="shared" si="53"/>
        <v>2.0012392223258957E-2</v>
      </c>
      <c r="AK44" s="38">
        <v>1.554</v>
      </c>
      <c r="AL44" s="74">
        <f t="shared" si="54"/>
        <v>1.6514530316570786</v>
      </c>
      <c r="AM44" s="28">
        <f t="shared" si="55"/>
        <v>3.3655511914613648E-2</v>
      </c>
      <c r="AN44" s="28">
        <f t="shared" si="22"/>
        <v>1.6932186166529697</v>
      </c>
      <c r="AO44" s="27">
        <f t="shared" si="4"/>
        <v>-8.9587269403455363E-2</v>
      </c>
      <c r="AP44" s="27">
        <f t="shared" si="5"/>
        <v>8.9587269403455363E-2</v>
      </c>
      <c r="AQ44" s="57">
        <f t="shared" si="6"/>
        <v>1.9381823222766516E-2</v>
      </c>
      <c r="AU44" s="38">
        <v>1.554</v>
      </c>
      <c r="AV44" s="74">
        <f t="shared" si="56"/>
        <v>1.6091577741906116</v>
      </c>
      <c r="AW44" s="28">
        <f t="shared" si="57"/>
        <v>4.3223013084029704E-3</v>
      </c>
      <c r="AX44" s="28">
        <f t="shared" si="23"/>
        <v>1.7746310967624463</v>
      </c>
      <c r="AY44" s="27">
        <f t="shared" si="36"/>
        <v>-0.14197625274288694</v>
      </c>
      <c r="AZ44" s="27">
        <f t="shared" si="10"/>
        <v>0.14197625274288694</v>
      </c>
      <c r="BA44" s="57">
        <f t="shared" si="11"/>
        <v>4.867808085859994E-2</v>
      </c>
    </row>
    <row r="45" spans="2:53" x14ac:dyDescent="0.25">
      <c r="B45" s="14">
        <v>41</v>
      </c>
      <c r="C45" s="24">
        <v>44013</v>
      </c>
      <c r="D45" s="30">
        <v>1.401</v>
      </c>
      <c r="E45" s="38">
        <f t="shared" si="25"/>
        <v>1.7376666666666667</v>
      </c>
      <c r="F45" s="25">
        <f t="shared" si="26"/>
        <v>1.7376666666666667</v>
      </c>
      <c r="G45" s="27">
        <f t="shared" si="38"/>
        <v>-0.24030454437306686</v>
      </c>
      <c r="H45" s="27">
        <f t="shared" si="39"/>
        <v>0.24030454437306686</v>
      </c>
      <c r="I45" s="57">
        <f t="shared" si="48"/>
        <v>0.11334444444444444</v>
      </c>
      <c r="J45" s="38">
        <f t="shared" si="49"/>
        <v>1.6235555555555556</v>
      </c>
      <c r="K45" s="25">
        <f t="shared" si="37"/>
        <v>1.6235555555555556</v>
      </c>
      <c r="L45" s="27">
        <f t="shared" si="40"/>
        <v>-0.15885478626377988</v>
      </c>
      <c r="M45" s="27">
        <f t="shared" si="41"/>
        <v>0.15885478626377988</v>
      </c>
      <c r="N45" s="57">
        <f t="shared" si="50"/>
        <v>4.9530975308642006E-2</v>
      </c>
      <c r="P45" s="38">
        <f t="shared" si="58"/>
        <v>1.7376666666666667</v>
      </c>
      <c r="Q45">
        <f t="shared" si="59"/>
        <v>1.6825666666666665</v>
      </c>
      <c r="R45" s="27">
        <f t="shared" si="42"/>
        <v>-0.20097549369497966</v>
      </c>
      <c r="S45" s="27">
        <f t="shared" si="43"/>
        <v>0.20097549369497966</v>
      </c>
      <c r="T45" s="57">
        <f t="shared" si="51"/>
        <v>7.9279787777777694E-2</v>
      </c>
      <c r="V45" s="62"/>
      <c r="W45" s="30">
        <v>1.401</v>
      </c>
      <c r="X45">
        <f t="shared" si="19"/>
        <v>1.6073018910668633</v>
      </c>
      <c r="Y45" s="27">
        <f t="shared" si="44"/>
        <v>-0.14725331268155836</v>
      </c>
      <c r="Z45" s="27">
        <f t="shared" si="45"/>
        <v>0.14725331268155836</v>
      </c>
      <c r="AA45" s="57">
        <f t="shared" si="52"/>
        <v>4.256047025776391E-2</v>
      </c>
      <c r="AD45" s="30">
        <v>1.401</v>
      </c>
      <c r="AE45">
        <f t="shared" si="21"/>
        <v>1.5822930325156275</v>
      </c>
      <c r="AF45" s="27">
        <f t="shared" si="46"/>
        <v>-0.12940259280201816</v>
      </c>
      <c r="AG45" s="27">
        <f t="shared" si="47"/>
        <v>0.12940259280201816</v>
      </c>
      <c r="AH45" s="57">
        <f t="shared" si="53"/>
        <v>3.2867163638712352E-2</v>
      </c>
      <c r="AK45" s="38">
        <v>1.401</v>
      </c>
      <c r="AL45" s="74">
        <f t="shared" si="54"/>
        <v>1.5998759805001845</v>
      </c>
      <c r="AM45" s="28">
        <f t="shared" si="55"/>
        <v>1.8739813377099804E-2</v>
      </c>
      <c r="AN45" s="28">
        <f t="shared" si="22"/>
        <v>1.6851085435716922</v>
      </c>
      <c r="AO45" s="27">
        <f t="shared" si="4"/>
        <v>-0.20278982410541907</v>
      </c>
      <c r="AP45" s="27">
        <f t="shared" si="5"/>
        <v>0.20278982410541907</v>
      </c>
      <c r="AQ45" s="57">
        <f t="shared" si="6"/>
        <v>8.0717664530428085E-2</v>
      </c>
      <c r="AU45" s="38">
        <v>1.401</v>
      </c>
      <c r="AV45" s="74">
        <f t="shared" si="56"/>
        <v>1.4541200188747538</v>
      </c>
      <c r="AW45" s="28">
        <f t="shared" si="57"/>
        <v>-3.3127311998298291E-2</v>
      </c>
      <c r="AX45" s="28">
        <f t="shared" si="23"/>
        <v>1.6134800754990146</v>
      </c>
      <c r="AY45" s="27">
        <f t="shared" si="36"/>
        <v>-0.15166315167666994</v>
      </c>
      <c r="AZ45" s="27">
        <f t="shared" si="10"/>
        <v>0.15166315167666994</v>
      </c>
      <c r="BA45" s="57">
        <f t="shared" si="11"/>
        <v>4.5147782484066944E-2</v>
      </c>
    </row>
    <row r="46" spans="2:53" x14ac:dyDescent="0.25">
      <c r="B46" s="14">
        <v>42</v>
      </c>
      <c r="C46" s="24">
        <v>44044</v>
      </c>
      <c r="D46" s="30">
        <v>1.3280000000000001</v>
      </c>
      <c r="E46" s="38">
        <f t="shared" si="25"/>
        <v>1.5316666666666665</v>
      </c>
      <c r="F46" s="25">
        <f t="shared" si="26"/>
        <v>1.5316666666666665</v>
      </c>
      <c r="G46" s="27">
        <f t="shared" si="38"/>
        <v>-0.15336345381526087</v>
      </c>
      <c r="H46" s="27">
        <f t="shared" si="39"/>
        <v>0.15336345381526087</v>
      </c>
      <c r="I46" s="57">
        <f t="shared" si="48"/>
        <v>4.1480111111111016E-2</v>
      </c>
      <c r="J46" s="38">
        <f t="shared" si="49"/>
        <v>1.71</v>
      </c>
      <c r="K46" s="25">
        <f t="shared" si="37"/>
        <v>1.71</v>
      </c>
      <c r="L46" s="27">
        <f t="shared" si="40"/>
        <v>-0.28765060240963847</v>
      </c>
      <c r="M46" s="27">
        <f t="shared" si="41"/>
        <v>0.28765060240963847</v>
      </c>
      <c r="N46" s="57">
        <f t="shared" si="50"/>
        <v>0.14592399999999991</v>
      </c>
      <c r="P46" s="38">
        <f t="shared" si="58"/>
        <v>1.5316666666666665</v>
      </c>
      <c r="Q46">
        <f t="shared" si="59"/>
        <v>1.4924666666666666</v>
      </c>
      <c r="R46" s="27">
        <f t="shared" si="42"/>
        <v>-0.12384538152610432</v>
      </c>
      <c r="S46" s="27">
        <f t="shared" si="43"/>
        <v>0.12384538152610432</v>
      </c>
      <c r="T46" s="57">
        <f t="shared" si="51"/>
        <v>2.7049284444444401E-2</v>
      </c>
      <c r="V46" s="62"/>
      <c r="W46" s="30">
        <v>1.3280000000000001</v>
      </c>
      <c r="X46">
        <f t="shared" si="19"/>
        <v>1.5454113237468041</v>
      </c>
      <c r="Y46" s="27">
        <f t="shared" si="44"/>
        <v>-0.16371334619488256</v>
      </c>
      <c r="Z46" s="27">
        <f t="shared" si="45"/>
        <v>0.16371334619488256</v>
      </c>
      <c r="AA46" s="57">
        <f t="shared" si="52"/>
        <v>4.7267683693337642E-2</v>
      </c>
      <c r="AD46" s="30">
        <v>1.3280000000000001</v>
      </c>
      <c r="AE46">
        <f t="shared" si="21"/>
        <v>1.4372586065031254</v>
      </c>
      <c r="AF46" s="27">
        <f t="shared" si="46"/>
        <v>-8.2273047065606439E-2</v>
      </c>
      <c r="AG46" s="27">
        <f t="shared" si="47"/>
        <v>8.2273047065606439E-2</v>
      </c>
      <c r="AH46" s="57">
        <f t="shared" si="53"/>
        <v>1.1937443095004786E-2</v>
      </c>
      <c r="AK46" s="38">
        <v>1.3280000000000001</v>
      </c>
      <c r="AL46" s="74">
        <f t="shared" si="54"/>
        <v>1.5314310557140991</v>
      </c>
      <c r="AM46" s="28">
        <f t="shared" si="55"/>
        <v>3.4824841985423866E-3</v>
      </c>
      <c r="AN46" s="28">
        <f t="shared" si="22"/>
        <v>1.6186157938772843</v>
      </c>
      <c r="AO46" s="27">
        <f t="shared" si="4"/>
        <v>-0.21883719418470196</v>
      </c>
      <c r="AP46" s="27">
        <f t="shared" si="5"/>
        <v>0.21883719418470196</v>
      </c>
      <c r="AQ46" s="57">
        <f t="shared" si="6"/>
        <v>8.4457539650924132E-2</v>
      </c>
      <c r="AU46" s="38">
        <v>1.3280000000000001</v>
      </c>
      <c r="AV46" s="74">
        <f t="shared" si="56"/>
        <v>1.351248176719114</v>
      </c>
      <c r="AW46" s="28">
        <f t="shared" si="57"/>
        <v>-4.9517276585273551E-2</v>
      </c>
      <c r="AX46" s="28">
        <f t="shared" si="23"/>
        <v>1.4209927068764556</v>
      </c>
      <c r="AY46" s="27">
        <f t="shared" si="36"/>
        <v>-7.0024628672029784E-2</v>
      </c>
      <c r="AZ46" s="27">
        <f t="shared" si="10"/>
        <v>7.0024628672029784E-2</v>
      </c>
      <c r="BA46" s="57">
        <f t="shared" si="11"/>
        <v>8.6476435322103851E-3</v>
      </c>
    </row>
    <row r="47" spans="2:53" x14ac:dyDescent="0.25">
      <c r="B47" s="14">
        <v>43</v>
      </c>
      <c r="C47" s="24">
        <v>44075</v>
      </c>
      <c r="D47" s="30">
        <v>1.353</v>
      </c>
      <c r="E47" s="38">
        <f t="shared" si="25"/>
        <v>1.4276666666666669</v>
      </c>
      <c r="F47" s="25">
        <f t="shared" si="26"/>
        <v>1.4276666666666669</v>
      </c>
      <c r="G47" s="27">
        <f t="shared" si="38"/>
        <v>-5.518600640551876E-2</v>
      </c>
      <c r="H47" s="27">
        <f t="shared" si="39"/>
        <v>5.518600640551876E-2</v>
      </c>
      <c r="I47" s="57">
        <f t="shared" si="48"/>
        <v>5.5751111111111435E-3</v>
      </c>
      <c r="J47" s="38">
        <f t="shared" si="49"/>
        <v>1.6657777777777776</v>
      </c>
      <c r="K47" s="25">
        <f t="shared" si="37"/>
        <v>1.6657777777777776</v>
      </c>
      <c r="L47" s="27">
        <f t="shared" si="40"/>
        <v>-0.23117352385645057</v>
      </c>
      <c r="M47" s="27">
        <f t="shared" si="41"/>
        <v>0.23117352385645057</v>
      </c>
      <c r="N47" s="57">
        <f t="shared" si="50"/>
        <v>9.7829938271604827E-2</v>
      </c>
      <c r="P47" s="38">
        <f t="shared" si="58"/>
        <v>1.4276666666666669</v>
      </c>
      <c r="Q47">
        <f t="shared" si="59"/>
        <v>1.3977666666666668</v>
      </c>
      <c r="R47" s="27">
        <f t="shared" si="42"/>
        <v>-3.3086967233308825E-2</v>
      </c>
      <c r="S47" s="27">
        <f t="shared" si="43"/>
        <v>3.3086967233308825E-2</v>
      </c>
      <c r="T47" s="57">
        <f t="shared" si="51"/>
        <v>2.0040544444444603E-3</v>
      </c>
      <c r="V47" s="62"/>
      <c r="W47" s="30">
        <v>1.353</v>
      </c>
      <c r="X47">
        <f t="shared" si="19"/>
        <v>1.4801879266227629</v>
      </c>
      <c r="Y47" s="27">
        <f t="shared" si="44"/>
        <v>-9.4004380356809247E-2</v>
      </c>
      <c r="Z47" s="27">
        <f t="shared" si="45"/>
        <v>9.4004380356809247E-2</v>
      </c>
      <c r="AA47" s="57">
        <f t="shared" si="52"/>
        <v>1.6176768678597322E-2</v>
      </c>
      <c r="AD47" s="30">
        <v>1.353</v>
      </c>
      <c r="AE47">
        <f t="shared" si="21"/>
        <v>1.3498517213006251</v>
      </c>
      <c r="AF47" s="27">
        <f t="shared" si="46"/>
        <v>2.3268874348668441E-3</v>
      </c>
      <c r="AG47" s="27">
        <f t="shared" si="47"/>
        <v>2.3268874348668441E-3</v>
      </c>
      <c r="AH47" s="57">
        <f t="shared" si="53"/>
        <v>9.911658768937335E-6</v>
      </c>
      <c r="AK47" s="38">
        <v>1.353</v>
      </c>
      <c r="AL47" s="74">
        <f t="shared" si="54"/>
        <v>1.4803394779388488</v>
      </c>
      <c r="AM47" s="28">
        <f t="shared" si="55"/>
        <v>-6.0679766468713352E-3</v>
      </c>
      <c r="AN47" s="28">
        <f t="shared" si="22"/>
        <v>1.5349135399126415</v>
      </c>
      <c r="AO47" s="27">
        <f t="shared" si="4"/>
        <v>-0.13445198810986067</v>
      </c>
      <c r="AP47" s="27">
        <f t="shared" si="5"/>
        <v>0.13445198810986067</v>
      </c>
      <c r="AQ47" s="57">
        <f t="shared" si="6"/>
        <v>3.3092536003548202E-2</v>
      </c>
      <c r="AU47" s="38">
        <v>1.353</v>
      </c>
      <c r="AV47" s="74">
        <f t="shared" si="56"/>
        <v>1.3401827250334601</v>
      </c>
      <c r="AW47" s="28">
        <f t="shared" si="57"/>
        <v>-4.0481097733862922E-2</v>
      </c>
      <c r="AX47" s="28">
        <f t="shared" si="23"/>
        <v>1.3017309001338404</v>
      </c>
      <c r="AY47" s="27">
        <f t="shared" si="36"/>
        <v>3.7892904557398056E-2</v>
      </c>
      <c r="AZ47" s="27">
        <f t="shared" si="10"/>
        <v>3.7892904557398056E-2</v>
      </c>
      <c r="BA47" s="57">
        <f t="shared" si="11"/>
        <v>2.6285206010862434E-3</v>
      </c>
    </row>
    <row r="48" spans="2:53" x14ac:dyDescent="0.25">
      <c r="B48" s="14">
        <v>44</v>
      </c>
      <c r="C48" s="24">
        <v>44105</v>
      </c>
      <c r="D48" s="30">
        <v>1.4079999999999999</v>
      </c>
      <c r="E48" s="38">
        <f t="shared" si="25"/>
        <v>1.3606666666666667</v>
      </c>
      <c r="F48" s="25">
        <f t="shared" si="26"/>
        <v>1.3606666666666667</v>
      </c>
      <c r="G48" s="27">
        <f t="shared" si="38"/>
        <v>3.3617424242424171E-2</v>
      </c>
      <c r="H48" s="27">
        <f t="shared" si="39"/>
        <v>3.3617424242424171E-2</v>
      </c>
      <c r="I48" s="57">
        <f t="shared" si="48"/>
        <v>2.2404444444444342E-3</v>
      </c>
      <c r="J48" s="38">
        <f t="shared" si="49"/>
        <v>1.5656666666666668</v>
      </c>
      <c r="K48" s="25">
        <f t="shared" si="37"/>
        <v>1.5656666666666668</v>
      </c>
      <c r="L48" s="27">
        <f t="shared" si="40"/>
        <v>-0.1119791666666668</v>
      </c>
      <c r="M48" s="27">
        <f t="shared" si="41"/>
        <v>0.1119791666666668</v>
      </c>
      <c r="N48" s="57">
        <f t="shared" si="50"/>
        <v>2.4858777777777834E-2</v>
      </c>
      <c r="P48" s="38">
        <f t="shared" si="58"/>
        <v>1.3606666666666667</v>
      </c>
      <c r="Q48">
        <f t="shared" si="59"/>
        <v>1.3583666666666665</v>
      </c>
      <c r="R48" s="27">
        <f t="shared" si="42"/>
        <v>3.5250946969697029E-2</v>
      </c>
      <c r="S48" s="27">
        <f t="shared" si="43"/>
        <v>3.5250946969697029E-2</v>
      </c>
      <c r="T48" s="57">
        <f t="shared" si="51"/>
        <v>2.4634677777777862E-3</v>
      </c>
      <c r="V48" s="62"/>
      <c r="W48" s="30">
        <v>1.4079999999999999</v>
      </c>
      <c r="X48">
        <f t="shared" si="19"/>
        <v>1.4420315486359339</v>
      </c>
      <c r="Y48" s="27">
        <f t="shared" si="44"/>
        <v>-2.4170133974384903E-2</v>
      </c>
      <c r="Z48" s="27">
        <f t="shared" si="45"/>
        <v>2.4170133974384903E-2</v>
      </c>
      <c r="AA48" s="57">
        <f t="shared" si="52"/>
        <v>1.1581463025599373E-3</v>
      </c>
      <c r="AD48" s="30">
        <v>1.4079999999999999</v>
      </c>
      <c r="AE48">
        <f t="shared" si="21"/>
        <v>1.3523703442601249</v>
      </c>
      <c r="AF48" s="27">
        <f t="shared" si="46"/>
        <v>3.950969867888849E-2</v>
      </c>
      <c r="AG48" s="27">
        <f t="shared" si="47"/>
        <v>3.950969867888849E-2</v>
      </c>
      <c r="AH48" s="57">
        <f t="shared" si="53"/>
        <v>3.0946585977370072E-3</v>
      </c>
      <c r="AK48" s="38">
        <v>1.4079999999999999</v>
      </c>
      <c r="AL48" s="74">
        <f t="shared" si="54"/>
        <v>1.4543900509043839</v>
      </c>
      <c r="AM48" s="28">
        <f t="shared" si="55"/>
        <v>-9.5472304647002092E-3</v>
      </c>
      <c r="AN48" s="28">
        <f t="shared" si="22"/>
        <v>1.4742715012919774</v>
      </c>
      <c r="AO48" s="27">
        <f t="shared" si="4"/>
        <v>-4.706782762214308E-2</v>
      </c>
      <c r="AP48" s="27">
        <f t="shared" si="5"/>
        <v>4.706782762214308E-2</v>
      </c>
      <c r="AQ48" s="57">
        <f t="shared" si="6"/>
        <v>4.3919118834925691E-3</v>
      </c>
      <c r="AU48" s="38">
        <v>1.4079999999999999</v>
      </c>
      <c r="AV48" s="74">
        <f t="shared" si="56"/>
        <v>1.3809254068248993</v>
      </c>
      <c r="AW48" s="28">
        <f t="shared" si="57"/>
        <v>-2.1393509545416939E-2</v>
      </c>
      <c r="AX48" s="28">
        <f t="shared" si="23"/>
        <v>1.2997016272995972</v>
      </c>
      <c r="AY48" s="27">
        <f t="shared" si="36"/>
        <v>7.6916457883808784E-2</v>
      </c>
      <c r="AZ48" s="27">
        <f t="shared" si="10"/>
        <v>7.6916457883808784E-2</v>
      </c>
      <c r="BA48" s="57">
        <f t="shared" si="11"/>
        <v>1.1728537529555343E-2</v>
      </c>
    </row>
    <row r="49" spans="2:53" x14ac:dyDescent="0.25">
      <c r="B49" s="14">
        <v>45</v>
      </c>
      <c r="C49" s="24">
        <v>44136</v>
      </c>
      <c r="D49" s="30">
        <v>1.45</v>
      </c>
      <c r="E49" s="38">
        <f t="shared" si="25"/>
        <v>1.3630000000000002</v>
      </c>
      <c r="F49" s="25">
        <f t="shared" si="26"/>
        <v>1.3630000000000002</v>
      </c>
      <c r="G49" s="27">
        <f t="shared" si="38"/>
        <v>5.9999999999999824E-2</v>
      </c>
      <c r="H49" s="27">
        <f t="shared" si="39"/>
        <v>5.9999999999999824E-2</v>
      </c>
      <c r="I49" s="57">
        <f t="shared" si="48"/>
        <v>7.5689999999999551E-3</v>
      </c>
      <c r="J49" s="38">
        <f t="shared" si="49"/>
        <v>1.4400000000000002</v>
      </c>
      <c r="K49" s="25">
        <f t="shared" si="37"/>
        <v>1.4400000000000002</v>
      </c>
      <c r="L49" s="27">
        <f t="shared" si="40"/>
        <v>6.8965517241377844E-3</v>
      </c>
      <c r="M49" s="27">
        <f t="shared" si="41"/>
        <v>6.8965517241377844E-3</v>
      </c>
      <c r="N49" s="57">
        <f t="shared" si="50"/>
        <v>9.9999999999995736E-5</v>
      </c>
      <c r="P49" s="38">
        <f t="shared" si="58"/>
        <v>1.3630000000000002</v>
      </c>
      <c r="Q49">
        <f t="shared" si="59"/>
        <v>1.3765000000000001</v>
      </c>
      <c r="R49" s="27">
        <f t="shared" si="42"/>
        <v>5.0689655172413722E-2</v>
      </c>
      <c r="S49" s="27">
        <f t="shared" si="43"/>
        <v>5.0689655172413722E-2</v>
      </c>
      <c r="T49" s="57">
        <f t="shared" si="51"/>
        <v>5.4022499999999852E-3</v>
      </c>
      <c r="V49" s="62"/>
      <c r="W49" s="30">
        <v>1.45</v>
      </c>
      <c r="X49">
        <f t="shared" si="19"/>
        <v>1.4318220840451534</v>
      </c>
      <c r="Y49" s="27">
        <f t="shared" si="44"/>
        <v>1.253649376196312E-2</v>
      </c>
      <c r="Z49" s="27">
        <f t="shared" si="45"/>
        <v>1.253649376196312E-2</v>
      </c>
      <c r="AA49" s="57">
        <f t="shared" si="52"/>
        <v>3.3043662846146384E-4</v>
      </c>
      <c r="AD49" s="30">
        <v>1.45</v>
      </c>
      <c r="AE49">
        <f t="shared" si="21"/>
        <v>1.3968740688520249</v>
      </c>
      <c r="AF49" s="27">
        <f t="shared" si="46"/>
        <v>3.6638573205500027E-2</v>
      </c>
      <c r="AG49" s="27">
        <f t="shared" si="47"/>
        <v>3.6638573205500027E-2</v>
      </c>
      <c r="AH49" s="57">
        <f t="shared" si="53"/>
        <v>2.8223645603393842E-3</v>
      </c>
      <c r="AK49" s="38">
        <v>1.45</v>
      </c>
      <c r="AL49" s="74">
        <f t="shared" si="54"/>
        <v>1.4463899743077786</v>
      </c>
      <c r="AM49" s="28">
        <f t="shared" si="55"/>
        <v>-9.2764785377835984E-3</v>
      </c>
      <c r="AN49" s="28">
        <f t="shared" si="22"/>
        <v>1.4448428204396837</v>
      </c>
      <c r="AO49" s="27">
        <f t="shared" si="4"/>
        <v>3.556675558838793E-3</v>
      </c>
      <c r="AP49" s="27">
        <f t="shared" si="5"/>
        <v>3.556675558838793E-3</v>
      </c>
      <c r="AQ49" s="57">
        <f t="shared" si="6"/>
        <v>2.6596501017343706E-5</v>
      </c>
      <c r="AU49" s="38">
        <v>1.45</v>
      </c>
      <c r="AV49" s="74">
        <f t="shared" si="56"/>
        <v>1.4273829743198705</v>
      </c>
      <c r="AW49" s="28">
        <f t="shared" si="57"/>
        <v>-5.4485064409257235E-3</v>
      </c>
      <c r="AX49" s="28">
        <f t="shared" si="23"/>
        <v>1.3595318972794823</v>
      </c>
      <c r="AY49" s="27">
        <f t="shared" si="36"/>
        <v>6.2391794979667341E-2</v>
      </c>
      <c r="AZ49" s="27">
        <f t="shared" si="10"/>
        <v>6.2391794979667341E-2</v>
      </c>
      <c r="BA49" s="57">
        <f t="shared" si="11"/>
        <v>8.1844776098501312E-3</v>
      </c>
    </row>
    <row r="50" spans="2:53" x14ac:dyDescent="0.25">
      <c r="B50" s="14">
        <v>46</v>
      </c>
      <c r="C50" s="24">
        <v>44166</v>
      </c>
      <c r="D50" s="30">
        <v>1.4810000000000001</v>
      </c>
      <c r="E50" s="38">
        <f t="shared" si="25"/>
        <v>1.4036666666666668</v>
      </c>
      <c r="F50" s="25">
        <f t="shared" si="26"/>
        <v>1.4036666666666668</v>
      </c>
      <c r="G50" s="27">
        <f t="shared" si="38"/>
        <v>5.2216970515417453E-2</v>
      </c>
      <c r="H50" s="27">
        <f t="shared" si="39"/>
        <v>5.2216970515417453E-2</v>
      </c>
      <c r="I50" s="57">
        <f t="shared" si="48"/>
        <v>5.9804444444444323E-3</v>
      </c>
      <c r="J50" s="38">
        <f t="shared" si="49"/>
        <v>1.3837777777777778</v>
      </c>
      <c r="K50" s="25">
        <f t="shared" si="37"/>
        <v>1.3837777777777778</v>
      </c>
      <c r="L50" s="27">
        <f t="shared" si="40"/>
        <v>6.5646335058894209E-2</v>
      </c>
      <c r="M50" s="27">
        <f t="shared" si="41"/>
        <v>6.5646335058894209E-2</v>
      </c>
      <c r="N50" s="57">
        <f t="shared" si="50"/>
        <v>9.4521604938271799E-3</v>
      </c>
      <c r="P50" s="38">
        <f t="shared" si="58"/>
        <v>1.4036666666666668</v>
      </c>
      <c r="Q50">
        <f t="shared" si="59"/>
        <v>1.4175666666666666</v>
      </c>
      <c r="R50" s="27">
        <f t="shared" si="42"/>
        <v>4.2831420211568841E-2</v>
      </c>
      <c r="S50" s="27">
        <f t="shared" si="43"/>
        <v>4.2831420211568841E-2</v>
      </c>
      <c r="T50" s="57">
        <f t="shared" si="51"/>
        <v>4.0237877777777927E-3</v>
      </c>
      <c r="V50" s="62"/>
      <c r="W50" s="30">
        <v>1.4810000000000001</v>
      </c>
      <c r="X50">
        <f t="shared" si="19"/>
        <v>1.4372754588316075</v>
      </c>
      <c r="Y50" s="27">
        <f t="shared" si="44"/>
        <v>2.9523660478320484E-2</v>
      </c>
      <c r="Z50" s="27">
        <f t="shared" si="45"/>
        <v>2.9523660478320484E-2</v>
      </c>
      <c r="AA50" s="57">
        <f t="shared" si="52"/>
        <v>1.9118355003864627E-3</v>
      </c>
      <c r="AD50" s="30">
        <v>1.4810000000000001</v>
      </c>
      <c r="AE50">
        <f t="shared" si="21"/>
        <v>1.4393748137704048</v>
      </c>
      <c r="AF50" s="27">
        <f t="shared" si="46"/>
        <v>2.8106135198916488E-2</v>
      </c>
      <c r="AG50" s="27">
        <f t="shared" si="47"/>
        <v>2.8106135198916488E-2</v>
      </c>
      <c r="AH50" s="57">
        <f t="shared" si="53"/>
        <v>1.7326561286484922E-3</v>
      </c>
      <c r="AK50" s="38">
        <v>1.4810000000000001</v>
      </c>
      <c r="AL50" s="74">
        <f t="shared" si="54"/>
        <v>1.4502794470389966</v>
      </c>
      <c r="AM50" s="28">
        <f t="shared" si="55"/>
        <v>-6.9724370657083213E-3</v>
      </c>
      <c r="AN50" s="28">
        <f t="shared" si="22"/>
        <v>1.4371134957699949</v>
      </c>
      <c r="AO50" s="27">
        <f t="shared" si="4"/>
        <v>2.96330210871068E-2</v>
      </c>
      <c r="AP50" s="27">
        <f t="shared" si="5"/>
        <v>2.96330210871068E-2</v>
      </c>
      <c r="AQ50" s="57">
        <f t="shared" si="6"/>
        <v>1.9260252535302622E-3</v>
      </c>
      <c r="AU50" s="38">
        <v>1.4810000000000001</v>
      </c>
      <c r="AV50" s="74">
        <f t="shared" si="56"/>
        <v>1.4662336169697363</v>
      </c>
      <c r="AW50" s="28">
        <f t="shared" si="57"/>
        <v>4.9617935954102887E-3</v>
      </c>
      <c r="AX50" s="28">
        <f t="shared" si="23"/>
        <v>1.4219344678789447</v>
      </c>
      <c r="AY50" s="27">
        <f t="shared" si="36"/>
        <v>3.9882195895378364E-2</v>
      </c>
      <c r="AZ50" s="27">
        <f t="shared" si="10"/>
        <v>3.9882195895378364E-2</v>
      </c>
      <c r="BA50" s="57">
        <f t="shared" si="11"/>
        <v>3.4887370847434228E-3</v>
      </c>
    </row>
    <row r="51" spans="2:53" x14ac:dyDescent="0.25">
      <c r="B51" s="14">
        <v>47</v>
      </c>
      <c r="C51" s="24">
        <v>44197</v>
      </c>
      <c r="D51" s="30">
        <v>1.466</v>
      </c>
      <c r="E51" s="38">
        <f t="shared" si="25"/>
        <v>1.4463333333333332</v>
      </c>
      <c r="F51" s="25">
        <f t="shared" si="26"/>
        <v>1.4463333333333332</v>
      </c>
      <c r="G51" s="27">
        <f t="shared" si="38"/>
        <v>1.3415188722146467E-2</v>
      </c>
      <c r="H51" s="27">
        <f t="shared" si="39"/>
        <v>1.3415188722146467E-2</v>
      </c>
      <c r="I51" s="57">
        <f t="shared" si="48"/>
        <v>3.8677777777777994E-4</v>
      </c>
      <c r="J51" s="38">
        <f t="shared" si="49"/>
        <v>1.3757777777777778</v>
      </c>
      <c r="K51" s="25">
        <f t="shared" si="37"/>
        <v>1.3757777777777778</v>
      </c>
      <c r="L51" s="27">
        <f t="shared" si="40"/>
        <v>6.1543125663180223E-2</v>
      </c>
      <c r="M51" s="27">
        <f t="shared" si="41"/>
        <v>6.1543125663180223E-2</v>
      </c>
      <c r="N51" s="57">
        <f t="shared" si="50"/>
        <v>8.1400493827160463E-3</v>
      </c>
      <c r="P51" s="38">
        <f t="shared" si="58"/>
        <v>1.4463333333333332</v>
      </c>
      <c r="Q51">
        <f t="shared" si="59"/>
        <v>1.4567333333333332</v>
      </c>
      <c r="R51" s="27">
        <f t="shared" si="42"/>
        <v>6.3210550250114303E-3</v>
      </c>
      <c r="S51" s="27">
        <f t="shared" si="43"/>
        <v>6.3210550250114303E-3</v>
      </c>
      <c r="T51" s="57">
        <f t="shared" si="51"/>
        <v>8.5871111111112774E-5</v>
      </c>
      <c r="V51" s="62"/>
      <c r="W51" s="30">
        <v>1.466</v>
      </c>
      <c r="X51">
        <f t="shared" si="19"/>
        <v>1.4503928211821253</v>
      </c>
      <c r="Y51" s="27">
        <f t="shared" si="44"/>
        <v>1.0646097420105496E-2</v>
      </c>
      <c r="Z51" s="27">
        <f t="shared" si="45"/>
        <v>1.0646097420105496E-2</v>
      </c>
      <c r="AA51" s="57">
        <f t="shared" si="52"/>
        <v>2.4358403065311536E-4</v>
      </c>
      <c r="AD51" s="30">
        <v>1.466</v>
      </c>
      <c r="AE51">
        <f t="shared" si="21"/>
        <v>1.4726749627540809</v>
      </c>
      <c r="AF51" s="27">
        <f t="shared" si="46"/>
        <v>-4.5531805962353141E-3</v>
      </c>
      <c r="AG51" s="27">
        <f t="shared" si="47"/>
        <v>4.5531805962353141E-3</v>
      </c>
      <c r="AH51" s="57">
        <f t="shared" si="53"/>
        <v>4.4555127768368222E-5</v>
      </c>
      <c r="AK51" s="38">
        <v>1.466</v>
      </c>
      <c r="AL51" s="74">
        <f t="shared" si="54"/>
        <v>1.4501149069813017</v>
      </c>
      <c r="AM51" s="28">
        <f t="shared" si="55"/>
        <v>-5.7810550893059622E-3</v>
      </c>
      <c r="AN51" s="28">
        <f t="shared" si="22"/>
        <v>1.4433070099732883</v>
      </c>
      <c r="AO51" s="27">
        <f t="shared" si="4"/>
        <v>1.5479529349735101E-2</v>
      </c>
      <c r="AP51" s="27">
        <f t="shared" si="5"/>
        <v>1.5479529349735101E-2</v>
      </c>
      <c r="AQ51" s="57">
        <f t="shared" si="6"/>
        <v>5.1497179635243476E-4</v>
      </c>
      <c r="AU51" s="38">
        <v>1.466</v>
      </c>
      <c r="AV51" s="74">
        <f t="shared" si="56"/>
        <v>1.4672988526412865</v>
      </c>
      <c r="AW51" s="28">
        <f t="shared" si="57"/>
        <v>4.0461024833031555E-3</v>
      </c>
      <c r="AX51" s="28">
        <f t="shared" si="23"/>
        <v>1.4711954105651466</v>
      </c>
      <c r="AY51" s="27">
        <f t="shared" si="36"/>
        <v>-3.5439362654478908E-3</v>
      </c>
      <c r="AZ51" s="27">
        <f t="shared" si="10"/>
        <v>3.5439362654478908E-3</v>
      </c>
      <c r="BA51" s="57">
        <f t="shared" si="11"/>
        <v>2.6992290940436993E-5</v>
      </c>
    </row>
    <row r="52" spans="2:53" x14ac:dyDescent="0.25">
      <c r="B52" s="14">
        <v>48</v>
      </c>
      <c r="C52" s="24">
        <v>44228</v>
      </c>
      <c r="D52" s="30">
        <v>1.597</v>
      </c>
      <c r="E52" s="38">
        <f t="shared" si="25"/>
        <v>1.4656666666666667</v>
      </c>
      <c r="F52" s="25">
        <f t="shared" si="26"/>
        <v>1.4656666666666667</v>
      </c>
      <c r="G52" s="27">
        <f t="shared" si="38"/>
        <v>8.2237528699645152E-2</v>
      </c>
      <c r="H52" s="27">
        <f t="shared" si="39"/>
        <v>8.2237528699645152E-2</v>
      </c>
      <c r="I52" s="57">
        <f t="shared" si="48"/>
        <v>1.7248444444444438E-2</v>
      </c>
      <c r="J52" s="38">
        <f t="shared" si="49"/>
        <v>1.4043333333333334</v>
      </c>
      <c r="K52" s="25">
        <f t="shared" si="37"/>
        <v>1.4043333333333334</v>
      </c>
      <c r="L52" s="27">
        <f t="shared" si="40"/>
        <v>0.12064287205176365</v>
      </c>
      <c r="M52" s="27">
        <f t="shared" si="41"/>
        <v>0.12064287205176365</v>
      </c>
      <c r="N52" s="57">
        <f t="shared" si="50"/>
        <v>3.7120444444444393E-2</v>
      </c>
      <c r="P52" s="38">
        <f t="shared" si="58"/>
        <v>1.4656666666666667</v>
      </c>
      <c r="Q52">
        <f t="shared" si="59"/>
        <v>1.4657666666666667</v>
      </c>
      <c r="R52" s="27">
        <f t="shared" si="42"/>
        <v>8.2174911292005839E-2</v>
      </c>
      <c r="S52" s="27">
        <f t="shared" si="43"/>
        <v>8.2174911292005839E-2</v>
      </c>
      <c r="T52" s="57">
        <f t="shared" si="51"/>
        <v>1.7222187777777773E-2</v>
      </c>
      <c r="V52" s="62"/>
      <c r="W52" s="30">
        <v>1.597</v>
      </c>
      <c r="X52">
        <f t="shared" si="19"/>
        <v>1.4550749748274876</v>
      </c>
      <c r="Y52" s="27">
        <f t="shared" si="44"/>
        <v>8.8869771554484889E-2</v>
      </c>
      <c r="Z52" s="27">
        <f t="shared" si="45"/>
        <v>8.8869771554484889E-2</v>
      </c>
      <c r="AA52" s="57">
        <f t="shared" si="52"/>
        <v>2.0142712770218271E-2</v>
      </c>
      <c r="AD52" s="30">
        <v>1.597</v>
      </c>
      <c r="AE52">
        <f t="shared" si="21"/>
        <v>1.4673349925508161</v>
      </c>
      <c r="AF52" s="27">
        <f t="shared" si="46"/>
        <v>8.1192866280014944E-2</v>
      </c>
      <c r="AG52" s="27">
        <f t="shared" si="47"/>
        <v>8.1192866280014944E-2</v>
      </c>
      <c r="AH52" s="57">
        <f t="shared" si="53"/>
        <v>1.6813014156796906E-2</v>
      </c>
      <c r="AK52" s="38">
        <v>1.597</v>
      </c>
      <c r="AL52" s="74">
        <f t="shared" si="54"/>
        <v>1.490133696324397</v>
      </c>
      <c r="AM52" s="28">
        <f t="shared" si="55"/>
        <v>2.2339176863642443E-3</v>
      </c>
      <c r="AN52" s="28">
        <f t="shared" si="22"/>
        <v>1.4443338518919957</v>
      </c>
      <c r="AO52" s="27">
        <f t="shared" si="4"/>
        <v>9.5595584288042754E-2</v>
      </c>
      <c r="AP52" s="27">
        <f t="shared" si="5"/>
        <v>9.5595584288042754E-2</v>
      </c>
      <c r="AQ52" s="57">
        <f t="shared" si="6"/>
        <v>2.3306952778135097E-2</v>
      </c>
      <c r="AU52" s="38">
        <v>1.597</v>
      </c>
      <c r="AV52" s="74">
        <f t="shared" si="56"/>
        <v>1.5655862387811474</v>
      </c>
      <c r="AW52" s="28">
        <f t="shared" si="57"/>
        <v>2.6192804142594246E-2</v>
      </c>
      <c r="AX52" s="28">
        <f t="shared" si="23"/>
        <v>1.4713449551245896</v>
      </c>
      <c r="AY52" s="27">
        <f t="shared" si="36"/>
        <v>7.8681931669010871E-2</v>
      </c>
      <c r="AZ52" s="27">
        <f t="shared" si="10"/>
        <v>7.8681931669010871E-2</v>
      </c>
      <c r="BA52" s="57">
        <f t="shared" si="11"/>
        <v>1.5789190302641389E-2</v>
      </c>
    </row>
    <row r="53" spans="2:53" x14ac:dyDescent="0.25">
      <c r="B53" s="14">
        <v>49</v>
      </c>
      <c r="C53" s="24">
        <v>44256</v>
      </c>
      <c r="D53" s="30">
        <v>1.625</v>
      </c>
      <c r="E53" s="38">
        <f t="shared" si="25"/>
        <v>1.5146666666666668</v>
      </c>
      <c r="F53" s="25">
        <f t="shared" si="26"/>
        <v>1.5146666666666668</v>
      </c>
      <c r="G53" s="27">
        <f t="shared" si="38"/>
        <v>6.7897435897435798E-2</v>
      </c>
      <c r="H53" s="27">
        <f t="shared" si="39"/>
        <v>6.7897435897435798E-2</v>
      </c>
      <c r="I53" s="57">
        <f t="shared" si="48"/>
        <v>1.2173444444444409E-2</v>
      </c>
      <c r="J53" s="38">
        <f t="shared" si="49"/>
        <v>1.4385555555555556</v>
      </c>
      <c r="K53" s="25">
        <f t="shared" si="37"/>
        <v>1.4385555555555556</v>
      </c>
      <c r="L53" s="27">
        <f t="shared" si="40"/>
        <v>0.11473504273504272</v>
      </c>
      <c r="M53" s="27">
        <f t="shared" si="41"/>
        <v>0.11473504273504272</v>
      </c>
      <c r="N53" s="57">
        <f t="shared" si="50"/>
        <v>3.4761530864197518E-2</v>
      </c>
      <c r="P53" s="38">
        <f t="shared" si="58"/>
        <v>1.5146666666666668</v>
      </c>
      <c r="Q53">
        <f t="shared" si="59"/>
        <v>1.5393666666666665</v>
      </c>
      <c r="R53" s="27">
        <f t="shared" si="42"/>
        <v>5.2697435897435967E-2</v>
      </c>
      <c r="S53" s="27">
        <f t="shared" si="43"/>
        <v>5.2697435897435967E-2</v>
      </c>
      <c r="T53" s="57">
        <f t="shared" si="51"/>
        <v>7.3330677777777974E-3</v>
      </c>
      <c r="V53" s="62"/>
      <c r="W53" s="30">
        <v>1.625</v>
      </c>
      <c r="X53">
        <f t="shared" si="19"/>
        <v>1.4976524823792414</v>
      </c>
      <c r="Y53" s="27">
        <f t="shared" si="44"/>
        <v>7.8367703151236048E-2</v>
      </c>
      <c r="Z53" s="27">
        <f t="shared" si="45"/>
        <v>7.8367703151236048E-2</v>
      </c>
      <c r="AA53" s="57">
        <f t="shared" si="52"/>
        <v>1.6217390244169416E-2</v>
      </c>
      <c r="AD53" s="30">
        <v>1.625</v>
      </c>
      <c r="AE53">
        <f t="shared" si="21"/>
        <v>1.5710669985101633</v>
      </c>
      <c r="AF53" s="27">
        <f t="shared" si="46"/>
        <v>3.3189539378361048E-2</v>
      </c>
      <c r="AG53" s="27">
        <f t="shared" si="47"/>
        <v>3.3189539378361048E-2</v>
      </c>
      <c r="AH53" s="57">
        <f t="shared" si="53"/>
        <v>2.9087686497027286E-3</v>
      </c>
      <c r="AK53" s="38">
        <v>1.625</v>
      </c>
      <c r="AL53" s="74">
        <f t="shared" si="54"/>
        <v>1.5321573298075328</v>
      </c>
      <c r="AM53" s="28">
        <f t="shared" si="55"/>
        <v>9.1971179507992773E-3</v>
      </c>
      <c r="AN53" s="28">
        <f t="shared" si="22"/>
        <v>1.4923676140107611</v>
      </c>
      <c r="AO53" s="27">
        <f t="shared" si="4"/>
        <v>8.1619929839531619E-2</v>
      </c>
      <c r="AP53" s="27">
        <f t="shared" si="5"/>
        <v>8.1619929839531619E-2</v>
      </c>
      <c r="AQ53" s="57">
        <f t="shared" si="6"/>
        <v>1.7591349813198449E-2</v>
      </c>
      <c r="AU53" s="38">
        <v>1.625</v>
      </c>
      <c r="AV53" s="74">
        <f t="shared" si="56"/>
        <v>1.6166947607309354</v>
      </c>
      <c r="AW53" s="28">
        <f t="shared" si="57"/>
        <v>3.2047997827284777E-2</v>
      </c>
      <c r="AX53" s="28">
        <f t="shared" si="23"/>
        <v>1.5917790429237417</v>
      </c>
      <c r="AY53" s="27">
        <f t="shared" si="36"/>
        <v>2.0443665893082014E-2</v>
      </c>
      <c r="AZ53" s="27">
        <f t="shared" si="10"/>
        <v>2.0443665893082014E-2</v>
      </c>
      <c r="BA53" s="57">
        <f t="shared" si="11"/>
        <v>1.1036319890625945E-3</v>
      </c>
    </row>
    <row r="54" spans="2:53" x14ac:dyDescent="0.25">
      <c r="B54" s="14">
        <v>50</v>
      </c>
      <c r="C54" s="24">
        <v>44287</v>
      </c>
      <c r="D54" s="30">
        <v>1.62</v>
      </c>
      <c r="E54" s="38">
        <f t="shared" si="25"/>
        <v>1.5626666666666666</v>
      </c>
      <c r="F54" s="25">
        <f t="shared" si="26"/>
        <v>1.5626666666666666</v>
      </c>
      <c r="G54" s="27">
        <f t="shared" si="38"/>
        <v>3.5390946502057687E-2</v>
      </c>
      <c r="H54" s="27">
        <f t="shared" si="39"/>
        <v>3.5390946502057687E-2</v>
      </c>
      <c r="I54" s="57">
        <f t="shared" si="48"/>
        <v>3.2871111111111256E-3</v>
      </c>
      <c r="J54" s="38">
        <f t="shared" si="49"/>
        <v>1.4755555555555555</v>
      </c>
      <c r="K54" s="25">
        <f t="shared" si="37"/>
        <v>1.4755555555555555</v>
      </c>
      <c r="L54" s="27">
        <f t="shared" si="40"/>
        <v>8.9163237311385549E-2</v>
      </c>
      <c r="M54" s="27">
        <f t="shared" si="41"/>
        <v>8.9163237311385549E-2</v>
      </c>
      <c r="N54" s="57">
        <f t="shared" si="50"/>
        <v>2.0864197530864242E-2</v>
      </c>
      <c r="P54" s="38">
        <f t="shared" si="58"/>
        <v>1.5626666666666666</v>
      </c>
      <c r="Q54">
        <f t="shared" si="59"/>
        <v>1.5813666666666666</v>
      </c>
      <c r="R54" s="27">
        <f t="shared" si="42"/>
        <v>2.3847736625514517E-2</v>
      </c>
      <c r="S54" s="27">
        <f t="shared" si="43"/>
        <v>2.3847736625514517E-2</v>
      </c>
      <c r="T54" s="57">
        <f t="shared" si="51"/>
        <v>1.4925344444444589E-3</v>
      </c>
      <c r="V54" s="62"/>
      <c r="W54" s="30">
        <v>1.62</v>
      </c>
      <c r="X54">
        <f t="shared" si="19"/>
        <v>1.535856737665469</v>
      </c>
      <c r="Y54" s="27">
        <f t="shared" si="44"/>
        <v>5.1940285391685839E-2</v>
      </c>
      <c r="Z54" s="27">
        <f t="shared" si="45"/>
        <v>5.1940285391685839E-2</v>
      </c>
      <c r="AA54" s="57">
        <f t="shared" si="52"/>
        <v>7.0800885962977143E-3</v>
      </c>
      <c r="AD54" s="30">
        <v>1.62</v>
      </c>
      <c r="AE54">
        <f t="shared" si="21"/>
        <v>1.6142133997020327</v>
      </c>
      <c r="AF54" s="27">
        <f t="shared" si="46"/>
        <v>3.5719754925724713E-3</v>
      </c>
      <c r="AG54" s="27">
        <f t="shared" si="47"/>
        <v>3.5719754925724713E-3</v>
      </c>
      <c r="AH54" s="57">
        <f t="shared" si="53"/>
        <v>3.3484743008436447E-5</v>
      </c>
      <c r="AK54" s="38">
        <v>1.62</v>
      </c>
      <c r="AL54" s="74">
        <f t="shared" si="54"/>
        <v>1.5649481134308323</v>
      </c>
      <c r="AM54" s="28">
        <f t="shared" si="55"/>
        <v>1.3326009443486808E-2</v>
      </c>
      <c r="AN54" s="28">
        <f t="shared" si="22"/>
        <v>1.5413544477583321</v>
      </c>
      <c r="AO54" s="27">
        <f t="shared" si="4"/>
        <v>4.8546637186214825E-2</v>
      </c>
      <c r="AP54" s="27">
        <f t="shared" si="5"/>
        <v>4.8546637186214825E-2</v>
      </c>
      <c r="AQ54" s="57">
        <f t="shared" si="6"/>
        <v>6.1851228873969349E-3</v>
      </c>
      <c r="AU54" s="38">
        <v>1.62</v>
      </c>
      <c r="AV54" s="74">
        <f t="shared" si="56"/>
        <v>1.6271856896395551</v>
      </c>
      <c r="AW54" s="28">
        <f t="shared" si="57"/>
        <v>2.6982086631398481E-2</v>
      </c>
      <c r="AX54" s="28">
        <f t="shared" si="23"/>
        <v>1.6487427585582202</v>
      </c>
      <c r="AY54" s="27">
        <f t="shared" si="36"/>
        <v>-1.7742443554456828E-2</v>
      </c>
      <c r="AZ54" s="27">
        <f t="shared" si="10"/>
        <v>1.7742443554456828E-2</v>
      </c>
      <c r="BA54" s="57">
        <f t="shared" si="11"/>
        <v>8.2614616953613257E-4</v>
      </c>
    </row>
    <row r="55" spans="2:53" x14ac:dyDescent="0.25">
      <c r="B55" s="14">
        <v>51</v>
      </c>
      <c r="C55" s="24">
        <v>44317</v>
      </c>
      <c r="D55" s="30">
        <v>1.625</v>
      </c>
      <c r="E55" s="38">
        <f t="shared" si="25"/>
        <v>1.6140000000000001</v>
      </c>
      <c r="F55" s="25">
        <f t="shared" si="26"/>
        <v>1.6140000000000001</v>
      </c>
      <c r="G55" s="27">
        <f t="shared" si="38"/>
        <v>6.7692307692307071E-3</v>
      </c>
      <c r="H55" s="27">
        <f t="shared" si="39"/>
        <v>6.7692307692307071E-3</v>
      </c>
      <c r="I55" s="57">
        <f t="shared" si="48"/>
        <v>1.2099999999999778E-4</v>
      </c>
      <c r="J55" s="38">
        <f t="shared" si="49"/>
        <v>1.5143333333333333</v>
      </c>
      <c r="K55" s="25">
        <f t="shared" si="37"/>
        <v>1.5143333333333333</v>
      </c>
      <c r="L55" s="27">
        <f t="shared" si="40"/>
        <v>6.8102564102564114E-2</v>
      </c>
      <c r="M55" s="27">
        <f t="shared" si="41"/>
        <v>6.8102564102564114E-2</v>
      </c>
      <c r="N55" s="57">
        <f t="shared" si="50"/>
        <v>1.2247111111111117E-2</v>
      </c>
      <c r="P55" s="38">
        <f t="shared" si="58"/>
        <v>1.6140000000000001</v>
      </c>
      <c r="Q55">
        <f t="shared" si="59"/>
        <v>1.6157999999999999</v>
      </c>
      <c r="R55" s="27">
        <f t="shared" si="42"/>
        <v>5.6615384615385216E-3</v>
      </c>
      <c r="S55" s="27">
        <f t="shared" si="43"/>
        <v>5.6615384615385216E-3</v>
      </c>
      <c r="T55" s="57">
        <f t="shared" si="51"/>
        <v>8.4640000000001778E-5</v>
      </c>
      <c r="V55" s="62"/>
      <c r="W55" s="30">
        <v>1.625</v>
      </c>
      <c r="X55">
        <f t="shared" si="19"/>
        <v>1.5610997163658282</v>
      </c>
      <c r="Y55" s="27">
        <f t="shared" si="44"/>
        <v>3.9323251467182629E-2</v>
      </c>
      <c r="Z55" s="27">
        <f t="shared" si="45"/>
        <v>3.9323251467182629E-2</v>
      </c>
      <c r="AA55" s="57">
        <f t="shared" si="52"/>
        <v>4.0832462485276009E-3</v>
      </c>
      <c r="AD55" s="30">
        <v>1.625</v>
      </c>
      <c r="AE55">
        <f t="shared" si="21"/>
        <v>1.6188426799404068</v>
      </c>
      <c r="AF55" s="27">
        <f t="shared" si="46"/>
        <v>3.7891200366727638E-3</v>
      </c>
      <c r="AG55" s="27">
        <f t="shared" si="47"/>
        <v>3.7891200366727638E-3</v>
      </c>
      <c r="AH55" s="57">
        <f t="shared" si="53"/>
        <v>3.7912590316269315E-5</v>
      </c>
      <c r="AK55" s="38">
        <v>1.625</v>
      </c>
      <c r="AL55" s="74">
        <f t="shared" si="54"/>
        <v>1.5922918860120234</v>
      </c>
      <c r="AM55" s="28">
        <f t="shared" si="55"/>
        <v>1.5779117992585065E-2</v>
      </c>
      <c r="AN55" s="28">
        <f t="shared" si="22"/>
        <v>1.5782741228743191</v>
      </c>
      <c r="AO55" s="27">
        <f t="shared" si="4"/>
        <v>2.8754385923495926E-2</v>
      </c>
      <c r="AP55" s="27">
        <f t="shared" si="5"/>
        <v>2.8754385923495926E-2</v>
      </c>
      <c r="AQ55" s="57">
        <f t="shared" si="6"/>
        <v>2.183307593164228E-3</v>
      </c>
      <c r="AU55" s="38">
        <v>1.625</v>
      </c>
      <c r="AV55" s="74">
        <f t="shared" si="56"/>
        <v>1.6322919440677384</v>
      </c>
      <c r="AW55" s="28">
        <f t="shared" si="57"/>
        <v>2.1841266063642902E-2</v>
      </c>
      <c r="AX55" s="28">
        <f t="shared" si="23"/>
        <v>1.6541677762709537</v>
      </c>
      <c r="AY55" s="27">
        <f t="shared" si="36"/>
        <v>-1.7949400782125344E-2</v>
      </c>
      <c r="AZ55" s="27">
        <f t="shared" si="10"/>
        <v>1.7949400782125344E-2</v>
      </c>
      <c r="BA55" s="57">
        <f t="shared" si="11"/>
        <v>8.5075917259240866E-4</v>
      </c>
    </row>
    <row r="56" spans="2:53" x14ac:dyDescent="0.25">
      <c r="B56" s="14">
        <v>52</v>
      </c>
      <c r="C56" s="24">
        <v>44348</v>
      </c>
      <c r="D56" s="30">
        <v>1.6419999999999999</v>
      </c>
      <c r="E56" s="38">
        <f t="shared" si="25"/>
        <v>1.6233333333333333</v>
      </c>
      <c r="F56" s="25">
        <f t="shared" si="26"/>
        <v>1.6233333333333333</v>
      </c>
      <c r="G56" s="27">
        <f t="shared" si="38"/>
        <v>1.1368250101502199E-2</v>
      </c>
      <c r="H56" s="27">
        <f t="shared" si="39"/>
        <v>1.1368250101502199E-2</v>
      </c>
      <c r="I56" s="57">
        <f t="shared" si="48"/>
        <v>3.4844444444444229E-4</v>
      </c>
      <c r="J56" s="38">
        <f t="shared" si="49"/>
        <v>1.5637777777777779</v>
      </c>
      <c r="K56" s="25">
        <f t="shared" si="37"/>
        <v>1.5637777777777779</v>
      </c>
      <c r="L56" s="27">
        <f t="shared" si="40"/>
        <v>4.7638381377723492E-2</v>
      </c>
      <c r="M56" s="27">
        <f t="shared" si="41"/>
        <v>4.7638381377723492E-2</v>
      </c>
      <c r="N56" s="57">
        <f t="shared" si="50"/>
        <v>6.1187160493826765E-3</v>
      </c>
      <c r="P56" s="38">
        <f t="shared" si="58"/>
        <v>1.6233333333333333</v>
      </c>
      <c r="Q56">
        <f t="shared" si="59"/>
        <v>1.6238333333333332</v>
      </c>
      <c r="R56" s="27">
        <f t="shared" si="42"/>
        <v>1.1063743402354852E-2</v>
      </c>
      <c r="S56" s="27">
        <f t="shared" si="43"/>
        <v>1.1063743402354852E-2</v>
      </c>
      <c r="T56" s="57">
        <f t="shared" si="51"/>
        <v>3.3002777777777767E-4</v>
      </c>
      <c r="V56" s="62"/>
      <c r="W56" s="30">
        <v>1.6419999999999999</v>
      </c>
      <c r="X56">
        <f t="shared" si="19"/>
        <v>1.5802698014560796</v>
      </c>
      <c r="Y56" s="27">
        <f t="shared" si="44"/>
        <v>3.7594517992643274E-2</v>
      </c>
      <c r="Z56" s="27">
        <f t="shared" si="45"/>
        <v>3.7594517992643274E-2</v>
      </c>
      <c r="AA56" s="57">
        <f t="shared" si="52"/>
        <v>3.8106174122718144E-3</v>
      </c>
      <c r="AD56" s="30">
        <v>1.6419999999999999</v>
      </c>
      <c r="AE56">
        <f t="shared" si="21"/>
        <v>1.6237685359880814</v>
      </c>
      <c r="AF56" s="27">
        <f t="shared" si="46"/>
        <v>1.1103205853787183E-2</v>
      </c>
      <c r="AG56" s="27">
        <f t="shared" si="47"/>
        <v>1.1103205853787183E-2</v>
      </c>
      <c r="AH56" s="57">
        <f t="shared" si="53"/>
        <v>3.3238628001788133E-4</v>
      </c>
      <c r="AK56" s="38">
        <v>1.6419999999999999</v>
      </c>
      <c r="AL56" s="74">
        <f t="shared" si="54"/>
        <v>1.6182497028032257</v>
      </c>
      <c r="AM56" s="28">
        <f t="shared" si="55"/>
        <v>1.7560390282343068E-2</v>
      </c>
      <c r="AN56" s="28">
        <f t="shared" si="22"/>
        <v>1.6080710040046085</v>
      </c>
      <c r="AO56" s="27">
        <f t="shared" si="4"/>
        <v>2.0663213151882739E-2</v>
      </c>
      <c r="AP56" s="27">
        <f t="shared" si="5"/>
        <v>2.0663213151882739E-2</v>
      </c>
      <c r="AQ56" s="57">
        <f t="shared" si="6"/>
        <v>1.1511767692552893E-3</v>
      </c>
      <c r="AU56" s="38">
        <v>1.6419999999999999</v>
      </c>
      <c r="AV56" s="74">
        <f t="shared" si="56"/>
        <v>1.6450333025328454</v>
      </c>
      <c r="AW56" s="28">
        <f t="shared" si="57"/>
        <v>1.9702787777986976E-2</v>
      </c>
      <c r="AX56" s="28">
        <f t="shared" si="23"/>
        <v>1.6541332101313813</v>
      </c>
      <c r="AY56" s="27">
        <f t="shared" si="36"/>
        <v>-7.3892875343370013E-3</v>
      </c>
      <c r="AZ56" s="27">
        <f t="shared" si="10"/>
        <v>7.3892875343370013E-3</v>
      </c>
      <c r="BA56" s="57">
        <f t="shared" si="11"/>
        <v>1.4721478809225517E-4</v>
      </c>
    </row>
    <row r="57" spans="2:53" x14ac:dyDescent="0.25">
      <c r="B57" s="14">
        <v>53</v>
      </c>
      <c r="C57" s="24">
        <v>44378</v>
      </c>
      <c r="D57" s="30">
        <v>1.6419999999999999</v>
      </c>
      <c r="E57" s="38">
        <f t="shared" si="25"/>
        <v>1.6290000000000002</v>
      </c>
      <c r="F57" s="25">
        <f t="shared" si="26"/>
        <v>1.6290000000000002</v>
      </c>
      <c r="G57" s="27">
        <f t="shared" si="38"/>
        <v>7.9171741778317171E-3</v>
      </c>
      <c r="H57" s="27">
        <f t="shared" si="39"/>
        <v>7.9171741778317171E-3</v>
      </c>
      <c r="I57" s="57">
        <f t="shared" si="48"/>
        <v>1.6899999999999164E-4</v>
      </c>
      <c r="J57" s="38">
        <f t="shared" si="49"/>
        <v>1.5999999999999999</v>
      </c>
      <c r="K57" s="25">
        <f t="shared" si="37"/>
        <v>1.5999999999999999</v>
      </c>
      <c r="L57" s="27">
        <f t="shared" si="40"/>
        <v>2.557856272838005E-2</v>
      </c>
      <c r="M57" s="27">
        <f t="shared" si="41"/>
        <v>2.557856272838005E-2</v>
      </c>
      <c r="N57" s="57">
        <f t="shared" si="50"/>
        <v>1.7640000000000032E-3</v>
      </c>
      <c r="P57" s="38">
        <f t="shared" si="58"/>
        <v>1.6290000000000002</v>
      </c>
      <c r="Q57">
        <f t="shared" si="59"/>
        <v>1.6329</v>
      </c>
      <c r="R57" s="27">
        <f t="shared" si="42"/>
        <v>5.5420219244822697E-3</v>
      </c>
      <c r="S57" s="27">
        <f t="shared" si="43"/>
        <v>5.5420219244822697E-3</v>
      </c>
      <c r="T57" s="57">
        <f t="shared" si="51"/>
        <v>8.2809999999997928E-5</v>
      </c>
      <c r="V57" s="62"/>
      <c r="W57" s="30">
        <v>1.6419999999999999</v>
      </c>
      <c r="X57">
        <f t="shared" si="19"/>
        <v>1.5987888610192555</v>
      </c>
      <c r="Y57" s="27">
        <f t="shared" si="44"/>
        <v>2.6316162594850402E-2</v>
      </c>
      <c r="Z57" s="27">
        <f t="shared" si="45"/>
        <v>2.6316162594850402E-2</v>
      </c>
      <c r="AA57" s="57">
        <f t="shared" si="52"/>
        <v>1.8672025320132044E-3</v>
      </c>
      <c r="AD57" s="30">
        <v>1.6419999999999999</v>
      </c>
      <c r="AE57">
        <f t="shared" si="21"/>
        <v>1.6383537071976164</v>
      </c>
      <c r="AF57" s="27">
        <f t="shared" si="46"/>
        <v>2.2206411707573013E-3</v>
      </c>
      <c r="AG57" s="27">
        <f t="shared" si="47"/>
        <v>2.2206411707573013E-3</v>
      </c>
      <c r="AH57" s="57">
        <f t="shared" si="53"/>
        <v>1.3295451200713633E-5</v>
      </c>
      <c r="AK57" s="38">
        <v>1.6419999999999999</v>
      </c>
      <c r="AL57" s="74">
        <f t="shared" si="54"/>
        <v>1.6376670651598979</v>
      </c>
      <c r="AM57" s="28">
        <f t="shared" si="55"/>
        <v>1.7885360395350672E-2</v>
      </c>
      <c r="AN57" s="28">
        <f t="shared" si="22"/>
        <v>1.6358100930855688</v>
      </c>
      <c r="AO57" s="27">
        <f t="shared" si="4"/>
        <v>3.7697362450859377E-3</v>
      </c>
      <c r="AP57" s="27">
        <f t="shared" si="5"/>
        <v>3.7697362450859377E-3</v>
      </c>
      <c r="AQ57" s="57">
        <f t="shared" si="6"/>
        <v>3.8314947609322058E-5</v>
      </c>
      <c r="AU57" s="38">
        <v>1.6419999999999999</v>
      </c>
      <c r="AV57" s="74">
        <f t="shared" si="56"/>
        <v>1.6476840225777081</v>
      </c>
      <c r="AW57" s="28">
        <f t="shared" si="57"/>
        <v>1.5695551860702765E-2</v>
      </c>
      <c r="AX57" s="28">
        <f t="shared" si="23"/>
        <v>1.6647360903108324</v>
      </c>
      <c r="AY57" s="27">
        <f t="shared" si="36"/>
        <v>-1.3846583624136698E-2</v>
      </c>
      <c r="AZ57" s="27">
        <f t="shared" si="10"/>
        <v>1.3846583624136698E-2</v>
      </c>
      <c r="BA57" s="57">
        <f t="shared" si="11"/>
        <v>5.1692980262232956E-4</v>
      </c>
    </row>
    <row r="58" spans="2:53" x14ac:dyDescent="0.25">
      <c r="B58" s="14">
        <v>54</v>
      </c>
      <c r="C58" s="24">
        <v>44409</v>
      </c>
      <c r="D58" s="30">
        <v>1.7090000000000001</v>
      </c>
      <c r="E58" s="38">
        <f t="shared" si="25"/>
        <v>1.6363333333333332</v>
      </c>
      <c r="F58" s="25">
        <f t="shared" si="26"/>
        <v>1.6363333333333332</v>
      </c>
      <c r="G58" s="27">
        <f t="shared" si="38"/>
        <v>4.2519992198166691E-2</v>
      </c>
      <c r="H58" s="27">
        <f t="shared" si="39"/>
        <v>4.2519992198166691E-2</v>
      </c>
      <c r="I58" s="57">
        <f t="shared" si="48"/>
        <v>5.2804444444444756E-3</v>
      </c>
      <c r="J58" s="38">
        <f t="shared" si="49"/>
        <v>1.6221111111111111</v>
      </c>
      <c r="K58" s="25">
        <f t="shared" si="37"/>
        <v>1.6221111111111111</v>
      </c>
      <c r="L58" s="27">
        <f t="shared" si="40"/>
        <v>5.0841947857746643E-2</v>
      </c>
      <c r="M58" s="27">
        <f t="shared" si="41"/>
        <v>5.0841947857746643E-2</v>
      </c>
      <c r="N58" s="57">
        <f t="shared" si="50"/>
        <v>7.549679012345701E-3</v>
      </c>
      <c r="P58" s="38">
        <f t="shared" si="58"/>
        <v>1.6363333333333332</v>
      </c>
      <c r="Q58">
        <f t="shared" si="59"/>
        <v>1.638033333333333</v>
      </c>
      <c r="R58" s="27">
        <f t="shared" si="42"/>
        <v>4.1525258435732626E-2</v>
      </c>
      <c r="S58" s="27">
        <f t="shared" si="43"/>
        <v>4.1525258435732626E-2</v>
      </c>
      <c r="T58" s="57">
        <f t="shared" si="51"/>
        <v>5.0362677777778348E-3</v>
      </c>
      <c r="V58" s="62"/>
      <c r="W58" s="30">
        <v>1.7090000000000001</v>
      </c>
      <c r="X58">
        <f t="shared" si="19"/>
        <v>1.6117522027134787</v>
      </c>
      <c r="Y58" s="27">
        <f t="shared" si="44"/>
        <v>5.6903333696033544E-2</v>
      </c>
      <c r="Z58" s="27">
        <f t="shared" si="45"/>
        <v>5.6903333696033544E-2</v>
      </c>
      <c r="AA58" s="57">
        <f t="shared" si="52"/>
        <v>9.4571340770803463E-3</v>
      </c>
      <c r="AD58" s="30">
        <v>1.7090000000000001</v>
      </c>
      <c r="AE58">
        <f t="shared" si="21"/>
        <v>1.6412707414395233</v>
      </c>
      <c r="AF58" s="27">
        <f t="shared" si="46"/>
        <v>3.9630929526317575E-2</v>
      </c>
      <c r="AG58" s="27">
        <f t="shared" si="47"/>
        <v>3.9630929526317575E-2</v>
      </c>
      <c r="AH58" s="57">
        <f t="shared" si="53"/>
        <v>4.5872524651519109E-3</v>
      </c>
      <c r="AK58" s="38">
        <v>1.7090000000000001</v>
      </c>
      <c r="AL58" s="74">
        <f t="shared" si="54"/>
        <v>1.671586697888674</v>
      </c>
      <c r="AM58" s="28">
        <f t="shared" si="55"/>
        <v>2.0691358053700114E-2</v>
      </c>
      <c r="AN58" s="28">
        <f t="shared" si="22"/>
        <v>1.6555524255552485</v>
      </c>
      <c r="AO58" s="27">
        <f t="shared" si="4"/>
        <v>3.1274180482593075E-2</v>
      </c>
      <c r="AP58" s="27">
        <f t="shared" si="5"/>
        <v>3.1274180482593075E-2</v>
      </c>
      <c r="AQ58" s="57">
        <f t="shared" si="6"/>
        <v>2.8566432140272606E-3</v>
      </c>
      <c r="AU58" s="38">
        <v>1.7090000000000001</v>
      </c>
      <c r="AV58" s="74">
        <f t="shared" si="56"/>
        <v>1.6975948936096028</v>
      </c>
      <c r="AW58" s="28">
        <f t="shared" si="57"/>
        <v>2.3736151865932878E-2</v>
      </c>
      <c r="AX58" s="28">
        <f t="shared" si="23"/>
        <v>1.6633795744384108</v>
      </c>
      <c r="AY58" s="27">
        <f t="shared" si="36"/>
        <v>2.6694222095722232E-2</v>
      </c>
      <c r="AZ58" s="27">
        <f t="shared" si="10"/>
        <v>2.6694222095722232E-2</v>
      </c>
      <c r="BA58" s="57">
        <f t="shared" si="11"/>
        <v>2.08122322842051E-3</v>
      </c>
    </row>
    <row r="59" spans="2:53" x14ac:dyDescent="0.25">
      <c r="B59" s="14">
        <v>55</v>
      </c>
      <c r="C59" s="24">
        <v>44440</v>
      </c>
      <c r="D59" s="30">
        <v>1.835</v>
      </c>
      <c r="E59" s="38">
        <f t="shared" si="25"/>
        <v>1.6643333333333334</v>
      </c>
      <c r="F59" s="25">
        <f t="shared" si="26"/>
        <v>1.6643333333333334</v>
      </c>
      <c r="G59" s="27">
        <f t="shared" si="38"/>
        <v>9.3006357856494012E-2</v>
      </c>
      <c r="H59" s="27">
        <f t="shared" si="39"/>
        <v>9.3006357856494012E-2</v>
      </c>
      <c r="I59" s="57">
        <f t="shared" si="48"/>
        <v>2.9127111111111062E-2</v>
      </c>
      <c r="J59" s="38">
        <f t="shared" si="49"/>
        <v>1.6295555555555554</v>
      </c>
      <c r="K59" s="25">
        <f t="shared" si="37"/>
        <v>1.6295555555555554</v>
      </c>
      <c r="L59" s="27">
        <f t="shared" si="40"/>
        <v>0.111958825310324</v>
      </c>
      <c r="M59" s="27">
        <f t="shared" si="41"/>
        <v>0.111958825310324</v>
      </c>
      <c r="N59" s="57">
        <f t="shared" si="50"/>
        <v>4.2207419753086457E-2</v>
      </c>
      <c r="P59" s="38">
        <f t="shared" si="58"/>
        <v>1.6643333333333334</v>
      </c>
      <c r="Q59">
        <f t="shared" si="59"/>
        <v>1.6777333333333333</v>
      </c>
      <c r="R59" s="27">
        <f t="shared" si="42"/>
        <v>8.5703905540417805E-2</v>
      </c>
      <c r="S59" s="27">
        <f t="shared" si="43"/>
        <v>8.5703905540417805E-2</v>
      </c>
      <c r="T59" s="57">
        <f t="shared" si="51"/>
        <v>2.4732804444444444E-2</v>
      </c>
      <c r="V59" s="62"/>
      <c r="W59" s="30">
        <v>1.835</v>
      </c>
      <c r="X59">
        <f t="shared" si="19"/>
        <v>1.640926541899435</v>
      </c>
      <c r="Y59" s="27">
        <f t="shared" si="44"/>
        <v>0.10576210250711988</v>
      </c>
      <c r="Z59" s="27">
        <f t="shared" si="45"/>
        <v>0.10576210250711988</v>
      </c>
      <c r="AA59" s="57">
        <f t="shared" si="52"/>
        <v>3.766450713911175E-2</v>
      </c>
      <c r="AD59" s="30">
        <v>1.835</v>
      </c>
      <c r="AE59">
        <f t="shared" si="21"/>
        <v>1.6954541482879049</v>
      </c>
      <c r="AF59" s="27">
        <f t="shared" si="46"/>
        <v>7.604678567416627E-2</v>
      </c>
      <c r="AG59" s="27">
        <f t="shared" si="47"/>
        <v>7.604678567416627E-2</v>
      </c>
      <c r="AH59" s="57">
        <f t="shared" si="53"/>
        <v>1.9473044730054036E-2</v>
      </c>
      <c r="AK59" s="38">
        <v>1.835</v>
      </c>
      <c r="AL59" s="74">
        <f t="shared" si="54"/>
        <v>1.7350946391596618</v>
      </c>
      <c r="AM59" s="28">
        <f t="shared" si="55"/>
        <v>2.8184260116725458E-2</v>
      </c>
      <c r="AN59" s="28">
        <f t="shared" si="22"/>
        <v>1.692278055942374</v>
      </c>
      <c r="AO59" s="27">
        <f t="shared" si="4"/>
        <v>7.7777626189441937E-2</v>
      </c>
      <c r="AP59" s="27">
        <f t="shared" si="5"/>
        <v>7.7777626189441937E-2</v>
      </c>
      <c r="AQ59" s="57">
        <f t="shared" si="6"/>
        <v>2.036955331558811E-2</v>
      </c>
      <c r="AU59" s="38">
        <v>1.835</v>
      </c>
      <c r="AV59" s="74">
        <f t="shared" si="56"/>
        <v>1.8065827613688838</v>
      </c>
      <c r="AW59" s="28">
        <f t="shared" si="57"/>
        <v>4.3770305100869697E-2</v>
      </c>
      <c r="AX59" s="28">
        <f t="shared" si="23"/>
        <v>1.7213310454755357</v>
      </c>
      <c r="AY59" s="27">
        <f t="shared" si="36"/>
        <v>6.1944934345757083E-2</v>
      </c>
      <c r="AZ59" s="27">
        <f t="shared" si="10"/>
        <v>6.1944934345757083E-2</v>
      </c>
      <c r="BA59" s="57">
        <f t="shared" si="11"/>
        <v>1.292063122268472E-2</v>
      </c>
    </row>
    <row r="60" spans="2:53" x14ac:dyDescent="0.25">
      <c r="B60" s="14">
        <v>56</v>
      </c>
      <c r="C60" s="24">
        <v>44470</v>
      </c>
      <c r="D60" s="30">
        <v>1.821</v>
      </c>
      <c r="E60" s="38">
        <f t="shared" si="25"/>
        <v>1.7286666666666666</v>
      </c>
      <c r="F60" s="25">
        <f t="shared" si="26"/>
        <v>1.7286666666666666</v>
      </c>
      <c r="G60" s="27">
        <f t="shared" si="38"/>
        <v>5.0704740984806908E-2</v>
      </c>
      <c r="H60" s="27">
        <f t="shared" si="39"/>
        <v>5.0704740984806908E-2</v>
      </c>
      <c r="I60" s="57">
        <f t="shared" si="48"/>
        <v>8.5254444444444535E-3</v>
      </c>
      <c r="J60" s="38">
        <f t="shared" si="49"/>
        <v>1.6432222222222224</v>
      </c>
      <c r="K60" s="25">
        <f t="shared" si="37"/>
        <v>1.6432222222222224</v>
      </c>
      <c r="L60" s="27">
        <f t="shared" si="40"/>
        <v>9.7626456769784514E-2</v>
      </c>
      <c r="M60" s="27">
        <f t="shared" si="41"/>
        <v>9.7626456769784514E-2</v>
      </c>
      <c r="N60" s="57">
        <f t="shared" si="50"/>
        <v>3.160493827160487E-2</v>
      </c>
      <c r="P60" s="38">
        <f t="shared" si="58"/>
        <v>1.7286666666666666</v>
      </c>
      <c r="Q60">
        <f t="shared" si="59"/>
        <v>1.7605666666666666</v>
      </c>
      <c r="R60" s="27">
        <f t="shared" si="42"/>
        <v>3.3186893648178659E-2</v>
      </c>
      <c r="S60" s="27">
        <f t="shared" si="43"/>
        <v>3.3186893648178659E-2</v>
      </c>
      <c r="T60" s="57">
        <f t="shared" si="51"/>
        <v>3.6521877777777783E-3</v>
      </c>
      <c r="V60" s="62"/>
      <c r="W60" s="30">
        <v>1.821</v>
      </c>
      <c r="X60">
        <f t="shared" si="19"/>
        <v>1.6991485793296044</v>
      </c>
      <c r="Y60" s="27">
        <f t="shared" si="44"/>
        <v>6.6914563794835569E-2</v>
      </c>
      <c r="Z60" s="27">
        <f t="shared" si="45"/>
        <v>6.6914563794835569E-2</v>
      </c>
      <c r="AA60" s="57">
        <f t="shared" si="52"/>
        <v>1.4847768719393702E-2</v>
      </c>
      <c r="AD60" s="30">
        <v>1.821</v>
      </c>
      <c r="AE60">
        <f t="shared" si="21"/>
        <v>1.8070908296575809</v>
      </c>
      <c r="AF60" s="27">
        <f t="shared" si="46"/>
        <v>7.6382044713997855E-3</v>
      </c>
      <c r="AG60" s="27">
        <f t="shared" si="47"/>
        <v>7.6382044713997855E-3</v>
      </c>
      <c r="AH60" s="57">
        <f t="shared" si="53"/>
        <v>1.9346501961442852E-4</v>
      </c>
      <c r="AK60" s="38">
        <v>1.821</v>
      </c>
      <c r="AL60" s="74">
        <f t="shared" si="54"/>
        <v>1.780595229493471</v>
      </c>
      <c r="AM60" s="28">
        <f t="shared" si="55"/>
        <v>3.1214617904715122E-2</v>
      </c>
      <c r="AN60" s="28">
        <f t="shared" si="22"/>
        <v>1.7632788992763873</v>
      </c>
      <c r="AO60" s="27">
        <f t="shared" si="4"/>
        <v>3.1697474312802142E-2</v>
      </c>
      <c r="AP60" s="27">
        <f t="shared" si="5"/>
        <v>3.1697474312802142E-2</v>
      </c>
      <c r="AQ60" s="57">
        <f t="shared" si="6"/>
        <v>3.331725468745442E-3</v>
      </c>
      <c r="AU60" s="38">
        <v>1.821</v>
      </c>
      <c r="AV60" s="74">
        <f t="shared" si="56"/>
        <v>1.8283382666174384</v>
      </c>
      <c r="AW60" s="28">
        <f t="shared" si="57"/>
        <v>3.8596827135575627E-2</v>
      </c>
      <c r="AX60" s="28">
        <f t="shared" si="23"/>
        <v>1.8503530664697536</v>
      </c>
      <c r="AY60" s="27">
        <f t="shared" si="36"/>
        <v>-1.6119201795581364E-2</v>
      </c>
      <c r="AZ60" s="27">
        <f t="shared" si="10"/>
        <v>1.6119201795581364E-2</v>
      </c>
      <c r="BA60" s="57">
        <f t="shared" si="11"/>
        <v>8.6160251117777681E-4</v>
      </c>
    </row>
    <row r="61" spans="2:53" x14ac:dyDescent="0.25">
      <c r="B61" s="14">
        <v>57</v>
      </c>
      <c r="C61" s="24">
        <v>44501</v>
      </c>
      <c r="D61" s="30">
        <v>1.718</v>
      </c>
      <c r="E61" s="38">
        <f t="shared" si="25"/>
        <v>1.7883333333333333</v>
      </c>
      <c r="F61" s="25">
        <f t="shared" si="26"/>
        <v>1.7883333333333333</v>
      </c>
      <c r="G61" s="27">
        <f t="shared" si="38"/>
        <v>-4.0939076445479256E-2</v>
      </c>
      <c r="H61" s="27">
        <f t="shared" si="39"/>
        <v>4.0939076445479256E-2</v>
      </c>
      <c r="I61" s="57">
        <f t="shared" si="48"/>
        <v>4.9467777777777817E-3</v>
      </c>
      <c r="J61" s="38">
        <f t="shared" si="49"/>
        <v>1.6764444444444442</v>
      </c>
      <c r="K61" s="25">
        <f t="shared" si="37"/>
        <v>1.6764444444444442</v>
      </c>
      <c r="L61" s="27">
        <f t="shared" si="40"/>
        <v>2.4188332686586607E-2</v>
      </c>
      <c r="M61" s="27">
        <f t="shared" si="41"/>
        <v>2.4188332686586607E-2</v>
      </c>
      <c r="N61" s="57">
        <f t="shared" si="50"/>
        <v>1.7268641975308836E-3</v>
      </c>
      <c r="P61" s="38">
        <f t="shared" si="58"/>
        <v>1.7883333333333333</v>
      </c>
      <c r="Q61">
        <f t="shared" si="59"/>
        <v>1.7981333333333334</v>
      </c>
      <c r="R61" s="27">
        <f t="shared" si="42"/>
        <v>-4.6643383779588703E-2</v>
      </c>
      <c r="S61" s="27">
        <f t="shared" si="43"/>
        <v>4.6643383779588703E-2</v>
      </c>
      <c r="T61" s="57">
        <f t="shared" si="51"/>
        <v>6.4213511111111199E-3</v>
      </c>
      <c r="V61" s="62"/>
      <c r="W61" s="30">
        <v>1.718</v>
      </c>
      <c r="X61">
        <f t="shared" si="19"/>
        <v>1.7357040055307229</v>
      </c>
      <c r="Y61" s="27">
        <f t="shared" si="44"/>
        <v>-1.0305009040001707E-2</v>
      </c>
      <c r="Z61" s="27">
        <f t="shared" si="45"/>
        <v>1.0305009040001707E-2</v>
      </c>
      <c r="AA61" s="57">
        <f t="shared" si="52"/>
        <v>3.134318118318682E-4</v>
      </c>
      <c r="AD61" s="30">
        <v>1.718</v>
      </c>
      <c r="AE61">
        <f t="shared" si="21"/>
        <v>1.8182181659315162</v>
      </c>
      <c r="AF61" s="27">
        <f t="shared" si="46"/>
        <v>-5.833420601368814E-2</v>
      </c>
      <c r="AG61" s="27">
        <f t="shared" si="47"/>
        <v>5.833420601368814E-2</v>
      </c>
      <c r="AH61" s="57">
        <f t="shared" si="53"/>
        <v>1.0043680782676919E-2</v>
      </c>
      <c r="AK61" s="38">
        <v>1.718</v>
      </c>
      <c r="AL61" s="74">
        <f t="shared" si="54"/>
        <v>1.7836668931787303</v>
      </c>
      <c r="AM61" s="28">
        <f t="shared" si="55"/>
        <v>2.628960091631034E-2</v>
      </c>
      <c r="AN61" s="28">
        <f t="shared" si="22"/>
        <v>1.8118098473981861</v>
      </c>
      <c r="AO61" s="27">
        <f t="shared" si="4"/>
        <v>-5.4604102094404014E-2</v>
      </c>
      <c r="AP61" s="27">
        <f t="shared" si="5"/>
        <v>5.4604102094404014E-2</v>
      </c>
      <c r="AQ61" s="57">
        <f t="shared" si="6"/>
        <v>8.8002874688709633E-3</v>
      </c>
      <c r="AU61" s="38">
        <v>1.718</v>
      </c>
      <c r="AV61" s="74">
        <f t="shared" si="56"/>
        <v>1.7552337734382535</v>
      </c>
      <c r="AW61" s="28">
        <f t="shared" si="57"/>
        <v>1.234701686160691E-2</v>
      </c>
      <c r="AX61" s="28">
        <f t="shared" si="23"/>
        <v>1.866935093753014</v>
      </c>
      <c r="AY61" s="27">
        <f t="shared" si="36"/>
        <v>-8.6690974245060573E-2</v>
      </c>
      <c r="AZ61" s="27">
        <f t="shared" si="10"/>
        <v>8.6690974245060573E-2</v>
      </c>
      <c r="BA61" s="57">
        <f t="shared" si="11"/>
        <v>2.2181662151219087E-2</v>
      </c>
    </row>
    <row r="62" spans="2:53" x14ac:dyDescent="0.25">
      <c r="B62" s="14">
        <v>58</v>
      </c>
      <c r="C62" s="24">
        <v>44531</v>
      </c>
      <c r="D62" s="30">
        <v>1.788</v>
      </c>
      <c r="E62" s="38">
        <f t="shared" si="25"/>
        <v>1.7913333333333332</v>
      </c>
      <c r="F62" s="25">
        <f t="shared" si="26"/>
        <v>1.7913333333333332</v>
      </c>
      <c r="G62" s="27">
        <f t="shared" si="38"/>
        <v>-1.8642803877702396E-3</v>
      </c>
      <c r="H62" s="27">
        <f t="shared" si="39"/>
        <v>1.8642803877702396E-3</v>
      </c>
      <c r="I62" s="57">
        <f t="shared" si="48"/>
        <v>1.1111111111110144E-5</v>
      </c>
      <c r="J62" s="38">
        <f t="shared" si="49"/>
        <v>1.727111111111111</v>
      </c>
      <c r="K62" s="25">
        <f t="shared" si="37"/>
        <v>1.727111111111111</v>
      </c>
      <c r="L62" s="27">
        <f t="shared" si="40"/>
        <v>3.4054188416604583E-2</v>
      </c>
      <c r="M62" s="27">
        <f t="shared" si="41"/>
        <v>3.4054188416604583E-2</v>
      </c>
      <c r="N62" s="57">
        <f t="shared" si="50"/>
        <v>3.7074567901234693E-3</v>
      </c>
      <c r="P62" s="38">
        <f t="shared" si="58"/>
        <v>1.7913333333333332</v>
      </c>
      <c r="Q62">
        <f t="shared" si="59"/>
        <v>1.769333333333333</v>
      </c>
      <c r="R62" s="27">
        <f t="shared" si="42"/>
        <v>1.0439970171514011E-2</v>
      </c>
      <c r="S62" s="27">
        <f t="shared" si="43"/>
        <v>1.0439970171514011E-2</v>
      </c>
      <c r="T62" s="57">
        <f t="shared" si="51"/>
        <v>3.4844444444445888E-4</v>
      </c>
      <c r="V62" s="62"/>
      <c r="W62" s="30">
        <v>1.788</v>
      </c>
      <c r="X62">
        <f t="shared" si="19"/>
        <v>1.730392803871506</v>
      </c>
      <c r="Y62" s="27">
        <f t="shared" si="44"/>
        <v>3.2218789781036955E-2</v>
      </c>
      <c r="Z62" s="27">
        <f t="shared" si="45"/>
        <v>3.2218789781036955E-2</v>
      </c>
      <c r="AA62" s="57">
        <f t="shared" si="52"/>
        <v>3.318589045786783E-3</v>
      </c>
      <c r="AD62" s="30">
        <v>1.788</v>
      </c>
      <c r="AE62">
        <f t="shared" si="21"/>
        <v>1.7380436331863032</v>
      </c>
      <c r="AF62" s="27">
        <f t="shared" si="46"/>
        <v>2.7939802468510549E-2</v>
      </c>
      <c r="AG62" s="27">
        <f t="shared" si="47"/>
        <v>2.7939802468510549E-2</v>
      </c>
      <c r="AH62" s="57">
        <f t="shared" si="53"/>
        <v>2.4956385852246332E-3</v>
      </c>
      <c r="AK62" s="38">
        <v>1.788</v>
      </c>
      <c r="AL62" s="74">
        <f t="shared" si="54"/>
        <v>1.8033695458665282</v>
      </c>
      <c r="AM62" s="28">
        <f t="shared" si="55"/>
        <v>2.5136884976320665E-2</v>
      </c>
      <c r="AN62" s="28">
        <f t="shared" si="22"/>
        <v>1.8099564940950406</v>
      </c>
      <c r="AO62" s="27">
        <f t="shared" si="4"/>
        <v>-1.2279918397673671E-2</v>
      </c>
      <c r="AP62" s="27">
        <f t="shared" si="5"/>
        <v>1.2279918397673671E-2</v>
      </c>
      <c r="AQ62" s="57">
        <f t="shared" si="6"/>
        <v>4.820876329455494E-4</v>
      </c>
      <c r="AU62" s="38">
        <v>1.788</v>
      </c>
      <c r="AV62" s="74">
        <f t="shared" si="56"/>
        <v>1.7828951975749652</v>
      </c>
      <c r="AW62" s="28">
        <f t="shared" si="57"/>
        <v>1.5945902571256533E-2</v>
      </c>
      <c r="AX62" s="28">
        <f t="shared" si="23"/>
        <v>1.7675807902998604</v>
      </c>
      <c r="AY62" s="27">
        <f t="shared" si="36"/>
        <v>1.1420139653321958E-2</v>
      </c>
      <c r="AZ62" s="27">
        <f t="shared" si="10"/>
        <v>1.1420139653321958E-2</v>
      </c>
      <c r="BA62" s="57">
        <f t="shared" si="11"/>
        <v>4.1694412477827765E-4</v>
      </c>
    </row>
    <row r="63" spans="2:53" x14ac:dyDescent="0.25">
      <c r="B63" s="14">
        <v>59</v>
      </c>
      <c r="C63" s="24">
        <v>44562</v>
      </c>
      <c r="D63" s="30">
        <v>1.929</v>
      </c>
      <c r="E63" s="38">
        <f t="shared" si="25"/>
        <v>1.7756666666666667</v>
      </c>
      <c r="F63" s="25">
        <f t="shared" si="26"/>
        <v>1.7756666666666667</v>
      </c>
      <c r="G63" s="27">
        <f t="shared" si="38"/>
        <v>7.9488508726455839E-2</v>
      </c>
      <c r="H63" s="27">
        <f t="shared" si="39"/>
        <v>7.9488508726455839E-2</v>
      </c>
      <c r="I63" s="57">
        <f t="shared" si="48"/>
        <v>2.3511111111111108E-2</v>
      </c>
      <c r="J63" s="38">
        <f t="shared" si="49"/>
        <v>1.7694444444444446</v>
      </c>
      <c r="K63" s="25">
        <f t="shared" si="37"/>
        <v>1.7694444444444446</v>
      </c>
      <c r="L63" s="27">
        <f t="shared" si="40"/>
        <v>8.2714129370427908E-2</v>
      </c>
      <c r="M63" s="27">
        <f t="shared" si="41"/>
        <v>8.2714129370427908E-2</v>
      </c>
      <c r="N63" s="57">
        <f t="shared" si="50"/>
        <v>2.5457975308641943E-2</v>
      </c>
      <c r="P63" s="38">
        <f t="shared" si="58"/>
        <v>1.7756666666666667</v>
      </c>
      <c r="Q63">
        <f t="shared" si="59"/>
        <v>1.7793666666666665</v>
      </c>
      <c r="R63" s="27">
        <f t="shared" si="42"/>
        <v>7.7570416450665369E-2</v>
      </c>
      <c r="S63" s="27">
        <f t="shared" si="43"/>
        <v>7.7570416450665369E-2</v>
      </c>
      <c r="T63" s="57">
        <f t="shared" si="51"/>
        <v>2.2390134444444498E-2</v>
      </c>
      <c r="V63" s="62"/>
      <c r="W63" s="30">
        <v>1.929</v>
      </c>
      <c r="X63">
        <f t="shared" si="19"/>
        <v>1.7476749627100541</v>
      </c>
      <c r="Y63" s="27">
        <f t="shared" si="44"/>
        <v>9.3999500927913926E-2</v>
      </c>
      <c r="Z63" s="27">
        <f t="shared" si="45"/>
        <v>9.3999500927913926E-2</v>
      </c>
      <c r="AA63" s="57">
        <f t="shared" si="52"/>
        <v>3.2878769148200301E-2</v>
      </c>
      <c r="AD63" s="30">
        <v>1.929</v>
      </c>
      <c r="AE63">
        <f t="shared" si="21"/>
        <v>1.7780087266372606</v>
      </c>
      <c r="AF63" s="27">
        <f t="shared" si="46"/>
        <v>7.8274377067257345E-2</v>
      </c>
      <c r="AG63" s="27">
        <f t="shared" si="47"/>
        <v>7.8274377067257345E-2</v>
      </c>
      <c r="AH63" s="57">
        <f t="shared" si="53"/>
        <v>2.2798364631701505E-2</v>
      </c>
      <c r="AK63" s="38">
        <v>1.929</v>
      </c>
      <c r="AL63" s="74">
        <f t="shared" si="54"/>
        <v>1.8586545015899942</v>
      </c>
      <c r="AM63" s="28">
        <f t="shared" si="55"/>
        <v>3.0412797357071104E-2</v>
      </c>
      <c r="AN63" s="28">
        <f t="shared" si="22"/>
        <v>1.8285064308428489</v>
      </c>
      <c r="AO63" s="27">
        <f t="shared" si="4"/>
        <v>5.2096199666745009E-2</v>
      </c>
      <c r="AP63" s="27">
        <f t="shared" si="5"/>
        <v>5.2096199666745009E-2</v>
      </c>
      <c r="AQ63" s="57">
        <f t="shared" si="6"/>
        <v>1.0098957441943116E-2</v>
      </c>
      <c r="AU63" s="38">
        <v>1.929</v>
      </c>
      <c r="AV63" s="74">
        <f t="shared" si="56"/>
        <v>1.8964602750365553</v>
      </c>
      <c r="AW63" s="28">
        <f t="shared" si="57"/>
        <v>3.8886408670484936E-2</v>
      </c>
      <c r="AX63" s="28">
        <f t="shared" si="23"/>
        <v>1.7988411001462217</v>
      </c>
      <c r="AY63" s="27">
        <f t="shared" si="36"/>
        <v>6.7474805522954054E-2</v>
      </c>
      <c r="AZ63" s="27">
        <f t="shared" si="10"/>
        <v>6.7474805522954054E-2</v>
      </c>
      <c r="BA63" s="57">
        <f t="shared" si="11"/>
        <v>1.6941339211145909E-2</v>
      </c>
    </row>
    <row r="64" spans="2:53" x14ac:dyDescent="0.25">
      <c r="B64" s="14">
        <v>60</v>
      </c>
      <c r="C64" s="24">
        <v>44593</v>
      </c>
      <c r="D64" s="30">
        <v>2.0049999999999999</v>
      </c>
      <c r="E64" s="38">
        <f t="shared" si="25"/>
        <v>1.8116666666666668</v>
      </c>
      <c r="F64" s="25">
        <f t="shared" si="26"/>
        <v>1.8116666666666668</v>
      </c>
      <c r="G64" s="27">
        <f t="shared" si="38"/>
        <v>9.6425602660016527E-2</v>
      </c>
      <c r="H64" s="27">
        <f t="shared" si="39"/>
        <v>9.6425602660016527E-2</v>
      </c>
      <c r="I64" s="57">
        <f t="shared" si="48"/>
        <v>3.7377777777777704E-2</v>
      </c>
      <c r="J64" s="38">
        <f t="shared" si="49"/>
        <v>1.7851111111111111</v>
      </c>
      <c r="K64" s="25">
        <f t="shared" si="37"/>
        <v>1.7851111111111111</v>
      </c>
      <c r="L64" s="27">
        <f t="shared" si="40"/>
        <v>0.10967026877251312</v>
      </c>
      <c r="M64" s="27">
        <f t="shared" si="41"/>
        <v>0.10967026877251312</v>
      </c>
      <c r="N64" s="57">
        <f t="shared" si="50"/>
        <v>4.8351123456790088E-2</v>
      </c>
      <c r="P64" s="38">
        <f t="shared" si="58"/>
        <v>1.8116666666666668</v>
      </c>
      <c r="Q64">
        <f t="shared" si="59"/>
        <v>1.8468666666666667</v>
      </c>
      <c r="R64" s="27">
        <f t="shared" si="42"/>
        <v>7.8869492934330793E-2</v>
      </c>
      <c r="S64" s="27">
        <f t="shared" si="43"/>
        <v>7.8869492934330793E-2</v>
      </c>
      <c r="T64" s="57">
        <f t="shared" si="51"/>
        <v>2.5006151111111079E-2</v>
      </c>
      <c r="V64" s="62"/>
      <c r="W64" s="30">
        <v>2.0049999999999999</v>
      </c>
      <c r="X64">
        <f t="shared" si="19"/>
        <v>1.8020724738970377</v>
      </c>
      <c r="Y64" s="27">
        <f t="shared" si="44"/>
        <v>0.10121073621095371</v>
      </c>
      <c r="Z64" s="27">
        <f t="shared" si="45"/>
        <v>0.10121073621095371</v>
      </c>
      <c r="AA64" s="57">
        <f t="shared" si="52"/>
        <v>4.1179580850268391E-2</v>
      </c>
      <c r="AD64" s="30">
        <v>2.0049999999999999</v>
      </c>
      <c r="AE64">
        <f t="shared" si="21"/>
        <v>1.8988017453274522</v>
      </c>
      <c r="AF64" s="27">
        <f t="shared" si="46"/>
        <v>5.2966710559874182E-2</v>
      </c>
      <c r="AG64" s="27">
        <f t="shared" si="47"/>
        <v>5.2966710559874182E-2</v>
      </c>
      <c r="AH64" s="57">
        <f t="shared" si="53"/>
        <v>1.1278069295495307E-2</v>
      </c>
      <c r="AK64" s="38">
        <v>2.0049999999999999</v>
      </c>
      <c r="AL64" s="74">
        <f t="shared" si="54"/>
        <v>1.9238471092629457</v>
      </c>
      <c r="AM64" s="28">
        <f t="shared" si="55"/>
        <v>3.6499264162350165E-2</v>
      </c>
      <c r="AN64" s="28">
        <f t="shared" si="22"/>
        <v>1.8890672989470654</v>
      </c>
      <c r="AO64" s="27">
        <f t="shared" si="4"/>
        <v>5.782179603637632E-2</v>
      </c>
      <c r="AP64" s="27">
        <f t="shared" si="5"/>
        <v>5.782179603637632E-2</v>
      </c>
      <c r="AQ64" s="57">
        <f t="shared" si="6"/>
        <v>1.3440391173429085E-2</v>
      </c>
      <c r="AU64" s="38">
        <v>2.0049999999999999</v>
      </c>
      <c r="AV64" s="74">
        <f t="shared" si="56"/>
        <v>1.98758667092676</v>
      </c>
      <c r="AW64" s="28">
        <f t="shared" si="57"/>
        <v>5.1162805667119074E-2</v>
      </c>
      <c r="AX64" s="28">
        <f t="shared" si="23"/>
        <v>1.9353466837070403</v>
      </c>
      <c r="AY64" s="27">
        <f t="shared" si="36"/>
        <v>3.473980862491749E-2</v>
      </c>
      <c r="AZ64" s="27">
        <f t="shared" si="10"/>
        <v>3.473980862491749E-2</v>
      </c>
      <c r="BA64" s="57">
        <f t="shared" si="11"/>
        <v>4.8515844706070663E-3</v>
      </c>
    </row>
    <row r="65" spans="2:53" x14ac:dyDescent="0.25">
      <c r="B65" s="14">
        <v>61</v>
      </c>
      <c r="C65" s="24">
        <v>44621</v>
      </c>
      <c r="D65" s="30">
        <v>2.0459999999999998</v>
      </c>
      <c r="E65" s="38">
        <f t="shared" si="25"/>
        <v>1.9073333333333331</v>
      </c>
      <c r="F65" s="25">
        <f t="shared" si="26"/>
        <v>1.9073333333333331</v>
      </c>
      <c r="G65" s="27">
        <f t="shared" si="38"/>
        <v>6.7774519387422641E-2</v>
      </c>
      <c r="H65" s="27">
        <f t="shared" si="39"/>
        <v>6.7774519387422641E-2</v>
      </c>
      <c r="I65" s="57">
        <f t="shared" si="48"/>
        <v>1.9228444444444458E-2</v>
      </c>
      <c r="J65" s="38">
        <f t="shared" si="49"/>
        <v>1.792888888888889</v>
      </c>
      <c r="K65" s="25">
        <f t="shared" si="37"/>
        <v>1.792888888888889</v>
      </c>
      <c r="L65" s="27">
        <f t="shared" si="40"/>
        <v>0.12371022048441391</v>
      </c>
      <c r="M65" s="27">
        <f t="shared" si="41"/>
        <v>0.12371022048441391</v>
      </c>
      <c r="N65" s="57">
        <f t="shared" si="50"/>
        <v>6.40652345679011E-2</v>
      </c>
      <c r="P65" s="38">
        <f t="shared" si="58"/>
        <v>1.9073333333333331</v>
      </c>
      <c r="Q65">
        <f t="shared" si="59"/>
        <v>1.936633333333333</v>
      </c>
      <c r="R65" s="27">
        <f t="shared" si="42"/>
        <v>5.3453893776474505E-2</v>
      </c>
      <c r="S65" s="27">
        <f t="shared" si="43"/>
        <v>5.3453893776474505E-2</v>
      </c>
      <c r="T65" s="57">
        <f t="shared" si="51"/>
        <v>1.1961067777777815E-2</v>
      </c>
      <c r="V65" s="62"/>
      <c r="W65" s="30">
        <v>2.0459999999999998</v>
      </c>
      <c r="X65">
        <f t="shared" si="19"/>
        <v>1.8629507317279264</v>
      </c>
      <c r="Y65" s="27">
        <f t="shared" si="44"/>
        <v>8.9466895538647839E-2</v>
      </c>
      <c r="Z65" s="27">
        <f t="shared" si="45"/>
        <v>8.9466895538647839E-2</v>
      </c>
      <c r="AA65" s="57">
        <f t="shared" si="52"/>
        <v>3.3507034614941519E-2</v>
      </c>
      <c r="AD65" s="30">
        <v>2.0459999999999998</v>
      </c>
      <c r="AE65">
        <f t="shared" si="21"/>
        <v>1.9837603490654905</v>
      </c>
      <c r="AF65" s="27">
        <f t="shared" si="46"/>
        <v>3.0420161747072016E-2</v>
      </c>
      <c r="AG65" s="27">
        <f t="shared" si="47"/>
        <v>3.0420161747072016E-2</v>
      </c>
      <c r="AH65" s="57">
        <f t="shared" si="53"/>
        <v>3.873774148449569E-3</v>
      </c>
      <c r="AK65" s="38">
        <v>2.0459999999999998</v>
      </c>
      <c r="AL65" s="74">
        <f t="shared" si="54"/>
        <v>1.986042461397707</v>
      </c>
      <c r="AM65" s="28">
        <f t="shared" si="55"/>
        <v>4.0996079557522123E-2</v>
      </c>
      <c r="AN65" s="28">
        <f t="shared" si="22"/>
        <v>1.9603463734252959</v>
      </c>
      <c r="AO65" s="27">
        <f t="shared" si="4"/>
        <v>4.1863942607382153E-2</v>
      </c>
      <c r="AP65" s="27">
        <f t="shared" si="5"/>
        <v>4.1863942607382153E-2</v>
      </c>
      <c r="AQ65" s="57">
        <f t="shared" si="6"/>
        <v>7.3365437453988182E-3</v>
      </c>
      <c r="AU65" s="38">
        <v>2.0459999999999998</v>
      </c>
      <c r="AV65" s="74">
        <f t="shared" si="56"/>
        <v>2.04418736914847</v>
      </c>
      <c r="AW65" s="28">
        <f t="shared" si="57"/>
        <v>5.2440710417447939E-2</v>
      </c>
      <c r="AX65" s="28">
        <f t="shared" si="23"/>
        <v>2.0387494765938792</v>
      </c>
      <c r="AY65" s="27">
        <f t="shared" si="36"/>
        <v>3.543755330459749E-3</v>
      </c>
      <c r="AZ65" s="27">
        <f t="shared" si="10"/>
        <v>3.543755330459749E-3</v>
      </c>
      <c r="BA65" s="57">
        <f t="shared" si="11"/>
        <v>5.2570089662703335E-5</v>
      </c>
    </row>
    <row r="66" spans="2:53" x14ac:dyDescent="0.25">
      <c r="B66" s="14">
        <v>62</v>
      </c>
      <c r="C66" s="24">
        <v>44652</v>
      </c>
      <c r="D66" s="30">
        <v>2.52</v>
      </c>
      <c r="E66" s="38">
        <f t="shared" si="25"/>
        <v>1.9933333333333334</v>
      </c>
      <c r="F66" s="25">
        <f t="shared" si="26"/>
        <v>1.9933333333333334</v>
      </c>
      <c r="G66" s="27">
        <f t="shared" si="38"/>
        <v>0.20899470899470898</v>
      </c>
      <c r="H66" s="27">
        <f t="shared" si="39"/>
        <v>0.20899470899470898</v>
      </c>
      <c r="I66" s="57">
        <f t="shared" si="48"/>
        <v>0.27737777777777772</v>
      </c>
      <c r="J66" s="38">
        <f t="shared" si="49"/>
        <v>1.8315555555555554</v>
      </c>
      <c r="K66" s="25">
        <f t="shared" si="37"/>
        <v>1.8315555555555554</v>
      </c>
      <c r="L66" s="27">
        <f t="shared" si="40"/>
        <v>0.27319223985890662</v>
      </c>
      <c r="M66" s="27">
        <f t="shared" si="41"/>
        <v>0.27319223985890662</v>
      </c>
      <c r="N66" s="57">
        <f t="shared" si="50"/>
        <v>0.47395575308642002</v>
      </c>
      <c r="P66" s="38">
        <f t="shared" si="58"/>
        <v>1.9933333333333334</v>
      </c>
      <c r="Q66">
        <f t="shared" si="59"/>
        <v>2.0091333333333332</v>
      </c>
      <c r="R66" s="27">
        <f t="shared" si="42"/>
        <v>0.20272486772486778</v>
      </c>
      <c r="S66" s="27">
        <f t="shared" si="43"/>
        <v>0.20272486772486778</v>
      </c>
      <c r="T66" s="57">
        <f t="shared" si="51"/>
        <v>0.26098475111111125</v>
      </c>
      <c r="V66" s="62"/>
      <c r="W66" s="30">
        <v>2.52</v>
      </c>
      <c r="X66">
        <f t="shared" si="19"/>
        <v>1.9178655122095483</v>
      </c>
      <c r="Y66" s="27">
        <f t="shared" si="44"/>
        <v>0.23894225705970307</v>
      </c>
      <c r="Z66" s="27">
        <f t="shared" si="45"/>
        <v>0.23894225705970307</v>
      </c>
      <c r="AA66" s="57">
        <f t="shared" si="52"/>
        <v>0.3625659413866697</v>
      </c>
      <c r="AD66" s="30">
        <v>2.52</v>
      </c>
      <c r="AE66">
        <f t="shared" si="21"/>
        <v>2.0335520698130982</v>
      </c>
      <c r="AF66" s="27">
        <f t="shared" si="46"/>
        <v>0.19303489293131024</v>
      </c>
      <c r="AG66" s="27">
        <f t="shared" si="47"/>
        <v>0.19303489293131024</v>
      </c>
      <c r="AH66" s="57">
        <f t="shared" si="53"/>
        <v>0.23663158878312088</v>
      </c>
      <c r="AK66" s="38">
        <v>2.52</v>
      </c>
      <c r="AL66" s="74">
        <f t="shared" si="54"/>
        <v>2.17492697866866</v>
      </c>
      <c r="AM66" s="28">
        <f t="shared" si="55"/>
        <v>6.6876556157372535E-2</v>
      </c>
      <c r="AN66" s="28">
        <f t="shared" si="22"/>
        <v>2.0270385409552292</v>
      </c>
      <c r="AO66" s="27">
        <f t="shared" si="4"/>
        <v>0.19561962660506779</v>
      </c>
      <c r="AP66" s="27">
        <f t="shared" si="5"/>
        <v>0.19561962660506779</v>
      </c>
      <c r="AQ66" s="57">
        <f t="shared" si="6"/>
        <v>0.24301100010354929</v>
      </c>
      <c r="AU66" s="38">
        <v>2.52</v>
      </c>
      <c r="AV66" s="74">
        <f t="shared" si="56"/>
        <v>2.4141570198914795</v>
      </c>
      <c r="AW66" s="28">
        <f t="shared" si="57"/>
        <v>0.1270600113939549</v>
      </c>
      <c r="AX66" s="28">
        <f t="shared" si="23"/>
        <v>2.0966280795659178</v>
      </c>
      <c r="AY66" s="27">
        <f t="shared" si="36"/>
        <v>0.16800473033098501</v>
      </c>
      <c r="AZ66" s="27">
        <f t="shared" si="10"/>
        <v>0.16800473033098501</v>
      </c>
      <c r="BA66" s="57">
        <f t="shared" si="11"/>
        <v>0.17924378301204286</v>
      </c>
    </row>
    <row r="67" spans="2:53" x14ac:dyDescent="0.25">
      <c r="B67" s="14">
        <v>63</v>
      </c>
      <c r="C67" s="24">
        <v>44682</v>
      </c>
      <c r="D67" s="30">
        <v>2.863</v>
      </c>
      <c r="E67" s="38">
        <f t="shared" si="25"/>
        <v>2.1903333333333332</v>
      </c>
      <c r="F67" s="25">
        <f t="shared" si="26"/>
        <v>2.1903333333333332</v>
      </c>
      <c r="G67" s="27">
        <f t="shared" si="38"/>
        <v>0.23495168238444525</v>
      </c>
      <c r="H67" s="27">
        <f t="shared" si="39"/>
        <v>0.23495168238444525</v>
      </c>
      <c r="I67" s="57">
        <f t="shared" si="48"/>
        <v>0.45248044444444457</v>
      </c>
      <c r="J67" s="38">
        <f t="shared" si="49"/>
        <v>1.9041111111111111</v>
      </c>
      <c r="K67" s="25">
        <f t="shared" si="37"/>
        <v>1.9041111111111111</v>
      </c>
      <c r="L67" s="27">
        <f t="shared" si="40"/>
        <v>0.33492451585361122</v>
      </c>
      <c r="M67" s="27">
        <f t="shared" si="41"/>
        <v>0.33492451585361122</v>
      </c>
      <c r="N67" s="57">
        <f t="shared" si="50"/>
        <v>0.9194679012345679</v>
      </c>
      <c r="P67" s="38">
        <f t="shared" si="58"/>
        <v>2.1903333333333332</v>
      </c>
      <c r="Q67">
        <f t="shared" si="59"/>
        <v>2.2892333333333332</v>
      </c>
      <c r="R67" s="27">
        <f t="shared" si="42"/>
        <v>0.20040749796251023</v>
      </c>
      <c r="S67" s="27">
        <f t="shared" si="43"/>
        <v>0.20040749796251023</v>
      </c>
      <c r="T67" s="57">
        <f t="shared" si="51"/>
        <v>0.32920818777777788</v>
      </c>
      <c r="V67" s="62"/>
      <c r="W67" s="30">
        <v>2.863</v>
      </c>
      <c r="X67">
        <f t="shared" si="19"/>
        <v>2.0985058585466838</v>
      </c>
      <c r="Y67" s="27">
        <f t="shared" si="44"/>
        <v>0.26702554713702975</v>
      </c>
      <c r="Z67" s="27">
        <f t="shared" si="45"/>
        <v>0.26702554713702975</v>
      </c>
      <c r="AA67" s="57">
        <f t="shared" si="52"/>
        <v>0.58445129231644299</v>
      </c>
      <c r="AD67" s="30">
        <v>2.863</v>
      </c>
      <c r="AE67">
        <f t="shared" si="21"/>
        <v>2.4227104139626197</v>
      </c>
      <c r="AF67" s="27">
        <f t="shared" si="46"/>
        <v>0.15378609362115975</v>
      </c>
      <c r="AG67" s="27">
        <f t="shared" si="47"/>
        <v>0.15378609362115975</v>
      </c>
      <c r="AH67" s="57">
        <f t="shared" si="53"/>
        <v>0.19385491957296774</v>
      </c>
      <c r="AK67" s="38">
        <v>2.863</v>
      </c>
      <c r="AL67" s="74">
        <f t="shared" si="54"/>
        <v>2.4281624743782224</v>
      </c>
      <c r="AM67" s="28">
        <f t="shared" si="55"/>
        <v>9.9489370579005754E-2</v>
      </c>
      <c r="AN67" s="28">
        <f t="shared" si="22"/>
        <v>2.2418035348260323</v>
      </c>
      <c r="AO67" s="27">
        <f t="shared" si="4"/>
        <v>0.21697396618021922</v>
      </c>
      <c r="AP67" s="27">
        <f t="shared" si="5"/>
        <v>0.21697396618021922</v>
      </c>
      <c r="AQ67" s="57">
        <f t="shared" si="6"/>
        <v>0.38588504834463239</v>
      </c>
      <c r="AU67" s="38">
        <v>2.863</v>
      </c>
      <c r="AV67" s="74">
        <f t="shared" si="56"/>
        <v>2.7825542578213587</v>
      </c>
      <c r="AW67" s="28">
        <f t="shared" si="57"/>
        <v>0.18377425962989713</v>
      </c>
      <c r="AX67" s="28">
        <f t="shared" si="23"/>
        <v>2.5412170312854343</v>
      </c>
      <c r="AY67" s="27">
        <f t="shared" si="36"/>
        <v>0.11239363210428421</v>
      </c>
      <c r="AZ67" s="27">
        <f t="shared" si="10"/>
        <v>0.11239363210428421</v>
      </c>
      <c r="BA67" s="57">
        <f t="shared" si="11"/>
        <v>0.10354427895475916</v>
      </c>
    </row>
    <row r="68" spans="2:53" x14ac:dyDescent="0.25">
      <c r="B68" s="14">
        <v>64</v>
      </c>
      <c r="C68" s="24">
        <v>44713</v>
      </c>
      <c r="D68" s="30">
        <v>2.7069999999999999</v>
      </c>
      <c r="E68" s="38">
        <f t="shared" si="25"/>
        <v>2.4763333333333333</v>
      </c>
      <c r="F68" s="25">
        <f t="shared" si="26"/>
        <v>2.4763333333333333</v>
      </c>
      <c r="G68" s="27">
        <f t="shared" si="38"/>
        <v>8.5211180889053037E-2</v>
      </c>
      <c r="H68" s="27">
        <f t="shared" si="39"/>
        <v>8.5211180889053037E-2</v>
      </c>
      <c r="I68" s="57">
        <f t="shared" si="48"/>
        <v>5.3207111111111066E-2</v>
      </c>
      <c r="J68" s="38">
        <f t="shared" si="49"/>
        <v>2.0303333333333331</v>
      </c>
      <c r="K68" s="25">
        <f t="shared" si="37"/>
        <v>2.0303333333333331</v>
      </c>
      <c r="L68" s="27">
        <f t="shared" si="40"/>
        <v>0.2499692156138407</v>
      </c>
      <c r="M68" s="27">
        <f t="shared" si="41"/>
        <v>0.2499692156138407</v>
      </c>
      <c r="N68" s="57">
        <f t="shared" si="50"/>
        <v>0.45787777777777788</v>
      </c>
      <c r="P68" s="38">
        <f t="shared" si="58"/>
        <v>2.4763333333333333</v>
      </c>
      <c r="Q68">
        <f t="shared" si="59"/>
        <v>2.5923333333333334</v>
      </c>
      <c r="R68" s="27">
        <f t="shared" si="42"/>
        <v>4.2359315355251746E-2</v>
      </c>
      <c r="S68" s="27">
        <f t="shared" si="43"/>
        <v>4.2359315355251746E-2</v>
      </c>
      <c r="T68" s="57">
        <f t="shared" si="51"/>
        <v>1.31484444444444E-2</v>
      </c>
      <c r="V68" s="62"/>
      <c r="W68" s="30">
        <v>2.7069999999999999</v>
      </c>
      <c r="X68">
        <f t="shared" si="19"/>
        <v>2.3278541009826785</v>
      </c>
      <c r="Y68" s="27">
        <f t="shared" si="44"/>
        <v>0.14006128519295211</v>
      </c>
      <c r="Z68" s="27">
        <f t="shared" si="45"/>
        <v>0.14006128519295211</v>
      </c>
      <c r="AA68" s="57">
        <f t="shared" si="52"/>
        <v>0.14375161274165282</v>
      </c>
      <c r="AD68" s="30">
        <v>2.7069999999999999</v>
      </c>
      <c r="AE68">
        <f t="shared" si="21"/>
        <v>2.7749420827925237</v>
      </c>
      <c r="AF68" s="27">
        <f t="shared" si="46"/>
        <v>-2.5098663757858845E-2</v>
      </c>
      <c r="AG68" s="27">
        <f t="shared" si="47"/>
        <v>2.5098663757858845E-2</v>
      </c>
      <c r="AH68" s="57">
        <f t="shared" si="53"/>
        <v>4.6161266141861714E-3</v>
      </c>
      <c r="AK68" s="38">
        <v>2.7069999999999999</v>
      </c>
      <c r="AL68" s="74">
        <f t="shared" si="54"/>
        <v>2.5814562914700594</v>
      </c>
      <c r="AM68" s="28">
        <f t="shared" si="55"/>
        <v>0.1089051487187512</v>
      </c>
      <c r="AN68" s="28">
        <f t="shared" si="22"/>
        <v>2.5276518449572283</v>
      </c>
      <c r="AO68" s="27">
        <f t="shared" si="4"/>
        <v>6.6253474341622307E-2</v>
      </c>
      <c r="AP68" s="27">
        <f t="shared" si="5"/>
        <v>6.6253474341622307E-2</v>
      </c>
      <c r="AQ68" s="57">
        <f t="shared" si="6"/>
        <v>3.2165760717246028E-2</v>
      </c>
      <c r="AU68" s="38">
        <v>2.7069999999999999</v>
      </c>
      <c r="AV68" s="74">
        <f t="shared" si="56"/>
        <v>2.7718321293628136</v>
      </c>
      <c r="AW68" s="28">
        <f t="shared" si="57"/>
        <v>0.13806760842911323</v>
      </c>
      <c r="AX68" s="28">
        <f t="shared" si="23"/>
        <v>2.9663285174512559</v>
      </c>
      <c r="AY68" s="27">
        <f t="shared" si="36"/>
        <v>-9.5799230680183256E-2</v>
      </c>
      <c r="AZ68" s="27">
        <f t="shared" si="10"/>
        <v>9.5799230680183256E-2</v>
      </c>
      <c r="BA68" s="57">
        <f t="shared" si="11"/>
        <v>6.7251279963466429E-2</v>
      </c>
    </row>
    <row r="69" spans="2:53" x14ac:dyDescent="0.25">
      <c r="B69" s="14">
        <v>65</v>
      </c>
      <c r="C69" s="24">
        <v>44743</v>
      </c>
      <c r="D69" s="30">
        <v>2.9359999999999999</v>
      </c>
      <c r="E69" s="38">
        <f t="shared" si="25"/>
        <v>2.6966666666666668</v>
      </c>
      <c r="F69" s="25">
        <f t="shared" si="26"/>
        <v>2.6966666666666668</v>
      </c>
      <c r="G69" s="27">
        <f t="shared" si="38"/>
        <v>8.1516802906448638E-2</v>
      </c>
      <c r="H69" s="27">
        <f t="shared" si="39"/>
        <v>8.1516802906448638E-2</v>
      </c>
      <c r="I69" s="57">
        <f t="shared" si="48"/>
        <v>5.728044444444437E-2</v>
      </c>
      <c r="J69" s="38">
        <f t="shared" si="49"/>
        <v>2.2200000000000002</v>
      </c>
      <c r="K69" s="25">
        <f t="shared" si="37"/>
        <v>2.2200000000000002</v>
      </c>
      <c r="L69" s="27">
        <f t="shared" si="40"/>
        <v>0.24386920980926421</v>
      </c>
      <c r="M69" s="27">
        <f t="shared" si="41"/>
        <v>0.24386920980926421</v>
      </c>
      <c r="N69" s="57">
        <f t="shared" si="50"/>
        <v>0.51265599999999967</v>
      </c>
      <c r="P69" s="38">
        <f t="shared" si="58"/>
        <v>2.6966666666666668</v>
      </c>
      <c r="Q69">
        <f t="shared" si="59"/>
        <v>2.6997666666666666</v>
      </c>
      <c r="R69" s="27">
        <f t="shared" si="42"/>
        <v>8.0460944595821968E-2</v>
      </c>
      <c r="S69" s="27">
        <f t="shared" si="43"/>
        <v>8.0460944595821968E-2</v>
      </c>
      <c r="T69" s="57">
        <f t="shared" si="51"/>
        <v>5.5806187777777759E-2</v>
      </c>
      <c r="V69" s="62"/>
      <c r="W69" s="30">
        <v>2.9359999999999999</v>
      </c>
      <c r="X69">
        <f t="shared" si="19"/>
        <v>2.4415978706878749</v>
      </c>
      <c r="Y69" s="27">
        <f t="shared" si="44"/>
        <v>0.16839309581475648</v>
      </c>
      <c r="Z69" s="27">
        <f t="shared" si="45"/>
        <v>0.16839309581475648</v>
      </c>
      <c r="AA69" s="57">
        <f t="shared" si="52"/>
        <v>0.2444334654683632</v>
      </c>
      <c r="AD69" s="30">
        <v>2.9359999999999999</v>
      </c>
      <c r="AE69">
        <f t="shared" si="21"/>
        <v>2.7205884165585044</v>
      </c>
      <c r="AF69" s="27">
        <f t="shared" si="46"/>
        <v>7.3369067929664702E-2</v>
      </c>
      <c r="AG69" s="27">
        <f t="shared" si="47"/>
        <v>7.3369067929664702E-2</v>
      </c>
      <c r="AH69" s="57">
        <f t="shared" si="53"/>
        <v>4.6402150280772415E-2</v>
      </c>
      <c r="AK69" s="38">
        <v>2.9359999999999999</v>
      </c>
      <c r="AL69" s="74">
        <f t="shared" si="54"/>
        <v>2.764053008132167</v>
      </c>
      <c r="AM69" s="28">
        <f t="shared" si="55"/>
        <v>0.12180117310883858</v>
      </c>
      <c r="AN69" s="28">
        <f t="shared" si="22"/>
        <v>2.6903614401888105</v>
      </c>
      <c r="AO69" s="27">
        <f t="shared" si="4"/>
        <v>8.3664359608715752E-2</v>
      </c>
      <c r="AP69" s="27">
        <f t="shared" si="5"/>
        <v>8.3664359608715752E-2</v>
      </c>
      <c r="AQ69" s="57">
        <f t="shared" si="6"/>
        <v>6.0338302066115283E-2</v>
      </c>
      <c r="AU69" s="38">
        <v>2.9359999999999999</v>
      </c>
      <c r="AV69" s="74">
        <f t="shared" si="56"/>
        <v>2.9294749344479816</v>
      </c>
      <c r="AW69" s="28">
        <f t="shared" si="57"/>
        <v>0.14266777964328609</v>
      </c>
      <c r="AX69" s="28">
        <f t="shared" si="23"/>
        <v>2.9098997377919269</v>
      </c>
      <c r="AY69" s="27">
        <f t="shared" si="36"/>
        <v>8.8897350844935434E-3</v>
      </c>
      <c r="AZ69" s="27">
        <f t="shared" si="10"/>
        <v>8.8897350844935434E-3</v>
      </c>
      <c r="BA69" s="57">
        <f t="shared" si="11"/>
        <v>6.8122368733016599E-4</v>
      </c>
    </row>
    <row r="70" spans="2:53" x14ac:dyDescent="0.25">
      <c r="B70" s="14">
        <v>66</v>
      </c>
      <c r="C70" s="24">
        <v>44774</v>
      </c>
      <c r="D70" s="30">
        <v>3.1160000000000001</v>
      </c>
      <c r="E70" s="38">
        <f t="shared" si="25"/>
        <v>2.8353333333333333</v>
      </c>
      <c r="F70" s="25">
        <f t="shared" si="26"/>
        <v>2.8353333333333333</v>
      </c>
      <c r="G70" s="27">
        <f t="shared" si="38"/>
        <v>9.0072742832691538E-2</v>
      </c>
      <c r="H70" s="27">
        <f t="shared" si="39"/>
        <v>9.0072742832691538E-2</v>
      </c>
      <c r="I70" s="57">
        <f t="shared" si="48"/>
        <v>7.8773777777777873E-2</v>
      </c>
      <c r="J70" s="38">
        <f t="shared" si="49"/>
        <v>2.4544444444444444</v>
      </c>
      <c r="K70" s="25">
        <f t="shared" si="37"/>
        <v>2.4544444444444444</v>
      </c>
      <c r="L70" s="27">
        <f t="shared" si="40"/>
        <v>0.21230922835544147</v>
      </c>
      <c r="M70" s="27">
        <f t="shared" si="41"/>
        <v>0.21230922835544147</v>
      </c>
      <c r="N70" s="57">
        <f t="shared" si="50"/>
        <v>0.43765575308641991</v>
      </c>
      <c r="P70" s="38">
        <f t="shared" si="58"/>
        <v>2.8353333333333333</v>
      </c>
      <c r="Q70">
        <f t="shared" si="59"/>
        <v>2.865533333333333</v>
      </c>
      <c r="R70" s="27">
        <f t="shared" si="42"/>
        <v>8.0380830124090835E-2</v>
      </c>
      <c r="S70" s="27">
        <f t="shared" si="43"/>
        <v>8.0380830124090835E-2</v>
      </c>
      <c r="T70" s="57">
        <f t="shared" si="51"/>
        <v>6.2733551111111313E-2</v>
      </c>
      <c r="V70" s="62"/>
      <c r="W70" s="30">
        <v>3.1160000000000001</v>
      </c>
      <c r="X70">
        <f t="shared" si="19"/>
        <v>2.5899185094815125</v>
      </c>
      <c r="Y70" s="27">
        <f t="shared" si="44"/>
        <v>0.16883231403032337</v>
      </c>
      <c r="Z70" s="27">
        <f t="shared" si="45"/>
        <v>0.16883231403032337</v>
      </c>
      <c r="AA70" s="57">
        <f t="shared" si="52"/>
        <v>0.27676173466615361</v>
      </c>
      <c r="AD70" s="30">
        <v>3.1160000000000001</v>
      </c>
      <c r="AE70">
        <f t="shared" si="21"/>
        <v>2.8929176833117012</v>
      </c>
      <c r="AF70" s="27">
        <f t="shared" si="46"/>
        <v>7.1592527820378338E-2</v>
      </c>
      <c r="AG70" s="27">
        <f t="shared" si="47"/>
        <v>7.1592527820378338E-2</v>
      </c>
      <c r="AH70" s="57">
        <f t="shared" si="53"/>
        <v>4.9765720019018495E-2</v>
      </c>
      <c r="AK70" s="38">
        <v>3.1160000000000001</v>
      </c>
      <c r="AL70" s="74">
        <f t="shared" ref="AL70:AL81" si="60">$AS$4*(AK70)+(1-$AS$4)*(AL69+AM69)</f>
        <v>2.9548979268687039</v>
      </c>
      <c r="AM70" s="28">
        <f t="shared" ref="AM70:AM81" si="61">$AR$4*(AL70-AL69)+(1-$AR$4)*AM69</f>
        <v>0.13388382859368575</v>
      </c>
      <c r="AN70" s="28">
        <f>AL69+AM69</f>
        <v>2.8858541812410055</v>
      </c>
      <c r="AO70" s="27">
        <f t="shared" ref="AO70:AO80" si="62">($D70-AN70)/$D70</f>
        <v>7.3859377008663241E-2</v>
      </c>
      <c r="AP70" s="27">
        <f t="shared" ref="AP70:AP81" si="63">ABS(($D70-AN70)/$D70)</f>
        <v>7.3859377008663241E-2</v>
      </c>
      <c r="AQ70" s="57">
        <f t="shared" ref="AQ70:AQ81" si="64">($D70-AN70)^2</f>
        <v>5.2967097892248009E-2</v>
      </c>
      <c r="AU70" s="38">
        <v>3.1160000000000001</v>
      </c>
      <c r="AV70" s="74">
        <f t="shared" ref="AV70:AV81" si="65">$BC$4*(AU70)+(1-$BC$4)*(AV69+AW69)</f>
        <v>3.105035678522817</v>
      </c>
      <c r="AW70" s="28">
        <f t="shared" ref="AW70:AW81" si="66">$BB$4*(AV70-AV69)+(1-$BB$4)*AW69</f>
        <v>0.15039762628470019</v>
      </c>
      <c r="AX70" s="28">
        <f>AV69+AW69</f>
        <v>3.0721427140912678</v>
      </c>
      <c r="AY70" s="27">
        <f t="shared" si="36"/>
        <v>1.4074867108065558E-2</v>
      </c>
      <c r="AZ70" s="27">
        <f t="shared" ref="AZ70:AZ81" si="67">ABS(($D70-AX70)/$D70)</f>
        <v>1.4074867108065558E-2</v>
      </c>
      <c r="BA70" s="57">
        <f t="shared" ref="BA70:BA81" si="68">($D70-AX70)^2</f>
        <v>1.9234615272802869E-3</v>
      </c>
    </row>
    <row r="71" spans="2:53" x14ac:dyDescent="0.25">
      <c r="B71" s="14">
        <v>67</v>
      </c>
      <c r="C71" s="24">
        <v>44805</v>
      </c>
      <c r="D71" s="30">
        <v>2.9020000000000001</v>
      </c>
      <c r="E71" s="38">
        <f t="shared" si="25"/>
        <v>2.9196666666666666</v>
      </c>
      <c r="F71" s="25">
        <f t="shared" si="26"/>
        <v>2.9196666666666666</v>
      </c>
      <c r="G71" s="27">
        <f t="shared" si="38"/>
        <v>-6.0877555708706054E-3</v>
      </c>
      <c r="H71" s="27">
        <f t="shared" si="39"/>
        <v>6.0877555708706054E-3</v>
      </c>
      <c r="I71" s="57">
        <f t="shared" si="48"/>
        <v>3.1211111111110513E-4</v>
      </c>
      <c r="J71" s="38">
        <f t="shared" si="49"/>
        <v>2.6694444444444443</v>
      </c>
      <c r="K71" s="25">
        <f t="shared" si="37"/>
        <v>2.6694444444444443</v>
      </c>
      <c r="L71" s="27">
        <f t="shared" si="40"/>
        <v>8.0136304464354186E-2</v>
      </c>
      <c r="M71" s="27">
        <f t="shared" si="41"/>
        <v>8.0136304464354186E-2</v>
      </c>
      <c r="N71" s="57">
        <f t="shared" si="50"/>
        <v>5.408208641975322E-2</v>
      </c>
      <c r="P71" s="38">
        <f t="shared" si="58"/>
        <v>2.9196666666666666</v>
      </c>
      <c r="Q71">
        <f t="shared" si="59"/>
        <v>2.9785666666666666</v>
      </c>
      <c r="R71" s="27">
        <f t="shared" si="42"/>
        <v>-2.6384102917528067E-2</v>
      </c>
      <c r="S71" s="27">
        <f t="shared" si="43"/>
        <v>2.6384102917528067E-2</v>
      </c>
      <c r="T71" s="57">
        <f t="shared" si="51"/>
        <v>5.8624544444444114E-3</v>
      </c>
      <c r="V71" s="62"/>
      <c r="W71" s="30">
        <v>2.9020000000000001</v>
      </c>
      <c r="X71">
        <f t="shared" ref="X71:X82" si="69">$U$4*W70+(1-$U$4)*X70</f>
        <v>2.7477429566370586</v>
      </c>
      <c r="Y71" s="27">
        <f t="shared" si="44"/>
        <v>5.3155425004459522E-2</v>
      </c>
      <c r="Z71" s="27">
        <f t="shared" si="45"/>
        <v>5.3155425004459522E-2</v>
      </c>
      <c r="AA71" s="57">
        <f t="shared" si="52"/>
        <v>2.3795235427076428E-2</v>
      </c>
      <c r="AD71" s="30">
        <v>2.9020000000000001</v>
      </c>
      <c r="AE71">
        <f t="shared" ref="AE71:AE81" si="70">$AI$4*AD70+(1-$AI$4)*AE70</f>
        <v>3.0713835366623403</v>
      </c>
      <c r="AF71" s="27">
        <f t="shared" si="46"/>
        <v>-5.8367862392260571E-2</v>
      </c>
      <c r="AG71" s="27">
        <f t="shared" si="47"/>
        <v>5.8367862392260571E-2</v>
      </c>
      <c r="AH71" s="57">
        <f t="shared" si="53"/>
        <v>2.8690782492242342E-2</v>
      </c>
      <c r="AK71" s="38">
        <v>2.9020000000000001</v>
      </c>
      <c r="AL71" s="74">
        <f t="shared" si="60"/>
        <v>3.0327472288236725</v>
      </c>
      <c r="AM71" s="28">
        <f t="shared" si="61"/>
        <v>0.12407778643191025</v>
      </c>
      <c r="AN71" s="28">
        <f t="shared" ref="AN71:AN80" si="71">AL70+AM70</f>
        <v>3.0887817554623895</v>
      </c>
      <c r="AO71" s="27">
        <f t="shared" si="62"/>
        <v>-6.4363113529424323E-2</v>
      </c>
      <c r="AP71" s="27">
        <f t="shared" si="63"/>
        <v>6.4363113529424323E-2</v>
      </c>
      <c r="AQ71" s="57">
        <f t="shared" si="64"/>
        <v>3.4887424173611833E-2</v>
      </c>
      <c r="AU71" s="38">
        <v>2.9020000000000001</v>
      </c>
      <c r="AV71" s="74">
        <f t="shared" si="65"/>
        <v>2.9903583262018794</v>
      </c>
      <c r="AW71" s="28">
        <f t="shared" si="66"/>
        <v>8.8105006312375306E-2</v>
      </c>
      <c r="AX71" s="28">
        <f t="shared" ref="AX71:AX80" si="72">AV70+AW70</f>
        <v>3.255433304807517</v>
      </c>
      <c r="AY71" s="27">
        <f t="shared" si="36"/>
        <v>-0.12178956058150134</v>
      </c>
      <c r="AZ71" s="27">
        <f t="shared" si="67"/>
        <v>0.12178956058150134</v>
      </c>
      <c r="BA71" s="57">
        <f t="shared" si="68"/>
        <v>0.12491510094716314</v>
      </c>
    </row>
    <row r="72" spans="2:53" x14ac:dyDescent="0.25">
      <c r="B72" s="14">
        <v>68</v>
      </c>
      <c r="C72" s="24">
        <v>44835</v>
      </c>
      <c r="D72" s="30">
        <v>3.419</v>
      </c>
      <c r="E72" s="38">
        <f t="shared" si="25"/>
        <v>2.984666666666667</v>
      </c>
      <c r="F72" s="25">
        <f t="shared" si="26"/>
        <v>2.984666666666667</v>
      </c>
      <c r="G72" s="27">
        <f t="shared" si="38"/>
        <v>0.12703519547626002</v>
      </c>
      <c r="H72" s="27">
        <f t="shared" si="39"/>
        <v>0.12703519547626002</v>
      </c>
      <c r="I72" s="57">
        <f t="shared" si="48"/>
        <v>0.18864544444444417</v>
      </c>
      <c r="J72" s="38">
        <f t="shared" si="49"/>
        <v>2.8172222222222221</v>
      </c>
      <c r="K72" s="25">
        <f t="shared" si="37"/>
        <v>2.8172222222222221</v>
      </c>
      <c r="L72" s="27">
        <f t="shared" si="40"/>
        <v>0.17600987943193272</v>
      </c>
      <c r="M72" s="27">
        <f t="shared" si="41"/>
        <v>0.17600987943193272</v>
      </c>
      <c r="N72" s="57">
        <f t="shared" si="50"/>
        <v>0.36213649382716073</v>
      </c>
      <c r="P72" s="38">
        <f t="shared" ref="P72:P103" si="73">AVERAGE(D69:D71)</f>
        <v>2.984666666666667</v>
      </c>
      <c r="Q72">
        <f t="shared" ref="Q72:Q103" si="74">$U$4*D71+(1-$U$4)*P72</f>
        <v>2.9598666666666666</v>
      </c>
      <c r="R72" s="27">
        <f t="shared" si="42"/>
        <v>0.13428877839524228</v>
      </c>
      <c r="S72" s="27">
        <f t="shared" si="43"/>
        <v>0.13428877839524228</v>
      </c>
      <c r="T72" s="57">
        <f t="shared" si="51"/>
        <v>0.21080341777777784</v>
      </c>
      <c r="V72" s="62"/>
      <c r="W72" s="30">
        <v>3.419</v>
      </c>
      <c r="X72">
        <f t="shared" si="69"/>
        <v>2.7940200696459412</v>
      </c>
      <c r="Y72" s="27">
        <f t="shared" si="44"/>
        <v>0.18279611885172825</v>
      </c>
      <c r="Z72" s="27">
        <f t="shared" si="45"/>
        <v>0.18279611885172825</v>
      </c>
      <c r="AA72" s="57">
        <f t="shared" si="52"/>
        <v>0.39059991334536426</v>
      </c>
      <c r="AD72" s="30">
        <v>3.419</v>
      </c>
      <c r="AE72">
        <f t="shared" si="70"/>
        <v>2.9358767073324681</v>
      </c>
      <c r="AF72" s="27">
        <f t="shared" si="46"/>
        <v>0.14130543804256565</v>
      </c>
      <c r="AG72" s="27">
        <f t="shared" si="47"/>
        <v>0.14130543804256565</v>
      </c>
      <c r="AH72" s="57">
        <f t="shared" si="53"/>
        <v>0.23340811591791774</v>
      </c>
      <c r="AK72" s="38">
        <v>3.419</v>
      </c>
      <c r="AL72" s="74">
        <f t="shared" si="60"/>
        <v>3.235477510678908</v>
      </c>
      <c r="AM72" s="28">
        <f t="shared" si="61"/>
        <v>0.13784197313099217</v>
      </c>
      <c r="AN72" s="28">
        <f t="shared" si="71"/>
        <v>3.156825015255583</v>
      </c>
      <c r="AO72" s="27">
        <f t="shared" si="62"/>
        <v>7.6681773835746425E-2</v>
      </c>
      <c r="AP72" s="27">
        <f t="shared" si="63"/>
        <v>7.6681773835746425E-2</v>
      </c>
      <c r="AQ72" s="57">
        <f t="shared" si="64"/>
        <v>6.8735722625735296E-2</v>
      </c>
      <c r="AU72" s="38">
        <v>3.419</v>
      </c>
      <c r="AV72" s="74">
        <f t="shared" si="65"/>
        <v>3.3338658331285638</v>
      </c>
      <c r="AW72" s="28">
        <f t="shared" si="66"/>
        <v>0.14812459395673794</v>
      </c>
      <c r="AX72" s="28">
        <f t="shared" si="72"/>
        <v>3.0784633325142545</v>
      </c>
      <c r="AY72" s="27">
        <f t="shared" si="36"/>
        <v>9.9601248167810907E-2</v>
      </c>
      <c r="AZ72" s="27">
        <f t="shared" si="67"/>
        <v>9.9601248167810907E-2</v>
      </c>
      <c r="BA72" s="57">
        <f t="shared" si="68"/>
        <v>0.1159652219022972</v>
      </c>
    </row>
    <row r="73" spans="2:53" x14ac:dyDescent="0.25">
      <c r="B73" s="14">
        <v>69</v>
      </c>
      <c r="C73" s="24">
        <v>44866</v>
      </c>
      <c r="D73" s="30">
        <v>3.589</v>
      </c>
      <c r="E73" s="38">
        <f t="shared" ref="E73:E81" si="75">AVERAGE(D70:D72)</f>
        <v>3.1456666666666671</v>
      </c>
      <c r="F73" s="25">
        <f t="shared" ref="F73:F81" si="76">E73</f>
        <v>3.1456666666666671</v>
      </c>
      <c r="G73" s="27">
        <f t="shared" si="38"/>
        <v>0.12352558744311309</v>
      </c>
      <c r="H73" s="27">
        <f t="shared" si="39"/>
        <v>0.12352558744311309</v>
      </c>
      <c r="I73" s="57">
        <f t="shared" si="48"/>
        <v>0.19654444444444408</v>
      </c>
      <c r="J73" s="38">
        <f t="shared" si="49"/>
        <v>2.9132222222222222</v>
      </c>
      <c r="K73" s="25">
        <f t="shared" ref="K73:K80" si="77">J73</f>
        <v>2.9132222222222222</v>
      </c>
      <c r="L73" s="27">
        <f t="shared" si="40"/>
        <v>0.18829138416767283</v>
      </c>
      <c r="M73" s="27">
        <f t="shared" si="41"/>
        <v>0.18829138416767283</v>
      </c>
      <c r="N73" s="57">
        <f t="shared" si="50"/>
        <v>0.45667560493827164</v>
      </c>
      <c r="P73" s="38">
        <f t="shared" si="73"/>
        <v>3.1456666666666671</v>
      </c>
      <c r="Q73">
        <f t="shared" si="74"/>
        <v>3.2276666666666669</v>
      </c>
      <c r="R73" s="27">
        <f t="shared" si="42"/>
        <v>0.10067799758521401</v>
      </c>
      <c r="S73" s="27">
        <f t="shared" si="43"/>
        <v>0.10067799758521401</v>
      </c>
      <c r="T73" s="57">
        <f t="shared" si="51"/>
        <v>0.13056177777777758</v>
      </c>
      <c r="V73" s="62"/>
      <c r="W73" s="30">
        <v>3.589</v>
      </c>
      <c r="X73">
        <f t="shared" si="69"/>
        <v>2.9815140487521585</v>
      </c>
      <c r="Y73" s="27">
        <f t="shared" si="44"/>
        <v>0.16926329095788281</v>
      </c>
      <c r="Z73" s="27">
        <f t="shared" si="45"/>
        <v>0.16926329095788281</v>
      </c>
      <c r="AA73" s="57">
        <f t="shared" si="52"/>
        <v>0.36903918096349481</v>
      </c>
      <c r="AD73" s="30">
        <v>3.589</v>
      </c>
      <c r="AE73">
        <f t="shared" si="70"/>
        <v>3.3223753414664938</v>
      </c>
      <c r="AF73" s="27">
        <f t="shared" si="46"/>
        <v>7.4289400538731162E-2</v>
      </c>
      <c r="AG73" s="27">
        <f t="shared" si="47"/>
        <v>7.4289400538731162E-2</v>
      </c>
      <c r="AH73" s="57">
        <f t="shared" si="53"/>
        <v>7.1088708538108752E-2</v>
      </c>
      <c r="AK73" s="38">
        <v>3.589</v>
      </c>
      <c r="AL73" s="74">
        <f t="shared" si="60"/>
        <v>3.4380236386669303</v>
      </c>
      <c r="AM73" s="28">
        <f t="shared" si="61"/>
        <v>0.14916520023097243</v>
      </c>
      <c r="AN73" s="28">
        <f t="shared" si="71"/>
        <v>3.3733194838099001</v>
      </c>
      <c r="AO73" s="27">
        <f t="shared" si="62"/>
        <v>6.0094877734772879E-2</v>
      </c>
      <c r="AP73" s="27">
        <f t="shared" si="63"/>
        <v>6.0094877734772879E-2</v>
      </c>
      <c r="AQ73" s="57">
        <f t="shared" si="64"/>
        <v>4.6518085064027929E-2</v>
      </c>
      <c r="AU73" s="38">
        <v>3.589</v>
      </c>
      <c r="AV73" s="74">
        <f t="shared" si="65"/>
        <v>3.5622476067713253</v>
      </c>
      <c r="AW73" s="28">
        <f t="shared" si="66"/>
        <v>0.16698503118295349</v>
      </c>
      <c r="AX73" s="28">
        <f>AV72+AW72</f>
        <v>3.4819904270853019</v>
      </c>
      <c r="AY73" s="27">
        <f t="shared" si="36"/>
        <v>2.9815985766146011E-2</v>
      </c>
      <c r="AZ73" s="27">
        <f t="shared" si="67"/>
        <v>2.9815985766146011E-2</v>
      </c>
      <c r="BA73" s="57">
        <f t="shared" si="68"/>
        <v>1.1451048695386075E-2</v>
      </c>
    </row>
    <row r="74" spans="2:53" x14ac:dyDescent="0.25">
      <c r="B74" s="14">
        <v>70</v>
      </c>
      <c r="C74" s="24">
        <v>44896</v>
      </c>
      <c r="D74" s="30">
        <v>4.25</v>
      </c>
      <c r="E74" s="38">
        <f t="shared" si="75"/>
        <v>3.3033333333333332</v>
      </c>
      <c r="F74" s="25">
        <f t="shared" si="76"/>
        <v>3.3033333333333332</v>
      </c>
      <c r="G74" s="27">
        <f t="shared" si="38"/>
        <v>0.22274509803921572</v>
      </c>
      <c r="H74" s="27">
        <f t="shared" si="39"/>
        <v>0.22274509803921572</v>
      </c>
      <c r="I74" s="57">
        <f t="shared" si="48"/>
        <v>0.89617777777777796</v>
      </c>
      <c r="J74" s="38">
        <f t="shared" si="49"/>
        <v>3.0166666666666671</v>
      </c>
      <c r="K74" s="25">
        <f t="shared" si="77"/>
        <v>3.0166666666666671</v>
      </c>
      <c r="L74" s="27">
        <f t="shared" si="40"/>
        <v>0.29019607843137246</v>
      </c>
      <c r="M74" s="27">
        <f t="shared" si="41"/>
        <v>0.29019607843137246</v>
      </c>
      <c r="N74" s="57">
        <f t="shared" si="50"/>
        <v>1.5211111111111102</v>
      </c>
      <c r="P74" s="38">
        <f t="shared" si="73"/>
        <v>3.3033333333333332</v>
      </c>
      <c r="Q74">
        <f t="shared" si="74"/>
        <v>3.3890333333333329</v>
      </c>
      <c r="R74" s="27">
        <f t="shared" si="42"/>
        <v>0.20258039215686285</v>
      </c>
      <c r="S74" s="27">
        <f t="shared" si="43"/>
        <v>0.20258039215686285</v>
      </c>
      <c r="T74" s="57">
        <f t="shared" si="51"/>
        <v>0.74126360111111189</v>
      </c>
      <c r="V74" s="62"/>
      <c r="W74" s="30">
        <v>4.25</v>
      </c>
      <c r="X74">
        <f t="shared" si="69"/>
        <v>3.1637598341265107</v>
      </c>
      <c r="Y74" s="27">
        <f t="shared" si="44"/>
        <v>0.25558592138199748</v>
      </c>
      <c r="Z74" s="27">
        <f t="shared" si="45"/>
        <v>0.25558592138199748</v>
      </c>
      <c r="AA74" s="57">
        <f t="shared" si="52"/>
        <v>1.1799176979568655</v>
      </c>
      <c r="AD74" s="30">
        <v>4.25</v>
      </c>
      <c r="AE74">
        <f t="shared" si="70"/>
        <v>3.5356750682932985</v>
      </c>
      <c r="AF74" s="27">
        <f t="shared" si="46"/>
        <v>0.1680764545192239</v>
      </c>
      <c r="AG74" s="27">
        <f t="shared" si="47"/>
        <v>0.1680764545192239</v>
      </c>
      <c r="AH74" s="57">
        <f t="shared" si="53"/>
        <v>0.51026010805778377</v>
      </c>
      <c r="AK74" s="38">
        <v>4.25</v>
      </c>
      <c r="AL74" s="74">
        <f t="shared" si="60"/>
        <v>3.7860321872285314</v>
      </c>
      <c r="AM74" s="28">
        <f t="shared" si="61"/>
        <v>0.18396278618883244</v>
      </c>
      <c r="AN74" s="28">
        <f t="shared" si="71"/>
        <v>3.5871888388979025</v>
      </c>
      <c r="AO74" s="27">
        <f t="shared" si="62"/>
        <v>0.15595556731814059</v>
      </c>
      <c r="AP74" s="27">
        <f t="shared" si="63"/>
        <v>0.15595556731814059</v>
      </c>
      <c r="AQ74" s="57">
        <f t="shared" si="64"/>
        <v>0.43931863528151061</v>
      </c>
      <c r="AU74" s="38">
        <v>4.25</v>
      </c>
      <c r="AV74" s="74">
        <f t="shared" si="65"/>
        <v>4.1198081594885698</v>
      </c>
      <c r="AW74" s="28">
        <f t="shared" si="66"/>
        <v>0.25877027874351188</v>
      </c>
      <c r="AX74" s="28">
        <f t="shared" si="72"/>
        <v>3.7292326379542788</v>
      </c>
      <c r="AY74" s="27">
        <f t="shared" si="36"/>
        <v>0.12253349695193438</v>
      </c>
      <c r="AZ74" s="27">
        <f t="shared" si="67"/>
        <v>0.12253349695193438</v>
      </c>
      <c r="BA74" s="57">
        <f t="shared" si="68"/>
        <v>0.27119864537205923</v>
      </c>
    </row>
    <row r="75" spans="2:53" x14ac:dyDescent="0.25">
      <c r="B75" s="14">
        <v>71</v>
      </c>
      <c r="C75" s="24">
        <v>44927</v>
      </c>
      <c r="D75" s="30">
        <v>4.8230000000000004</v>
      </c>
      <c r="E75" s="38">
        <f t="shared" si="75"/>
        <v>3.7526666666666664</v>
      </c>
      <c r="F75" s="25">
        <f t="shared" si="76"/>
        <v>3.7526666666666664</v>
      </c>
      <c r="G75" s="27">
        <f t="shared" si="38"/>
        <v>0.22192273135669374</v>
      </c>
      <c r="H75" s="27">
        <f t="shared" si="39"/>
        <v>0.22192273135669374</v>
      </c>
      <c r="I75" s="57">
        <f t="shared" si="48"/>
        <v>1.1456134444444459</v>
      </c>
      <c r="J75" s="38">
        <f t="shared" si="49"/>
        <v>3.1445555555555558</v>
      </c>
      <c r="K75" s="25">
        <f t="shared" si="77"/>
        <v>3.1445555555555558</v>
      </c>
      <c r="L75" s="27">
        <f t="shared" si="40"/>
        <v>0.34800838574423482</v>
      </c>
      <c r="M75" s="27">
        <f t="shared" si="41"/>
        <v>0.34800838574423482</v>
      </c>
      <c r="N75" s="57">
        <f t="shared" si="50"/>
        <v>2.8171757530864205</v>
      </c>
      <c r="P75" s="38">
        <f t="shared" si="73"/>
        <v>3.7526666666666664</v>
      </c>
      <c r="Q75">
        <f t="shared" si="74"/>
        <v>3.9018666666666664</v>
      </c>
      <c r="R75" s="27">
        <f t="shared" si="42"/>
        <v>0.19098762872347791</v>
      </c>
      <c r="S75" s="27">
        <f t="shared" si="43"/>
        <v>0.19098762872347791</v>
      </c>
      <c r="T75" s="57">
        <f t="shared" si="51"/>
        <v>0.84848661777777901</v>
      </c>
      <c r="V75" s="62"/>
      <c r="W75" s="30">
        <v>4.8230000000000004</v>
      </c>
      <c r="X75">
        <f t="shared" si="69"/>
        <v>3.4896318838885572</v>
      </c>
      <c r="Y75" s="27">
        <f t="shared" si="44"/>
        <v>0.27646031849708547</v>
      </c>
      <c r="Z75" s="27">
        <f t="shared" si="45"/>
        <v>0.27646031849708547</v>
      </c>
      <c r="AA75" s="57">
        <f t="shared" si="52"/>
        <v>1.7778705330625793</v>
      </c>
      <c r="AD75" s="30">
        <v>4.8230000000000004</v>
      </c>
      <c r="AE75">
        <f t="shared" si="70"/>
        <v>4.1071350136586595</v>
      </c>
      <c r="AF75" s="27">
        <f t="shared" si="46"/>
        <v>0.14842732455760746</v>
      </c>
      <c r="AG75" s="27">
        <f t="shared" si="47"/>
        <v>0.14842732455760746</v>
      </c>
      <c r="AH75" s="57">
        <f t="shared" si="53"/>
        <v>0.51246267866948814</v>
      </c>
      <c r="AK75" s="38">
        <v>4.8230000000000004</v>
      </c>
      <c r="AL75" s="74">
        <f t="shared" si="60"/>
        <v>4.2258964813921542</v>
      </c>
      <c r="AM75" s="28">
        <f t="shared" si="61"/>
        <v>0.22874555008442074</v>
      </c>
      <c r="AN75" s="28">
        <f t="shared" si="71"/>
        <v>3.9699949734173638</v>
      </c>
      <c r="AO75" s="27">
        <f t="shared" si="62"/>
        <v>0.17686191718487176</v>
      </c>
      <c r="AP75" s="27">
        <f t="shared" si="63"/>
        <v>0.17686191718487176</v>
      </c>
      <c r="AQ75" s="57">
        <f t="shared" si="64"/>
        <v>0.72761757537524452</v>
      </c>
      <c r="AU75" s="38">
        <v>4.8230000000000004</v>
      </c>
      <c r="AV75" s="74">
        <f t="shared" si="65"/>
        <v>4.711894609558021</v>
      </c>
      <c r="AW75" s="28">
        <f t="shared" si="66"/>
        <v>0.33709957900510762</v>
      </c>
      <c r="AX75" s="28">
        <f t="shared" si="72"/>
        <v>4.3785784382320818</v>
      </c>
      <c r="AY75" s="27">
        <f t="shared" ref="AY75:AY81" si="78">($D75-AX75)/$D75</f>
        <v>9.2146291057001561E-2</v>
      </c>
      <c r="AZ75" s="27">
        <f t="shared" si="67"/>
        <v>9.2146291057001561E-2</v>
      </c>
      <c r="BA75" s="57">
        <f t="shared" si="68"/>
        <v>0.19751052456423587</v>
      </c>
    </row>
    <row r="76" spans="2:53" x14ac:dyDescent="0.25">
      <c r="B76" s="14">
        <v>72</v>
      </c>
      <c r="C76" s="24">
        <v>44958</v>
      </c>
      <c r="D76" s="30">
        <v>4.2110000000000003</v>
      </c>
      <c r="E76" s="38">
        <f t="shared" si="75"/>
        <v>4.2206666666666672</v>
      </c>
      <c r="F76" s="25">
        <f t="shared" si="76"/>
        <v>4.2206666666666672</v>
      </c>
      <c r="G76" s="27">
        <f t="shared" si="38"/>
        <v>-2.295575081136769E-3</v>
      </c>
      <c r="H76" s="27">
        <f t="shared" si="39"/>
        <v>2.295575081136769E-3</v>
      </c>
      <c r="I76" s="57">
        <f t="shared" si="48"/>
        <v>9.3444444444449622E-5</v>
      </c>
      <c r="J76" s="38">
        <f t="shared" ref="J76:J81" si="79">AVERAGE(E73:E75)</f>
        <v>3.4005555555555556</v>
      </c>
      <c r="K76" s="25">
        <f t="shared" si="77"/>
        <v>3.4005555555555556</v>
      </c>
      <c r="L76" s="27">
        <f t="shared" si="40"/>
        <v>0.19245890392886361</v>
      </c>
      <c r="M76" s="27">
        <f t="shared" si="41"/>
        <v>0.19245890392886361</v>
      </c>
      <c r="N76" s="57">
        <f t="shared" si="50"/>
        <v>0.65682019753086474</v>
      </c>
      <c r="P76" s="38">
        <f t="shared" si="73"/>
        <v>4.2206666666666672</v>
      </c>
      <c r="Q76">
        <f t="shared" si="74"/>
        <v>4.4013666666666671</v>
      </c>
      <c r="R76" s="27">
        <f t="shared" si="42"/>
        <v>-4.520699754610942E-2</v>
      </c>
      <c r="S76" s="27">
        <f t="shared" si="43"/>
        <v>4.520699754610942E-2</v>
      </c>
      <c r="T76" s="57">
        <f t="shared" si="51"/>
        <v>3.6239467777777826E-2</v>
      </c>
      <c r="V76" s="62"/>
      <c r="W76" s="30">
        <v>4.2110000000000003</v>
      </c>
      <c r="X76">
        <f t="shared" si="69"/>
        <v>3.8896423187219895</v>
      </c>
      <c r="Y76" s="27">
        <f t="shared" si="44"/>
        <v>7.6313863993828251E-2</v>
      </c>
      <c r="Z76" s="27">
        <f t="shared" si="45"/>
        <v>7.6313863993828251E-2</v>
      </c>
      <c r="AA76" s="57">
        <f t="shared" si="52"/>
        <v>0.10327075931637957</v>
      </c>
      <c r="AD76" s="30">
        <v>4.2110000000000003</v>
      </c>
      <c r="AE76">
        <f t="shared" si="70"/>
        <v>4.6798270027317326</v>
      </c>
      <c r="AF76" s="27">
        <f t="shared" si="46"/>
        <v>-0.11133388808637669</v>
      </c>
      <c r="AG76" s="27">
        <f t="shared" si="47"/>
        <v>0.11133388808637669</v>
      </c>
      <c r="AH76" s="57">
        <f t="shared" si="53"/>
        <v>0.21979875849041972</v>
      </c>
      <c r="AK76" s="38">
        <v>4.2110000000000003</v>
      </c>
      <c r="AL76" s="74">
        <f t="shared" si="60"/>
        <v>4.3815494220336024</v>
      </c>
      <c r="AM76" s="28">
        <f t="shared" si="61"/>
        <v>0.21595434343190054</v>
      </c>
      <c r="AN76" s="28">
        <f t="shared" si="71"/>
        <v>4.4546420314765749</v>
      </c>
      <c r="AO76" s="27">
        <f t="shared" si="62"/>
        <v>-5.785847339742925E-2</v>
      </c>
      <c r="AP76" s="27">
        <f t="shared" si="63"/>
        <v>5.785847339742925E-2</v>
      </c>
      <c r="AQ76" s="57">
        <f t="shared" si="64"/>
        <v>5.9361439502032168E-2</v>
      </c>
      <c r="AU76" s="38">
        <v>4.2110000000000003</v>
      </c>
      <c r="AV76" s="74">
        <f t="shared" si="65"/>
        <v>4.4204985471407827</v>
      </c>
      <c r="AW76" s="28">
        <f t="shared" si="66"/>
        <v>0.18940310327085635</v>
      </c>
      <c r="AX76" s="28">
        <f t="shared" si="72"/>
        <v>5.0489941885631282</v>
      </c>
      <c r="AY76" s="27">
        <f t="shared" si="78"/>
        <v>-0.19900123214512655</v>
      </c>
      <c r="AZ76" s="27">
        <f t="shared" si="67"/>
        <v>0.19900123214512655</v>
      </c>
      <c r="BA76" s="57">
        <f t="shared" si="68"/>
        <v>0.70223426006557521</v>
      </c>
    </row>
    <row r="77" spans="2:53" x14ac:dyDescent="0.25">
      <c r="B77" s="14">
        <v>73</v>
      </c>
      <c r="C77" s="24">
        <v>44986</v>
      </c>
      <c r="D77" s="30">
        <v>3.4460000000000002</v>
      </c>
      <c r="E77" s="38">
        <f t="shared" si="75"/>
        <v>4.4279999999999999</v>
      </c>
      <c r="F77" s="25">
        <f t="shared" si="76"/>
        <v>4.4279999999999999</v>
      </c>
      <c r="G77" s="27">
        <f t="shared" ref="G77:G81" si="80">($D77-F77)/$D77</f>
        <v>-0.28496807893209508</v>
      </c>
      <c r="H77" s="27">
        <f t="shared" ref="H77:H81" si="81">ABS(($D77-F77)/$D77)</f>
        <v>0.28496807893209508</v>
      </c>
      <c r="I77" s="57">
        <f t="shared" ref="I77:I81" si="82">($D77-F77)^2</f>
        <v>0.96432399999999951</v>
      </c>
      <c r="J77" s="38">
        <f t="shared" si="79"/>
        <v>3.7588888888888889</v>
      </c>
      <c r="K77" s="25">
        <f t="shared" si="77"/>
        <v>3.7588888888888889</v>
      </c>
      <c r="L77" s="27">
        <f t="shared" ref="L77:L81" si="83">($D77-K77)/$D77</f>
        <v>-9.0797704262591053E-2</v>
      </c>
      <c r="M77" s="27">
        <f t="shared" ref="M77:M81" si="84">ABS(($D77-K77)/$D77)</f>
        <v>9.0797704262591053E-2</v>
      </c>
      <c r="N77" s="57">
        <f t="shared" si="50"/>
        <v>9.7899456790123379E-2</v>
      </c>
      <c r="P77" s="38">
        <f t="shared" si="73"/>
        <v>4.4279999999999999</v>
      </c>
      <c r="Q77">
        <f t="shared" si="74"/>
        <v>4.3628999999999998</v>
      </c>
      <c r="R77" s="27">
        <f t="shared" ref="R77:R81" si="85">($D77-Q77)/$D77</f>
        <v>-0.26607661056297144</v>
      </c>
      <c r="S77" s="27">
        <f t="shared" ref="S77:S81" si="86">ABS(($D77-Q77)/$D77)</f>
        <v>0.26607661056297144</v>
      </c>
      <c r="T77" s="57">
        <f t="shared" si="51"/>
        <v>0.84070560999999933</v>
      </c>
      <c r="V77" s="62"/>
      <c r="W77" s="30">
        <v>3.4460000000000002</v>
      </c>
      <c r="X77">
        <f t="shared" si="69"/>
        <v>3.9860496231053926</v>
      </c>
      <c r="Y77" s="27">
        <f t="shared" ref="Y77:Y81" si="87">($D77-X77)/$D77</f>
        <v>-0.1567178244647105</v>
      </c>
      <c r="Z77" s="27">
        <f t="shared" ref="Z77:Z81" si="88">ABS(($D77-X77)/$D77)</f>
        <v>0.1567178244647105</v>
      </c>
      <c r="AA77" s="57">
        <f t="shared" si="52"/>
        <v>0.29165359541627639</v>
      </c>
      <c r="AD77" s="30">
        <v>3.4460000000000002</v>
      </c>
      <c r="AE77">
        <f t="shared" si="70"/>
        <v>4.3047654005463469</v>
      </c>
      <c r="AF77" s="27">
        <f t="shared" ref="AF77:AF81" si="89">($D77-AE77)/$D77</f>
        <v>-0.24920644241043144</v>
      </c>
      <c r="AG77" s="27">
        <f t="shared" ref="AG77:AG81" si="90">ABS(($D77-AE77)/$D77)</f>
        <v>0.24920644241043144</v>
      </c>
      <c r="AH77" s="57">
        <f t="shared" si="53"/>
        <v>0.73747801317552741</v>
      </c>
      <c r="AK77" s="38">
        <v>3.4460000000000002</v>
      </c>
      <c r="AL77" s="74">
        <f t="shared" si="60"/>
        <v>4.2520526358258524</v>
      </c>
      <c r="AM77" s="28">
        <f t="shared" si="61"/>
        <v>0.15550039574496166</v>
      </c>
      <c r="AN77" s="28">
        <f t="shared" si="71"/>
        <v>4.5975037654655031</v>
      </c>
      <c r="AO77" s="27">
        <f t="shared" si="62"/>
        <v>-0.33415663536433632</v>
      </c>
      <c r="AP77" s="27">
        <f t="shared" si="63"/>
        <v>0.33415663536433632</v>
      </c>
      <c r="AQ77" s="57">
        <f t="shared" si="64"/>
        <v>1.325960921881232</v>
      </c>
      <c r="AU77" s="38">
        <v>3.4460000000000002</v>
      </c>
      <c r="AV77" s="74">
        <f t="shared" si="65"/>
        <v>3.7369754126029102</v>
      </c>
      <c r="AW77" s="28">
        <f t="shared" si="66"/>
        <v>-1.5734562614194925E-2</v>
      </c>
      <c r="AX77" s="28">
        <f t="shared" si="72"/>
        <v>4.609901650411639</v>
      </c>
      <c r="AY77" s="27">
        <f t="shared" si="78"/>
        <v>-0.33775439652107914</v>
      </c>
      <c r="AZ77" s="27">
        <f t="shared" si="67"/>
        <v>0.33775439652107914</v>
      </c>
      <c r="BA77" s="57">
        <f t="shared" si="68"/>
        <v>1.3546670518309367</v>
      </c>
    </row>
    <row r="78" spans="2:53" x14ac:dyDescent="0.25">
      <c r="B78" s="14">
        <v>74</v>
      </c>
      <c r="C78" s="24">
        <v>45017</v>
      </c>
      <c r="D78" s="30">
        <v>3.27</v>
      </c>
      <c r="E78" s="38">
        <f t="shared" si="75"/>
        <v>4.16</v>
      </c>
      <c r="F78" s="25">
        <f t="shared" si="76"/>
        <v>4.16</v>
      </c>
      <c r="G78" s="27">
        <f t="shared" si="80"/>
        <v>-0.27217125382263002</v>
      </c>
      <c r="H78" s="27">
        <f t="shared" si="81"/>
        <v>0.27217125382263002</v>
      </c>
      <c r="I78" s="57">
        <f t="shared" si="82"/>
        <v>0.79210000000000025</v>
      </c>
      <c r="J78" s="38">
        <f t="shared" si="79"/>
        <v>4.1337777777777776</v>
      </c>
      <c r="K78" s="25">
        <f t="shared" si="77"/>
        <v>4.1337777777777776</v>
      </c>
      <c r="L78" s="27">
        <f t="shared" si="83"/>
        <v>-0.26415222562011548</v>
      </c>
      <c r="M78" s="27">
        <f t="shared" si="84"/>
        <v>0.26415222562011548</v>
      </c>
      <c r="N78" s="57">
        <f t="shared" ref="N78:N81" si="91">($D78-K78)^2</f>
        <v>0.74611204938271558</v>
      </c>
      <c r="P78" s="38">
        <f t="shared" si="73"/>
        <v>4.16</v>
      </c>
      <c r="Q78">
        <f t="shared" si="74"/>
        <v>3.9458000000000002</v>
      </c>
      <c r="R78" s="27">
        <f t="shared" si="85"/>
        <v>-0.20666666666666672</v>
      </c>
      <c r="S78" s="27">
        <f t="shared" si="86"/>
        <v>0.20666666666666672</v>
      </c>
      <c r="T78" s="57">
        <f t="shared" ref="T78:T81" si="92">($D78-Q78)^2</f>
        <v>0.45670564000000025</v>
      </c>
      <c r="V78" s="62"/>
      <c r="W78" s="30">
        <v>3.27</v>
      </c>
      <c r="X78">
        <f t="shared" si="69"/>
        <v>3.8240347361737745</v>
      </c>
      <c r="Y78" s="27">
        <f t="shared" si="87"/>
        <v>-0.16942958292775978</v>
      </c>
      <c r="Z78" s="27">
        <f t="shared" si="88"/>
        <v>0.16942958292775978</v>
      </c>
      <c r="AA78" s="57">
        <f t="shared" ref="AA78:AA81" si="93">($D78-X78)^2</f>
        <v>0.30695448888714394</v>
      </c>
      <c r="AD78" s="30">
        <v>3.27</v>
      </c>
      <c r="AE78">
        <f t="shared" si="70"/>
        <v>3.6177530801092694</v>
      </c>
      <c r="AF78" s="27">
        <f t="shared" si="89"/>
        <v>-0.10634650767867566</v>
      </c>
      <c r="AG78" s="27">
        <f t="shared" si="90"/>
        <v>0.10634650767867566</v>
      </c>
      <c r="AH78" s="57">
        <f t="shared" ref="AH78:AH81" si="94">($D78-AE78)^2</f>
        <v>0.12093220472548395</v>
      </c>
      <c r="AK78" s="38">
        <v>3.27</v>
      </c>
      <c r="AL78" s="74">
        <f t="shared" si="60"/>
        <v>4.0662871220995696</v>
      </c>
      <c r="AM78" s="28">
        <f t="shared" si="61"/>
        <v>9.577886158749388E-2</v>
      </c>
      <c r="AN78" s="28">
        <f t="shared" si="71"/>
        <v>4.4075530315708136</v>
      </c>
      <c r="AO78" s="27">
        <f t="shared" si="62"/>
        <v>-0.34787554482287875</v>
      </c>
      <c r="AP78" s="27">
        <f t="shared" si="63"/>
        <v>0.34787554482287875</v>
      </c>
      <c r="AQ78" s="57">
        <f t="shared" si="64"/>
        <v>1.2940268996359483</v>
      </c>
      <c r="AU78" s="38">
        <v>3.27</v>
      </c>
      <c r="AV78" s="74">
        <f t="shared" si="65"/>
        <v>3.3828102124971791</v>
      </c>
      <c r="AW78" s="28">
        <f t="shared" si="66"/>
        <v>-9.5265762424705927E-2</v>
      </c>
      <c r="AX78" s="28">
        <f t="shared" si="72"/>
        <v>3.7212408499887153</v>
      </c>
      <c r="AY78" s="27">
        <f t="shared" si="78"/>
        <v>-0.13799414372743588</v>
      </c>
      <c r="AZ78" s="27">
        <f t="shared" si="67"/>
        <v>0.13799414372743588</v>
      </c>
      <c r="BA78" s="57">
        <f t="shared" si="68"/>
        <v>0.20361830469853825</v>
      </c>
    </row>
    <row r="79" spans="2:53" x14ac:dyDescent="0.25">
      <c r="B79" s="14">
        <v>75</v>
      </c>
      <c r="C79" s="24">
        <v>45047</v>
      </c>
      <c r="D79" s="30">
        <v>2.6659999999999999</v>
      </c>
      <c r="E79" s="38">
        <f t="shared" si="75"/>
        <v>3.6423333333333332</v>
      </c>
      <c r="F79" s="25">
        <f t="shared" si="76"/>
        <v>3.6423333333333332</v>
      </c>
      <c r="G79" s="27">
        <f t="shared" si="80"/>
        <v>-0.3662165541385346</v>
      </c>
      <c r="H79" s="27">
        <f t="shared" si="81"/>
        <v>0.3662165541385346</v>
      </c>
      <c r="I79" s="57">
        <f t="shared" si="82"/>
        <v>0.95322677777777765</v>
      </c>
      <c r="J79" s="38">
        <f t="shared" si="79"/>
        <v>4.2695555555555558</v>
      </c>
      <c r="K79" s="25">
        <f t="shared" si="77"/>
        <v>4.2695555555555558</v>
      </c>
      <c r="L79" s="27">
        <f t="shared" si="83"/>
        <v>-0.60148370425939834</v>
      </c>
      <c r="M79" s="27">
        <f t="shared" si="84"/>
        <v>0.60148370425939834</v>
      </c>
      <c r="N79" s="57">
        <f t="shared" si="91"/>
        <v>2.5713904197530875</v>
      </c>
      <c r="P79" s="38">
        <f t="shared" si="73"/>
        <v>3.6423333333333332</v>
      </c>
      <c r="Q79">
        <f t="shared" si="74"/>
        <v>3.5306333333333328</v>
      </c>
      <c r="R79" s="27">
        <f t="shared" si="85"/>
        <v>-0.32431857964491106</v>
      </c>
      <c r="S79" s="27">
        <f t="shared" si="86"/>
        <v>0.32431857964491106</v>
      </c>
      <c r="T79" s="57">
        <f t="shared" si="92"/>
        <v>0.74759080111111043</v>
      </c>
      <c r="V79" s="62"/>
      <c r="W79" s="30">
        <v>2.6659999999999999</v>
      </c>
      <c r="X79">
        <f t="shared" si="69"/>
        <v>3.6578243153216419</v>
      </c>
      <c r="Y79" s="27">
        <f t="shared" si="87"/>
        <v>-0.37202712502687246</v>
      </c>
      <c r="Z79" s="27">
        <f t="shared" si="88"/>
        <v>0.37202712502687246</v>
      </c>
      <c r="AA79" s="57">
        <f t="shared" si="93"/>
        <v>0.98371547246324387</v>
      </c>
      <c r="AD79" s="30">
        <v>2.6659999999999999</v>
      </c>
      <c r="AE79">
        <f t="shared" si="70"/>
        <v>3.339550616021854</v>
      </c>
      <c r="AF79" s="27">
        <f t="shared" si="89"/>
        <v>-0.25264464216873744</v>
      </c>
      <c r="AG79" s="27">
        <f t="shared" si="90"/>
        <v>0.25264464216873744</v>
      </c>
      <c r="AH79" s="57">
        <f t="shared" si="94"/>
        <v>0.45367043234341908</v>
      </c>
      <c r="AK79" s="38">
        <v>2.6659999999999999</v>
      </c>
      <c r="AL79" s="74">
        <f t="shared" si="60"/>
        <v>3.713246188580944</v>
      </c>
      <c r="AM79" s="28">
        <f t="shared" si="61"/>
        <v>1.7235397443922981E-2</v>
      </c>
      <c r="AN79" s="28">
        <f t="shared" si="71"/>
        <v>4.1620659836870635</v>
      </c>
      <c r="AO79" s="27">
        <f t="shared" si="62"/>
        <v>-0.56116503514143423</v>
      </c>
      <c r="AP79" s="27">
        <f t="shared" si="63"/>
        <v>0.56116503514143423</v>
      </c>
      <c r="AQ79" s="57">
        <f t="shared" si="64"/>
        <v>2.2382134275455412</v>
      </c>
      <c r="AU79" s="38">
        <v>2.6659999999999999</v>
      </c>
      <c r="AV79" s="74">
        <f t="shared" si="65"/>
        <v>2.8213861125181179</v>
      </c>
      <c r="AW79" s="28">
        <f t="shared" si="66"/>
        <v>-0.20481297174997942</v>
      </c>
      <c r="AX79" s="28">
        <f t="shared" si="72"/>
        <v>3.2875444500724731</v>
      </c>
      <c r="AY79" s="27">
        <f t="shared" si="78"/>
        <v>-0.23313745314046255</v>
      </c>
      <c r="AZ79" s="27">
        <f t="shared" si="67"/>
        <v>0.23313745314046255</v>
      </c>
      <c r="BA79" s="57">
        <f t="shared" si="68"/>
        <v>0.3863175034158931</v>
      </c>
    </row>
    <row r="80" spans="2:53" x14ac:dyDescent="0.25">
      <c r="B80" s="14">
        <v>76</v>
      </c>
      <c r="C80" s="24">
        <v>45078</v>
      </c>
      <c r="D80" s="30">
        <v>2.2189999999999999</v>
      </c>
      <c r="E80" s="38">
        <f t="shared" si="75"/>
        <v>3.1273333333333331</v>
      </c>
      <c r="F80" s="25">
        <f t="shared" si="76"/>
        <v>3.1273333333333331</v>
      </c>
      <c r="G80" s="27">
        <f t="shared" si="80"/>
        <v>-0.40934354814480994</v>
      </c>
      <c r="H80" s="27">
        <f t="shared" si="81"/>
        <v>0.40934354814480994</v>
      </c>
      <c r="I80" s="57">
        <f t="shared" si="82"/>
        <v>0.82506944444444419</v>
      </c>
      <c r="J80" s="38">
        <f t="shared" si="79"/>
        <v>4.0767777777777781</v>
      </c>
      <c r="K80" s="25">
        <f t="shared" si="77"/>
        <v>4.0767777777777781</v>
      </c>
      <c r="L80" s="27">
        <f t="shared" si="83"/>
        <v>-0.83721396024235162</v>
      </c>
      <c r="M80" s="27">
        <f t="shared" si="84"/>
        <v>0.83721396024235162</v>
      </c>
      <c r="N80" s="57">
        <f t="shared" si="91"/>
        <v>3.4513382716049397</v>
      </c>
      <c r="P80" s="38">
        <f t="shared" si="73"/>
        <v>3.1273333333333331</v>
      </c>
      <c r="Q80">
        <f t="shared" si="74"/>
        <v>2.9889333333333328</v>
      </c>
      <c r="R80" s="27">
        <f t="shared" si="85"/>
        <v>-0.34697311101096573</v>
      </c>
      <c r="S80" s="27">
        <f t="shared" si="86"/>
        <v>0.34697311101096573</v>
      </c>
      <c r="T80" s="57">
        <f t="shared" si="92"/>
        <v>0.5927973377777771</v>
      </c>
      <c r="V80" s="62"/>
      <c r="W80" s="30">
        <v>2.2189999999999999</v>
      </c>
      <c r="X80">
        <f t="shared" si="69"/>
        <v>3.3602770207251491</v>
      </c>
      <c r="Y80" s="27">
        <f t="shared" si="87"/>
        <v>-0.51432042394103172</v>
      </c>
      <c r="Z80" s="27">
        <f t="shared" si="88"/>
        <v>0.51432042394103172</v>
      </c>
      <c r="AA80" s="57">
        <f t="shared" si="93"/>
        <v>1.3025132380352729</v>
      </c>
      <c r="AD80" s="30">
        <v>2.2189999999999999</v>
      </c>
      <c r="AE80">
        <f t="shared" si="70"/>
        <v>2.8007101232043707</v>
      </c>
      <c r="AF80" s="27">
        <f t="shared" si="89"/>
        <v>-0.26214967246704413</v>
      </c>
      <c r="AG80" s="27">
        <f t="shared" si="90"/>
        <v>0.26214967246704413</v>
      </c>
      <c r="AH80" s="57">
        <f t="shared" si="94"/>
        <v>0.33838666743844437</v>
      </c>
      <c r="AK80" s="38">
        <v>2.2189999999999999</v>
      </c>
      <c r="AL80" s="74">
        <f t="shared" si="60"/>
        <v>3.2770371102174067</v>
      </c>
      <c r="AM80" s="28">
        <f t="shared" si="61"/>
        <v>-6.2117385822382562E-2</v>
      </c>
      <c r="AN80" s="28">
        <f t="shared" si="71"/>
        <v>3.730481586024867</v>
      </c>
      <c r="AO80" s="27">
        <f t="shared" si="62"/>
        <v>-0.68115438757317137</v>
      </c>
      <c r="AP80" s="27">
        <f t="shared" si="63"/>
        <v>0.68115438757317137</v>
      </c>
      <c r="AQ80" s="57">
        <f t="shared" si="64"/>
        <v>2.2845765848922479</v>
      </c>
      <c r="AU80" s="38">
        <v>2.2189999999999999</v>
      </c>
      <c r="AV80" s="74">
        <f t="shared" si="65"/>
        <v>2.3183932851920348</v>
      </c>
      <c r="AW80" s="28">
        <f t="shared" si="66"/>
        <v>-0.27488523781036378</v>
      </c>
      <c r="AX80" s="28">
        <f t="shared" si="72"/>
        <v>2.6165731407681383</v>
      </c>
      <c r="AY80" s="27">
        <f t="shared" si="78"/>
        <v>-0.17916770652011649</v>
      </c>
      <c r="AZ80" s="27">
        <f t="shared" si="67"/>
        <v>0.17916770652011649</v>
      </c>
      <c r="BA80" s="57">
        <f t="shared" si="68"/>
        <v>0.15806440226024202</v>
      </c>
    </row>
    <row r="81" spans="2:53" ht="15.75" thickBot="1" x14ac:dyDescent="0.3">
      <c r="B81" s="39">
        <v>77</v>
      </c>
      <c r="C81" s="40">
        <v>45108</v>
      </c>
      <c r="D81" s="41">
        <v>2.0939999999999999</v>
      </c>
      <c r="E81" s="42">
        <f t="shared" si="75"/>
        <v>2.7183333333333333</v>
      </c>
      <c r="F81" s="43">
        <f t="shared" si="76"/>
        <v>2.7183333333333333</v>
      </c>
      <c r="G81" s="44">
        <f t="shared" si="80"/>
        <v>-0.29815345431391282</v>
      </c>
      <c r="H81" s="44">
        <f t="shared" si="81"/>
        <v>0.29815345431391282</v>
      </c>
      <c r="I81" s="69">
        <f t="shared" si="82"/>
        <v>0.38979211111111123</v>
      </c>
      <c r="J81" s="38">
        <f t="shared" si="79"/>
        <v>3.6432222222222221</v>
      </c>
      <c r="K81" s="43">
        <f>J81</f>
        <v>3.6432222222222221</v>
      </c>
      <c r="L81" s="44">
        <f t="shared" si="83"/>
        <v>-0.73983869256075563</v>
      </c>
      <c r="M81" s="44">
        <f t="shared" si="84"/>
        <v>0.73983869256075563</v>
      </c>
      <c r="N81" s="69">
        <f t="shared" si="91"/>
        <v>2.4000894938271609</v>
      </c>
      <c r="P81" s="42">
        <f t="shared" si="73"/>
        <v>2.7183333333333333</v>
      </c>
      <c r="Q81">
        <f t="shared" si="74"/>
        <v>2.5685333333333329</v>
      </c>
      <c r="R81" s="44">
        <f t="shared" si="85"/>
        <v>-0.22661572747532621</v>
      </c>
      <c r="S81" s="44">
        <f t="shared" si="86"/>
        <v>0.22661572747532621</v>
      </c>
      <c r="T81" s="69">
        <f t="shared" si="92"/>
        <v>0.22518188444444415</v>
      </c>
      <c r="V81" s="62"/>
      <c r="W81" s="41">
        <v>2.0939999999999999</v>
      </c>
      <c r="X81">
        <f t="shared" si="69"/>
        <v>3.0178939145076038</v>
      </c>
      <c r="Y81" s="44">
        <f t="shared" si="87"/>
        <v>-0.44121008333696465</v>
      </c>
      <c r="Z81" s="44">
        <f t="shared" si="88"/>
        <v>0.44121008333696465</v>
      </c>
      <c r="AA81" s="69">
        <f t="shared" si="93"/>
        <v>0.85357996526418378</v>
      </c>
      <c r="AD81" s="41">
        <v>2.0939999999999999</v>
      </c>
      <c r="AE81">
        <f t="shared" si="70"/>
        <v>2.335342024640874</v>
      </c>
      <c r="AF81" s="44">
        <f t="shared" si="89"/>
        <v>-0.11525407098418061</v>
      </c>
      <c r="AG81" s="44">
        <f t="shared" si="90"/>
        <v>0.11525407098418061</v>
      </c>
      <c r="AH81" s="69">
        <f t="shared" si="94"/>
        <v>5.8245972857756317E-2</v>
      </c>
      <c r="AK81" s="42">
        <v>2.0939999999999999</v>
      </c>
      <c r="AL81" s="115">
        <f t="shared" si="60"/>
        <v>2.8786438070765166</v>
      </c>
      <c r="AM81" s="45">
        <f t="shared" si="61"/>
        <v>-0.12096567135312139</v>
      </c>
      <c r="AN81" s="45">
        <f>AL80+AM80</f>
        <v>3.214919724395024</v>
      </c>
      <c r="AO81" s="44">
        <f>($D81-AN81)/$D81</f>
        <v>-0.53530072798234207</v>
      </c>
      <c r="AP81" s="44">
        <f t="shared" si="63"/>
        <v>0.53530072798234207</v>
      </c>
      <c r="AQ81" s="69">
        <f t="shared" si="64"/>
        <v>1.256461028537817</v>
      </c>
      <c r="AU81" s="42">
        <v>2.0939999999999999</v>
      </c>
      <c r="AV81" s="74">
        <f t="shared" si="65"/>
        <v>2.0813770118454178</v>
      </c>
      <c r="AW81" s="28">
        <f t="shared" si="66"/>
        <v>-0.26598603116138331</v>
      </c>
      <c r="AX81" s="45">
        <f>AV80+AW80</f>
        <v>2.0435080473816711</v>
      </c>
      <c r="AY81" s="44">
        <f t="shared" si="78"/>
        <v>2.411268033349032E-2</v>
      </c>
      <c r="AZ81" s="44">
        <f t="shared" si="67"/>
        <v>2.411268033349032E-2</v>
      </c>
      <c r="BA81" s="69">
        <f t="shared" si="68"/>
        <v>2.5494372792115535E-3</v>
      </c>
    </row>
    <row r="82" spans="2:53" s="46" customFormat="1" ht="16.5" thickTop="1" thickBot="1" x14ac:dyDescent="0.3">
      <c r="B82" s="49">
        <v>78</v>
      </c>
      <c r="C82" s="50">
        <v>45139</v>
      </c>
      <c r="D82" s="89"/>
      <c r="E82" s="90">
        <f>AVERAGE(D79:D81)</f>
        <v>2.3263333333333329</v>
      </c>
      <c r="F82" s="70">
        <f>E82</f>
        <v>2.3263333333333329</v>
      </c>
      <c r="G82" s="91"/>
      <c r="H82" s="91"/>
      <c r="I82" s="92"/>
      <c r="J82" s="38">
        <f>AVERAGE(E79:E81)</f>
        <v>3.1626666666666665</v>
      </c>
      <c r="K82" s="70">
        <f>J82</f>
        <v>3.1626666666666665</v>
      </c>
      <c r="P82" s="90">
        <f t="shared" si="73"/>
        <v>2.3263333333333329</v>
      </c>
      <c r="Q82" s="46">
        <f t="shared" si="74"/>
        <v>2.2566333333333328</v>
      </c>
      <c r="R82" s="91"/>
      <c r="S82" s="91"/>
      <c r="T82" s="92"/>
      <c r="V82" s="93"/>
      <c r="W82" s="90"/>
      <c r="X82">
        <f t="shared" si="69"/>
        <v>2.7407257401553227</v>
      </c>
      <c r="Y82" s="91"/>
      <c r="Z82" s="91"/>
      <c r="AA82" s="92"/>
      <c r="AE82">
        <f>$AI$4*AD81+(1-$AI$4)*AE81</f>
        <v>2.1422684049281746</v>
      </c>
      <c r="AF82" s="116"/>
      <c r="AG82" s="88"/>
      <c r="AJ82" s="94"/>
      <c r="AK82" s="91"/>
      <c r="AN82" s="88">
        <f>AL81+AM81</f>
        <v>2.757678135723395</v>
      </c>
      <c r="AO82" s="94" t="s">
        <v>516</v>
      </c>
      <c r="AX82" s="88">
        <f>AV81+AW81</f>
        <v>1.8153909806840345</v>
      </c>
      <c r="AY82" s="94" t="s">
        <v>516</v>
      </c>
    </row>
    <row r="83" spans="2:53" ht="15.75" thickTop="1" x14ac:dyDescent="0.25">
      <c r="B83" s="68">
        <v>79</v>
      </c>
      <c r="C83" s="8">
        <v>45140</v>
      </c>
      <c r="E83" s="96"/>
      <c r="F83" s="1">
        <f t="shared" ref="F83:F90" si="95">F82</f>
        <v>2.3263333333333329</v>
      </c>
      <c r="G83" s="51"/>
      <c r="H83" s="51"/>
      <c r="I83" s="97"/>
      <c r="J83" s="38"/>
      <c r="K83" s="1">
        <f t="shared" ref="K83:K90" si="96">K82</f>
        <v>3.1626666666666665</v>
      </c>
      <c r="Q83">
        <f>Q82</f>
        <v>2.2566333333333328</v>
      </c>
      <c r="X83">
        <f>X82</f>
        <v>2.7407257401553227</v>
      </c>
      <c r="AE83">
        <f>AE82</f>
        <v>2.1422684049281746</v>
      </c>
      <c r="AF83" s="74"/>
      <c r="AN83" s="10">
        <f>AL81+AM81*2</f>
        <v>2.636712464370274</v>
      </c>
      <c r="AO83" t="s">
        <v>517</v>
      </c>
      <c r="AX83" s="88">
        <f>AV81+AW81*2</f>
        <v>1.5494049495226512</v>
      </c>
      <c r="AY83" t="s">
        <v>517</v>
      </c>
    </row>
    <row r="84" spans="2:53" x14ac:dyDescent="0.25">
      <c r="B84" s="63">
        <v>80</v>
      </c>
      <c r="C84" s="64">
        <v>45141</v>
      </c>
      <c r="D84" s="95"/>
      <c r="E84" s="66"/>
      <c r="F84" s="67">
        <f t="shared" si="95"/>
        <v>2.3263333333333329</v>
      </c>
      <c r="G84" s="65"/>
      <c r="H84" s="65"/>
      <c r="I84" s="98"/>
      <c r="J84" s="38"/>
      <c r="K84" s="67">
        <f t="shared" si="96"/>
        <v>3.1626666666666665</v>
      </c>
      <c r="Q84">
        <f>Q83</f>
        <v>2.2566333333333328</v>
      </c>
      <c r="X84">
        <f>X83</f>
        <v>2.7407257401553227</v>
      </c>
      <c r="AE84">
        <f t="shared" ref="AE84:AE90" si="97">AE83</f>
        <v>2.1422684049281746</v>
      </c>
      <c r="AF84" s="74"/>
      <c r="AN84" s="87">
        <f>AL81+AM81*3</f>
        <v>2.5157467930171524</v>
      </c>
      <c r="AO84" t="s">
        <v>518</v>
      </c>
      <c r="AX84">
        <f>AV81+AW81*3</f>
        <v>1.2834189183612679</v>
      </c>
      <c r="AY84" t="s">
        <v>518</v>
      </c>
    </row>
    <row r="85" spans="2:53" x14ac:dyDescent="0.25">
      <c r="B85" s="39">
        <v>81</v>
      </c>
      <c r="C85" s="40">
        <v>45142</v>
      </c>
      <c r="D85" s="27"/>
      <c r="E85" s="38"/>
      <c r="F85" s="25">
        <f t="shared" si="95"/>
        <v>2.3263333333333329</v>
      </c>
      <c r="G85" s="27"/>
      <c r="H85" s="27"/>
      <c r="I85" s="99"/>
      <c r="J85" s="38"/>
      <c r="K85" s="25">
        <f t="shared" si="96"/>
        <v>3.1626666666666665</v>
      </c>
      <c r="Q85">
        <f t="shared" ref="Q85:Q90" si="98">Q84</f>
        <v>2.2566333333333328</v>
      </c>
      <c r="X85">
        <f t="shared" ref="X85:X90" si="99">X84</f>
        <v>2.7407257401553227</v>
      </c>
      <c r="AE85">
        <f t="shared" si="97"/>
        <v>2.1422684049281746</v>
      </c>
      <c r="AF85" s="74"/>
      <c r="AN85" s="87">
        <f>AL81+AM81*4</f>
        <v>2.3947811216640309</v>
      </c>
      <c r="AO85" t="s">
        <v>519</v>
      </c>
      <c r="AX85">
        <f>AV81+AW81*4</f>
        <v>1.0174328871998846</v>
      </c>
      <c r="AY85" t="s">
        <v>519</v>
      </c>
    </row>
    <row r="86" spans="2:53" x14ac:dyDescent="0.25">
      <c r="B86" s="39">
        <v>82</v>
      </c>
      <c r="C86" s="40">
        <v>45143</v>
      </c>
      <c r="D86" s="27"/>
      <c r="E86" s="38"/>
      <c r="F86" s="25">
        <f t="shared" si="95"/>
        <v>2.3263333333333329</v>
      </c>
      <c r="G86" s="27"/>
      <c r="H86" s="27"/>
      <c r="I86" s="99"/>
      <c r="J86" s="38"/>
      <c r="K86" s="25">
        <f t="shared" si="96"/>
        <v>3.1626666666666665</v>
      </c>
      <c r="Q86">
        <f t="shared" si="98"/>
        <v>2.2566333333333328</v>
      </c>
      <c r="X86">
        <f t="shared" si="99"/>
        <v>2.7407257401553227</v>
      </c>
      <c r="AE86">
        <f t="shared" si="97"/>
        <v>2.1422684049281746</v>
      </c>
      <c r="AF86" s="74"/>
      <c r="AN86">
        <f>AL81+AM81*5</f>
        <v>2.2738154503109094</v>
      </c>
      <c r="AO86" t="s">
        <v>520</v>
      </c>
      <c r="AX86">
        <f>AV81+AW81*5</f>
        <v>0.75144685603850125</v>
      </c>
      <c r="AY86" t="s">
        <v>520</v>
      </c>
    </row>
    <row r="87" spans="2:53" x14ac:dyDescent="0.25">
      <c r="B87" s="39">
        <v>83</v>
      </c>
      <c r="C87" s="40">
        <v>45144</v>
      </c>
      <c r="D87" s="27"/>
      <c r="E87" s="38"/>
      <c r="F87" s="25">
        <f t="shared" si="95"/>
        <v>2.3263333333333329</v>
      </c>
      <c r="G87" s="27"/>
      <c r="H87" s="27"/>
      <c r="I87" s="99"/>
      <c r="J87" s="38"/>
      <c r="K87" s="25">
        <f t="shared" si="96"/>
        <v>3.1626666666666665</v>
      </c>
      <c r="Q87">
        <f t="shared" si="98"/>
        <v>2.2566333333333328</v>
      </c>
      <c r="X87">
        <f t="shared" si="99"/>
        <v>2.7407257401553227</v>
      </c>
      <c r="AE87">
        <f t="shared" si="97"/>
        <v>2.1422684049281746</v>
      </c>
    </row>
    <row r="88" spans="2:53" x14ac:dyDescent="0.25">
      <c r="B88" s="39">
        <v>84</v>
      </c>
      <c r="C88" s="40">
        <v>45145</v>
      </c>
      <c r="D88" s="27"/>
      <c r="E88" s="38"/>
      <c r="F88" s="25">
        <f t="shared" si="95"/>
        <v>2.3263333333333329</v>
      </c>
      <c r="G88" s="27"/>
      <c r="H88" s="27"/>
      <c r="I88" s="99"/>
      <c r="J88" s="38"/>
      <c r="K88" s="25">
        <f t="shared" si="96"/>
        <v>3.1626666666666665</v>
      </c>
      <c r="Q88">
        <f t="shared" si="98"/>
        <v>2.2566333333333328</v>
      </c>
      <c r="X88">
        <f t="shared" si="99"/>
        <v>2.7407257401553227</v>
      </c>
      <c r="AE88">
        <f t="shared" si="97"/>
        <v>2.1422684049281746</v>
      </c>
    </row>
    <row r="89" spans="2:53" x14ac:dyDescent="0.25">
      <c r="B89" s="39">
        <v>85</v>
      </c>
      <c r="C89" s="40">
        <v>45146</v>
      </c>
      <c r="D89" s="27"/>
      <c r="E89" s="38"/>
      <c r="F89" s="25">
        <f t="shared" si="95"/>
        <v>2.3263333333333329</v>
      </c>
      <c r="G89" s="27"/>
      <c r="H89" s="27"/>
      <c r="I89" s="99"/>
      <c r="J89" s="38"/>
      <c r="K89" s="25">
        <f t="shared" si="96"/>
        <v>3.1626666666666665</v>
      </c>
      <c r="Q89">
        <f t="shared" si="98"/>
        <v>2.2566333333333328</v>
      </c>
      <c r="X89">
        <f t="shared" si="99"/>
        <v>2.7407257401553227</v>
      </c>
      <c r="AE89">
        <f t="shared" si="97"/>
        <v>2.1422684049281746</v>
      </c>
    </row>
    <row r="90" spans="2:53" x14ac:dyDescent="0.25">
      <c r="B90" s="39">
        <v>86</v>
      </c>
      <c r="C90" s="40">
        <v>45147</v>
      </c>
      <c r="D90" s="27"/>
      <c r="E90" s="38"/>
      <c r="F90" s="25">
        <f t="shared" si="95"/>
        <v>2.3263333333333329</v>
      </c>
      <c r="G90" s="27"/>
      <c r="H90" s="27"/>
      <c r="I90" s="99"/>
      <c r="J90" s="38"/>
      <c r="K90" s="25">
        <f t="shared" si="96"/>
        <v>3.1626666666666665</v>
      </c>
      <c r="Q90">
        <f t="shared" si="98"/>
        <v>2.2566333333333328</v>
      </c>
      <c r="X90">
        <f t="shared" si="99"/>
        <v>2.7407257401553227</v>
      </c>
      <c r="AE90">
        <f t="shared" si="97"/>
        <v>2.1422684049281746</v>
      </c>
    </row>
  </sheetData>
  <mergeCells count="15">
    <mergeCell ref="BB2:BB3"/>
    <mergeCell ref="BC2:BC3"/>
    <mergeCell ref="B3:D3"/>
    <mergeCell ref="P1:T1"/>
    <mergeCell ref="U2:U3"/>
    <mergeCell ref="W1:AA1"/>
    <mergeCell ref="AU1:BA1"/>
    <mergeCell ref="AB2:AB3"/>
    <mergeCell ref="AK1:AQ1"/>
    <mergeCell ref="AR2:AR3"/>
    <mergeCell ref="AS2:AS3"/>
    <mergeCell ref="E1:I1"/>
    <mergeCell ref="AD1:AH1"/>
    <mergeCell ref="AI2:AI3"/>
    <mergeCell ref="J1:N1"/>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7172" r:id="rId4">
          <objectPr defaultSize="0" autoPict="0" r:id="rId5">
            <anchor moveWithCells="1">
              <from>
                <xdr:col>20</xdr:col>
                <xdr:colOff>76200</xdr:colOff>
                <xdr:row>7</xdr:row>
                <xdr:rowOff>95250</xdr:rowOff>
              </from>
              <to>
                <xdr:col>21</xdr:col>
                <xdr:colOff>723900</xdr:colOff>
                <xdr:row>8</xdr:row>
                <xdr:rowOff>180975</xdr:rowOff>
              </to>
            </anchor>
          </objectPr>
        </oleObject>
      </mc:Choice>
      <mc:Fallback>
        <oleObject progId="Equation.3" shapeId="7172" r:id="rId4"/>
      </mc:Fallback>
    </mc:AlternateContent>
    <mc:AlternateContent xmlns:mc="http://schemas.openxmlformats.org/markup-compatibility/2006">
      <mc:Choice Requires="x14">
        <oleObject progId="Equation.3" shapeId="7176" r:id="rId6">
          <objectPr defaultSize="0" autoPict="0" r:id="rId7">
            <anchor moveWithCells="1">
              <from>
                <xdr:col>43</xdr:col>
                <xdr:colOff>114300</xdr:colOff>
                <xdr:row>4</xdr:row>
                <xdr:rowOff>152400</xdr:rowOff>
              </from>
              <to>
                <xdr:col>45</xdr:col>
                <xdr:colOff>504825</xdr:colOff>
                <xdr:row>8</xdr:row>
                <xdr:rowOff>38100</xdr:rowOff>
              </to>
            </anchor>
          </objectPr>
        </oleObject>
      </mc:Choice>
      <mc:Fallback>
        <oleObject progId="Equation.3" shapeId="7176" r:id="rId6"/>
      </mc:Fallback>
    </mc:AlternateContent>
    <mc:AlternateContent xmlns:mc="http://schemas.openxmlformats.org/markup-compatibility/2006">
      <mc:Choice Requires="x14">
        <oleObject progId="Equation.3" shapeId="7177" r:id="rId8">
          <objectPr defaultSize="0" autoPict="0" r:id="rId7">
            <anchor moveWithCells="1">
              <from>
                <xdr:col>53</xdr:col>
                <xdr:colOff>76200</xdr:colOff>
                <xdr:row>4</xdr:row>
                <xdr:rowOff>47625</xdr:rowOff>
              </from>
              <to>
                <xdr:col>58</xdr:col>
                <xdr:colOff>180975</xdr:colOff>
                <xdr:row>10</xdr:row>
                <xdr:rowOff>152400</xdr:rowOff>
              </to>
            </anchor>
          </objectPr>
        </oleObject>
      </mc:Choice>
      <mc:Fallback>
        <oleObject progId="Equation.3" shapeId="7177" r:id="rId8"/>
      </mc:Fallback>
    </mc:AlternateContent>
  </oleObjects>
  <extLst>
    <ext xmlns:x15="http://schemas.microsoft.com/office/spreadsheetml/2010/11/main" uri="{F7C9EE02-42E1-4005-9D12-6889AFFD525C}">
      <x15:webExtensions xmlns:xm="http://schemas.microsoft.com/office/excel/2006/main">
        <x15:webExtension appRef="{520ADC59-9AB2-4C24-B87F-51DAA91AD6D3}">
          <xm:f>'Seasonal Data'!1:1048576</xm:f>
        </x15:webExtension>
        <x15:webExtension appRef="{C06E064B-1089-4351-879B-395C5497DB81}">
          <xm:f>'Trend Data'!$P$8:$P$82</xm:f>
        </x15:webExtension>
        <x15:webExtension appRef="{43EE452C-E057-4F0B-8FEE-954DB5AF4C46}">
          <xm:f>'Trend Data'!$V$8:$X$84</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225D-45AE-439C-B8BF-144CE7D68369}">
  <dimension ref="A1"/>
  <sheetViews>
    <sheetView topLeftCell="A19" zoomScale="40" zoomScaleNormal="40" workbookViewId="0">
      <selection activeCell="AW74" activeCellId="1" sqref="AT58 AW74"/>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0583C-434C-4386-8E05-D1E04A547F23}">
  <dimension ref="B1:AX124"/>
  <sheetViews>
    <sheetView topLeftCell="AA1" zoomScale="85" zoomScaleNormal="85" workbookViewId="0">
      <pane ySplit="4" topLeftCell="A5" activePane="bottomLeft" state="frozen"/>
      <selection pane="bottomLeft" activeCell="AG5" sqref="AG5"/>
    </sheetView>
  </sheetViews>
  <sheetFormatPr defaultRowHeight="15" x14ac:dyDescent="0.25"/>
  <cols>
    <col min="2" max="2" width="10.7109375" customWidth="1"/>
    <col min="3" max="3" width="11.85546875" customWidth="1"/>
    <col min="4" max="4" width="10.42578125" customWidth="1"/>
    <col min="5" max="5" width="10.7109375" customWidth="1"/>
    <col min="6" max="6" width="11.85546875" customWidth="1"/>
    <col min="7" max="7" width="10.42578125" customWidth="1"/>
    <col min="8" max="8" width="10.5703125" customWidth="1"/>
    <col min="9" max="9" width="10.140625" customWidth="1"/>
    <col min="15" max="15" width="11.42578125" customWidth="1"/>
    <col min="17" max="17" width="12.7109375" bestFit="1" customWidth="1"/>
    <col min="20" max="20" width="9.7109375" bestFit="1" customWidth="1"/>
    <col min="22" max="22" width="12" customWidth="1"/>
    <col min="27" max="27" width="9.7109375" bestFit="1" customWidth="1"/>
    <col min="29" max="29" width="9.7109375" bestFit="1" customWidth="1"/>
    <col min="38" max="38" width="11.42578125" customWidth="1"/>
    <col min="48" max="48" width="9.7109375" bestFit="1" customWidth="1"/>
  </cols>
  <sheetData>
    <row r="1" spans="2:50" ht="18.75" thickBot="1" x14ac:dyDescent="0.4">
      <c r="B1" s="18"/>
      <c r="C1" s="18"/>
      <c r="D1" s="18"/>
      <c r="E1" s="162" t="s">
        <v>497</v>
      </c>
      <c r="F1" s="163"/>
      <c r="G1" s="163"/>
      <c r="H1" s="163"/>
      <c r="I1" s="164"/>
      <c r="K1" s="162" t="s">
        <v>498</v>
      </c>
      <c r="L1" s="163"/>
      <c r="M1" s="163"/>
      <c r="N1" s="163"/>
      <c r="O1" s="164"/>
      <c r="R1" s="162" t="s">
        <v>524</v>
      </c>
      <c r="S1" s="163"/>
      <c r="T1" s="163"/>
      <c r="U1" s="163"/>
      <c r="V1" s="164"/>
      <c r="Y1" s="162" t="s">
        <v>523</v>
      </c>
      <c r="Z1" s="163"/>
      <c r="AA1" s="163"/>
      <c r="AB1" s="163"/>
      <c r="AC1" s="164"/>
      <c r="AF1" s="162" t="s">
        <v>512</v>
      </c>
      <c r="AG1" s="163"/>
      <c r="AH1" s="163"/>
      <c r="AI1" s="163"/>
      <c r="AJ1" s="163"/>
      <c r="AK1" s="163"/>
      <c r="AL1" s="164"/>
      <c r="AP1" s="162" t="s">
        <v>512</v>
      </c>
      <c r="AQ1" s="163"/>
      <c r="AR1" s="163"/>
      <c r="AS1" s="163"/>
      <c r="AT1" s="163"/>
      <c r="AU1" s="163"/>
      <c r="AV1" s="164"/>
    </row>
    <row r="2" spans="2:50" ht="18" x14ac:dyDescent="0.35">
      <c r="B2" s="18"/>
      <c r="C2" s="18"/>
      <c r="D2" s="18"/>
      <c r="E2" s="52" t="s">
        <v>3</v>
      </c>
      <c r="F2" s="16"/>
      <c r="G2" s="16" t="s">
        <v>490</v>
      </c>
      <c r="H2" s="17" t="s">
        <v>4</v>
      </c>
      <c r="I2" s="53" t="s">
        <v>491</v>
      </c>
      <c r="K2" s="52" t="s">
        <v>3</v>
      </c>
      <c r="L2" s="16"/>
      <c r="M2" s="16" t="s">
        <v>490</v>
      </c>
      <c r="N2" s="17" t="s">
        <v>4</v>
      </c>
      <c r="O2" s="58" t="s">
        <v>491</v>
      </c>
      <c r="P2" s="159" t="s">
        <v>496</v>
      </c>
      <c r="R2" s="52" t="s">
        <v>3</v>
      </c>
      <c r="S2" s="16"/>
      <c r="T2" s="16" t="s">
        <v>490</v>
      </c>
      <c r="U2" s="17" t="s">
        <v>4</v>
      </c>
      <c r="V2" s="58" t="s">
        <v>491</v>
      </c>
      <c r="W2" s="159" t="s">
        <v>496</v>
      </c>
      <c r="X2" s="113"/>
      <c r="Y2" s="52" t="s">
        <v>3</v>
      </c>
      <c r="Z2" s="16"/>
      <c r="AA2" s="16" t="s">
        <v>490</v>
      </c>
      <c r="AB2" s="17" t="s">
        <v>4</v>
      </c>
      <c r="AC2" s="58" t="s">
        <v>491</v>
      </c>
      <c r="AD2" s="159" t="s">
        <v>496</v>
      </c>
      <c r="AF2" s="52" t="s">
        <v>3</v>
      </c>
      <c r="AG2" s="16"/>
      <c r="AH2" s="16"/>
      <c r="AI2" s="16"/>
      <c r="AJ2" s="16" t="s">
        <v>490</v>
      </c>
      <c r="AK2" s="17" t="s">
        <v>4</v>
      </c>
      <c r="AL2" s="58" t="s">
        <v>491</v>
      </c>
      <c r="AM2" s="159" t="s">
        <v>513</v>
      </c>
      <c r="AN2" s="159" t="s">
        <v>496</v>
      </c>
      <c r="AP2" s="52" t="s">
        <v>3</v>
      </c>
      <c r="AQ2" s="16"/>
      <c r="AR2" s="16"/>
      <c r="AS2" s="16"/>
      <c r="AT2" s="16" t="s">
        <v>490</v>
      </c>
      <c r="AU2" s="17" t="s">
        <v>4</v>
      </c>
      <c r="AV2" s="58" t="s">
        <v>491</v>
      </c>
      <c r="AW2" s="159" t="s">
        <v>513</v>
      </c>
      <c r="AX2" s="159" t="s">
        <v>496</v>
      </c>
    </row>
    <row r="3" spans="2:50" ht="18" x14ac:dyDescent="0.35">
      <c r="B3" s="161" t="s">
        <v>543</v>
      </c>
      <c r="C3" s="161"/>
      <c r="D3" s="161"/>
      <c r="E3" s="31">
        <f>AVERAGE(I8:I112)</f>
        <v>185.47762962962972</v>
      </c>
      <c r="F3" s="19"/>
      <c r="G3" s="20">
        <f>AVERAGE(G8:G112)</f>
        <v>-8.4719424952868876E-3</v>
      </c>
      <c r="H3" s="21">
        <f>AVERAGE(H8:H112)</f>
        <v>0.12885403739950999</v>
      </c>
      <c r="I3" s="54">
        <f>SQRT(E3)</f>
        <v>13.619017204983248</v>
      </c>
      <c r="K3" s="31">
        <f>AVERAGE(O8:O112)</f>
        <v>149.57608708994712</v>
      </c>
      <c r="L3" s="19"/>
      <c r="M3" s="20">
        <f>AVERAGE(M8:M112)</f>
        <v>-6.9392187610549235E-3</v>
      </c>
      <c r="N3" s="21">
        <f>AVERAGE(N8:N112)</f>
        <v>0.11421703431072007</v>
      </c>
      <c r="O3" s="59">
        <f>SQRT(K3)</f>
        <v>12.230130297341363</v>
      </c>
      <c r="P3" s="160"/>
      <c r="R3" s="31">
        <f>AVERAGE(V5:V112)</f>
        <v>177.81128139300418</v>
      </c>
      <c r="S3" s="19"/>
      <c r="T3" s="20">
        <f>AVERAGE(T5:T112)</f>
        <v>-1.0778481957464135E-2</v>
      </c>
      <c r="U3" s="21">
        <f>AVERAGE(U5:U112)</f>
        <v>0.12133723862365564</v>
      </c>
      <c r="V3" s="59">
        <f>SQRT(R3)</f>
        <v>13.334589659715974</v>
      </c>
      <c r="W3" s="160"/>
      <c r="X3" s="113"/>
      <c r="Y3" s="31">
        <f>AVERAGE(AC5:AC112)</f>
        <v>113.40889429855322</v>
      </c>
      <c r="Z3" s="19"/>
      <c r="AA3" s="20">
        <f>AVERAGE(AA5:AA112)</f>
        <v>-4.2020327996378408E-3</v>
      </c>
      <c r="AB3" s="21">
        <f>AVERAGE(AB5:AB112)</f>
        <v>9.5511109275344078E-2</v>
      </c>
      <c r="AC3" s="59">
        <f>SQRT(Y3)</f>
        <v>10.649361215516789</v>
      </c>
      <c r="AD3" s="160"/>
      <c r="AF3" s="31">
        <f>AVERAGE(AL5:AL112)</f>
        <v>233.40031647337003</v>
      </c>
      <c r="AG3" s="19"/>
      <c r="AH3" s="19"/>
      <c r="AI3" s="19"/>
      <c r="AJ3" s="20">
        <f>AVERAGE(AJ5:AJ112)</f>
        <v>-2.0225601418564561E-2</v>
      </c>
      <c r="AK3" s="21">
        <f>AVERAGE(AK5:AK112)</f>
        <v>0.14416030902575766</v>
      </c>
      <c r="AL3" s="59">
        <f>SQRT(AF3)</f>
        <v>15.277444697113783</v>
      </c>
      <c r="AM3" s="160"/>
      <c r="AN3" s="160"/>
      <c r="AP3" s="31">
        <f>AVERAGE(AV5:AV112)</f>
        <v>139.52179817668994</v>
      </c>
      <c r="AQ3" s="19"/>
      <c r="AR3" s="19"/>
      <c r="AS3" s="19"/>
      <c r="AT3" s="20">
        <f>AVERAGE(AT5:AT112)</f>
        <v>-3.3866047033176251E-3</v>
      </c>
      <c r="AU3" s="21">
        <f>AVERAGE(AU5:AU112)</f>
        <v>0.10357460681723964</v>
      </c>
      <c r="AV3" s="59">
        <f>SQRT(AP3)</f>
        <v>11.811934565374544</v>
      </c>
      <c r="AW3" s="160"/>
      <c r="AX3" s="160"/>
    </row>
    <row r="4" spans="2:50" ht="61.5" thickBot="1" x14ac:dyDescent="0.4">
      <c r="B4" s="100" t="s">
        <v>2</v>
      </c>
      <c r="C4" s="23" t="s">
        <v>9</v>
      </c>
      <c r="D4" s="29" t="s">
        <v>486</v>
      </c>
      <c r="E4" s="35" t="s">
        <v>495</v>
      </c>
      <c r="F4" s="36" t="s">
        <v>501</v>
      </c>
      <c r="G4" s="37" t="s">
        <v>492</v>
      </c>
      <c r="H4" s="37" t="s">
        <v>493</v>
      </c>
      <c r="I4" s="55" t="s">
        <v>494</v>
      </c>
      <c r="K4" s="35" t="s">
        <v>495</v>
      </c>
      <c r="L4" s="36" t="s">
        <v>502</v>
      </c>
      <c r="M4" s="37" t="s">
        <v>492</v>
      </c>
      <c r="N4" s="37" t="s">
        <v>493</v>
      </c>
      <c r="O4" s="60" t="s">
        <v>494</v>
      </c>
      <c r="P4" s="61">
        <v>0.3</v>
      </c>
      <c r="R4" s="35" t="s">
        <v>499</v>
      </c>
      <c r="S4" s="36" t="s">
        <v>500</v>
      </c>
      <c r="T4" s="37" t="s">
        <v>492</v>
      </c>
      <c r="U4" s="37" t="s">
        <v>493</v>
      </c>
      <c r="V4" s="60" t="s">
        <v>494</v>
      </c>
      <c r="W4" s="61">
        <v>0.3</v>
      </c>
      <c r="X4" s="114"/>
      <c r="Y4" s="35" t="s">
        <v>499</v>
      </c>
      <c r="Z4" s="36" t="s">
        <v>500</v>
      </c>
      <c r="AA4" s="37" t="s">
        <v>492</v>
      </c>
      <c r="AB4" s="37" t="s">
        <v>493</v>
      </c>
      <c r="AC4" s="60" t="s">
        <v>494</v>
      </c>
      <c r="AD4" s="61">
        <v>0.8</v>
      </c>
      <c r="AF4" s="35" t="s">
        <v>499</v>
      </c>
      <c r="AG4" s="36" t="s">
        <v>522</v>
      </c>
      <c r="AH4" s="79" t="s">
        <v>515</v>
      </c>
      <c r="AI4" s="78" t="s">
        <v>514</v>
      </c>
      <c r="AJ4" s="37" t="s">
        <v>492</v>
      </c>
      <c r="AK4" s="37" t="s">
        <v>493</v>
      </c>
      <c r="AL4" s="60" t="s">
        <v>494</v>
      </c>
      <c r="AM4" s="61">
        <v>0.17499999999999999</v>
      </c>
      <c r="AN4" s="61">
        <v>0.3</v>
      </c>
      <c r="AP4" s="35" t="s">
        <v>499</v>
      </c>
      <c r="AQ4" s="36" t="s">
        <v>522</v>
      </c>
      <c r="AR4" s="79" t="s">
        <v>515</v>
      </c>
      <c r="AS4" s="78" t="s">
        <v>514</v>
      </c>
      <c r="AT4" s="37" t="s">
        <v>492</v>
      </c>
      <c r="AU4" s="37" t="s">
        <v>493</v>
      </c>
      <c r="AV4" s="60" t="s">
        <v>494</v>
      </c>
      <c r="AW4" s="61">
        <v>0.23499999999999999</v>
      </c>
      <c r="AX4" s="61">
        <v>0.75</v>
      </c>
    </row>
    <row r="5" spans="2:50" x14ac:dyDescent="0.25">
      <c r="B5" s="101">
        <v>1</v>
      </c>
      <c r="C5" s="13" t="s">
        <v>10</v>
      </c>
      <c r="D5" s="30">
        <v>93.2</v>
      </c>
      <c r="E5" s="32"/>
      <c r="F5" s="15"/>
      <c r="G5" s="15"/>
      <c r="H5" s="15"/>
      <c r="I5" s="56"/>
      <c r="K5" s="32"/>
      <c r="L5" s="15"/>
      <c r="M5" s="15"/>
      <c r="N5" s="15"/>
      <c r="O5" s="56"/>
      <c r="R5" s="81">
        <v>93.2</v>
      </c>
      <c r="S5" s="30">
        <v>93.2</v>
      </c>
      <c r="T5" s="27">
        <f>($D5-S5)/$D5</f>
        <v>0</v>
      </c>
      <c r="U5" s="27">
        <f t="shared" ref="U5:U11" si="0">ABS(($D5-S5)/$D5)</f>
        <v>0</v>
      </c>
      <c r="V5" s="57">
        <f t="shared" ref="V5:V7" si="1">($D5-S5)^2</f>
        <v>0</v>
      </c>
      <c r="Y5" s="81">
        <v>93.2</v>
      </c>
      <c r="Z5" s="30">
        <v>93.2</v>
      </c>
      <c r="AA5" s="27">
        <f>($D5-Z5)/$D5</f>
        <v>0</v>
      </c>
      <c r="AB5" s="27">
        <f t="shared" ref="AB5:AB11" si="2">ABS(($D5-Z5)/$D5)</f>
        <v>0</v>
      </c>
      <c r="AC5" s="57">
        <f t="shared" ref="AC5:AC7" si="3">($D5-Z5)^2</f>
        <v>0</v>
      </c>
      <c r="AF5" s="33">
        <v>93.2</v>
      </c>
      <c r="AG5" s="26">
        <v>93.2</v>
      </c>
      <c r="AH5" s="25">
        <f>AF6-AF5</f>
        <v>2.7999999999999972</v>
      </c>
      <c r="AI5" s="26">
        <v>93.2</v>
      </c>
      <c r="AJ5" s="27">
        <f>($D5-AI5)/$D5</f>
        <v>0</v>
      </c>
      <c r="AK5" s="27">
        <f>ABS(($D5-AI5)/$D5)</f>
        <v>0</v>
      </c>
      <c r="AL5" s="57">
        <f>($D5-AI5)^2</f>
        <v>0</v>
      </c>
      <c r="AP5" s="33">
        <v>93.2</v>
      </c>
      <c r="AQ5" s="26">
        <v>93.2</v>
      </c>
      <c r="AR5" s="25">
        <f>AP6-AP5</f>
        <v>2.7999999999999972</v>
      </c>
      <c r="AS5" s="26">
        <v>93.2</v>
      </c>
      <c r="AT5" s="27">
        <f>($D5-AS5)/$D5</f>
        <v>0</v>
      </c>
      <c r="AU5" s="27">
        <f>ABS(($D5-AS5)/$D5)</f>
        <v>0</v>
      </c>
      <c r="AV5" s="57">
        <f>($D5-AS5)^2</f>
        <v>0</v>
      </c>
    </row>
    <row r="6" spans="2:50" x14ac:dyDescent="0.25">
      <c r="B6" s="101">
        <v>2</v>
      </c>
      <c r="C6" s="13" t="s">
        <v>11</v>
      </c>
      <c r="D6" s="30">
        <v>96</v>
      </c>
      <c r="E6" s="32"/>
      <c r="F6" s="15"/>
      <c r="G6" s="15"/>
      <c r="H6" s="15"/>
      <c r="I6" s="56"/>
      <c r="K6" s="32"/>
      <c r="L6" s="15"/>
      <c r="M6" s="15"/>
      <c r="N6" s="15"/>
      <c r="O6" s="56"/>
      <c r="R6" s="81">
        <v>96</v>
      </c>
      <c r="S6">
        <f>$P$4*R5+(1-$P$4)*S5</f>
        <v>93.199999999999989</v>
      </c>
      <c r="T6" s="27">
        <f>($D6-S6)/$D6</f>
        <v>2.9166666666666785E-2</v>
      </c>
      <c r="U6" s="27">
        <f t="shared" si="0"/>
        <v>2.9166666666666785E-2</v>
      </c>
      <c r="V6" s="57">
        <f t="shared" si="1"/>
        <v>7.8400000000000638</v>
      </c>
      <c r="Y6" s="81">
        <v>96</v>
      </c>
      <c r="Z6">
        <f>$AD$4*Y5+(1-$AD$4)*Z5</f>
        <v>93.2</v>
      </c>
      <c r="AA6" s="27">
        <f>($D6-Z6)/$D6</f>
        <v>2.9166666666666636E-2</v>
      </c>
      <c r="AB6" s="27">
        <f t="shared" si="2"/>
        <v>2.9166666666666636E-2</v>
      </c>
      <c r="AC6" s="57">
        <f t="shared" si="3"/>
        <v>7.8399999999999839</v>
      </c>
      <c r="AF6" s="33">
        <v>96</v>
      </c>
      <c r="AG6" s="28">
        <f>$W$4*(AF6)+(1-$W$4)*(AG5+AH5)</f>
        <v>95.999999999999986</v>
      </c>
      <c r="AH6" s="28">
        <f>$AM$4*(AG6-AG5)+(1-$AM$4)*AH5</f>
        <v>2.7999999999999945</v>
      </c>
      <c r="AI6" s="28">
        <f>AG5+AH5</f>
        <v>96</v>
      </c>
      <c r="AJ6" s="27">
        <f t="shared" ref="AJ6:AJ69" si="4">($D6-AI6)/$D6</f>
        <v>0</v>
      </c>
      <c r="AK6" s="27">
        <f t="shared" ref="AK6:AK69" si="5">ABS(($D6-AI6)/$D6)</f>
        <v>0</v>
      </c>
      <c r="AL6" s="57">
        <f t="shared" ref="AL6:AL69" si="6">($D6-AI6)^2</f>
        <v>0</v>
      </c>
      <c r="AP6" s="33">
        <v>96</v>
      </c>
      <c r="AQ6" s="28">
        <f>$AX$4*(AP6)+(1-$AX$4)*(AQ5+AR5)</f>
        <v>96</v>
      </c>
      <c r="AR6" s="28">
        <f>$AW$4*(AQ6-AQ5)+(1-$AW$4)*AR5</f>
        <v>2.7999999999999972</v>
      </c>
      <c r="AS6" s="28">
        <f>AQ5+AR5</f>
        <v>96</v>
      </c>
      <c r="AT6" s="27">
        <f t="shared" ref="AT6:AT69" si="7">($D6-AS6)/$D6</f>
        <v>0</v>
      </c>
      <c r="AU6" s="27">
        <f t="shared" ref="AU6:AU69" si="8">ABS(($D6-AS6)/$D6)</f>
        <v>0</v>
      </c>
      <c r="AV6" s="57">
        <f t="shared" ref="AV6:AV69" si="9">($D6-AS6)^2</f>
        <v>0</v>
      </c>
    </row>
    <row r="7" spans="2:50" x14ac:dyDescent="0.25">
      <c r="B7" s="101">
        <v>3</v>
      </c>
      <c r="C7" s="13" t="s">
        <v>12</v>
      </c>
      <c r="D7" s="30">
        <v>95.2</v>
      </c>
      <c r="E7" s="32"/>
      <c r="F7" s="15"/>
      <c r="G7" s="15"/>
      <c r="H7" s="15"/>
      <c r="I7" s="56"/>
      <c r="K7" s="32"/>
      <c r="L7" s="15"/>
      <c r="M7" s="15"/>
      <c r="N7" s="15"/>
      <c r="O7" s="56"/>
      <c r="R7" s="81">
        <v>95.2</v>
      </c>
      <c r="S7">
        <f>$P$4*R6+(1-$P$4)*S6</f>
        <v>94.039999999999992</v>
      </c>
      <c r="T7" s="27">
        <f>($D7-S7)/$D7</f>
        <v>1.2184873949579945E-2</v>
      </c>
      <c r="U7" s="27">
        <f t="shared" si="0"/>
        <v>1.2184873949579945E-2</v>
      </c>
      <c r="V7" s="57">
        <f t="shared" si="1"/>
        <v>1.345600000000025</v>
      </c>
      <c r="Y7" s="81">
        <v>95.2</v>
      </c>
      <c r="Z7">
        <f t="shared" ref="Z7:Z70" si="10">$AD$4*Y6+(1-$AD$4)*Z6</f>
        <v>95.440000000000012</v>
      </c>
      <c r="AA7" s="27">
        <f>($D7-Z7)/$D7</f>
        <v>-2.5210084033614401E-3</v>
      </c>
      <c r="AB7" s="27">
        <f t="shared" si="2"/>
        <v>2.5210084033614401E-3</v>
      </c>
      <c r="AC7" s="57">
        <f t="shared" si="3"/>
        <v>5.7600000000004363E-2</v>
      </c>
      <c r="AF7" s="33">
        <v>95.2</v>
      </c>
      <c r="AG7" s="28">
        <f t="shared" ref="AG7:AG70" si="11">$W$4*(AF7)+(1-$W$4)*(AG6+AH6)</f>
        <v>97.719999999999985</v>
      </c>
      <c r="AH7" s="28">
        <f t="shared" ref="AH7:AH70" si="12">$AM$4*(AG7-AG6)+(1-$AM$4)*AH6</f>
        <v>2.6109999999999949</v>
      </c>
      <c r="AI7" s="28">
        <f>AG6+AH6</f>
        <v>98.799999999999983</v>
      </c>
      <c r="AJ7" s="27">
        <f t="shared" si="4"/>
        <v>-3.7815126050419957E-2</v>
      </c>
      <c r="AK7" s="27">
        <f t="shared" si="5"/>
        <v>3.7815126050419957E-2</v>
      </c>
      <c r="AL7" s="57">
        <f t="shared" si="6"/>
        <v>12.959999999999857</v>
      </c>
      <c r="AP7" s="33">
        <v>95.2</v>
      </c>
      <c r="AQ7" s="28">
        <f t="shared" ref="AQ7:AQ70" si="13">$AX$4*(AP7)+(1-$AX$4)*(AQ6+AR6)</f>
        <v>96.100000000000009</v>
      </c>
      <c r="AR7" s="28">
        <f t="shared" ref="AR7:AR70" si="14">$AW$4*(AQ7-AQ6)+(1-$AW$4)*AR6</f>
        <v>2.1654999999999998</v>
      </c>
      <c r="AS7" s="28">
        <f>AQ6+AR6</f>
        <v>98.8</v>
      </c>
      <c r="AT7" s="27">
        <f t="shared" si="7"/>
        <v>-3.781512605042011E-2</v>
      </c>
      <c r="AU7" s="27">
        <f t="shared" si="8"/>
        <v>3.781512605042011E-2</v>
      </c>
      <c r="AV7" s="57">
        <f t="shared" si="9"/>
        <v>12.959999999999958</v>
      </c>
    </row>
    <row r="8" spans="2:50" x14ac:dyDescent="0.25">
      <c r="B8" s="101">
        <v>4</v>
      </c>
      <c r="C8" s="13" t="s">
        <v>13</v>
      </c>
      <c r="D8" s="30">
        <v>77.099999999999994</v>
      </c>
      <c r="E8" s="38">
        <f>AVERAGE(D5:D7)</f>
        <v>94.8</v>
      </c>
      <c r="F8" s="25">
        <f>E8</f>
        <v>94.8</v>
      </c>
      <c r="G8" s="27">
        <f>($D8-F8)/$D8</f>
        <v>-0.22957198443579771</v>
      </c>
      <c r="H8" s="27">
        <f t="shared" ref="H8:H11" si="15">ABS(($D8-F8)/$D8)</f>
        <v>0.22957198443579771</v>
      </c>
      <c r="I8" s="57">
        <f>($D8-F8)^2</f>
        <v>313.29000000000008</v>
      </c>
      <c r="K8" s="38">
        <f>AVERAGE(D5:D7)</f>
        <v>94.8</v>
      </c>
      <c r="L8">
        <f>$P$4*D7+(1-$P$4)*K8</f>
        <v>94.92</v>
      </c>
      <c r="M8" s="27">
        <f>($D8-L8)/$D8</f>
        <v>-0.23112840466926082</v>
      </c>
      <c r="N8" s="27">
        <f t="shared" ref="N8:N11" si="16">ABS(($D8-L8)/$D8)</f>
        <v>0.23112840466926082</v>
      </c>
      <c r="O8" s="57">
        <f>($D8-L8)^2</f>
        <v>317.55240000000026</v>
      </c>
      <c r="R8" s="81">
        <v>77.099999999999994</v>
      </c>
      <c r="S8">
        <f t="shared" ref="S8:S71" si="17">$P$4*R7+(1-$P$4)*S7</f>
        <v>94.387999999999991</v>
      </c>
      <c r="T8" s="27">
        <f>($D8-S8)/$D8</f>
        <v>-0.22422827496757455</v>
      </c>
      <c r="U8" s="27">
        <f t="shared" si="0"/>
        <v>0.22422827496757455</v>
      </c>
      <c r="V8" s="57">
        <f>($D8-S8)^2</f>
        <v>298.87494399999991</v>
      </c>
      <c r="Y8" s="81">
        <v>77.099999999999994</v>
      </c>
      <c r="Z8">
        <f t="shared" si="10"/>
        <v>95.248000000000005</v>
      </c>
      <c r="AA8" s="27">
        <f>($D8-Z8)/$D8</f>
        <v>-0.23538261997405982</v>
      </c>
      <c r="AB8" s="27">
        <f t="shared" si="2"/>
        <v>0.23538261997405982</v>
      </c>
      <c r="AC8" s="57">
        <f>($D8-Z8)^2</f>
        <v>329.34990400000038</v>
      </c>
      <c r="AF8" s="33">
        <v>77.099999999999994</v>
      </c>
      <c r="AG8" s="28">
        <f t="shared" si="11"/>
        <v>93.361699999999971</v>
      </c>
      <c r="AH8" s="28">
        <f t="shared" si="12"/>
        <v>1.3913724999999935</v>
      </c>
      <c r="AI8" s="28">
        <f t="shared" ref="AI8:AI69" si="18">AG7+AH7</f>
        <v>100.33099999999997</v>
      </c>
      <c r="AJ8" s="27">
        <f t="shared" si="4"/>
        <v>-0.30130998702983114</v>
      </c>
      <c r="AK8" s="27">
        <f t="shared" si="5"/>
        <v>0.30130998702983114</v>
      </c>
      <c r="AL8" s="57">
        <f t="shared" si="6"/>
        <v>539.67936099999906</v>
      </c>
      <c r="AP8" s="33">
        <v>77.099999999999994</v>
      </c>
      <c r="AQ8" s="28">
        <f t="shared" si="13"/>
        <v>82.391374999999996</v>
      </c>
      <c r="AR8" s="28">
        <f t="shared" si="14"/>
        <v>-1.5649193750000028</v>
      </c>
      <c r="AS8" s="28">
        <f t="shared" ref="AS8:AS69" si="19">AQ7+AR7</f>
        <v>98.265500000000003</v>
      </c>
      <c r="AT8" s="27">
        <f t="shared" si="7"/>
        <v>-0.27452010376134905</v>
      </c>
      <c r="AU8" s="27">
        <f t="shared" si="8"/>
        <v>0.27452010376134905</v>
      </c>
      <c r="AV8" s="57">
        <f t="shared" si="9"/>
        <v>447.97839025000036</v>
      </c>
    </row>
    <row r="9" spans="2:50" x14ac:dyDescent="0.25">
      <c r="B9" s="101">
        <v>5</v>
      </c>
      <c r="C9" s="13" t="s">
        <v>14</v>
      </c>
      <c r="D9" s="30">
        <v>70.900000000000006</v>
      </c>
      <c r="E9" s="38">
        <f t="shared" ref="E9:E72" si="20">AVERAGE(D6:D8)</f>
        <v>89.433333333333323</v>
      </c>
      <c r="F9" s="25">
        <f t="shared" ref="F9:F72" si="21">E9</f>
        <v>89.433333333333323</v>
      </c>
      <c r="G9" s="27">
        <f t="shared" ref="G9:G11" si="22">($D9-F9)/$D9</f>
        <v>-0.26140103432063916</v>
      </c>
      <c r="H9" s="27">
        <f t="shared" si="15"/>
        <v>0.26140103432063916</v>
      </c>
      <c r="I9" s="57">
        <f>($D9-F9)^2</f>
        <v>343.48444444444385</v>
      </c>
      <c r="K9" s="38">
        <f t="shared" ref="K9:K72" si="23">AVERAGE(D6:D8)</f>
        <v>89.433333333333323</v>
      </c>
      <c r="L9">
        <f>$P$4*D8+(1-$P$4)*K9</f>
        <v>85.73333333333332</v>
      </c>
      <c r="M9" s="27">
        <f>($D9-L9)/$D9</f>
        <v>-0.20921485660554742</v>
      </c>
      <c r="N9" s="27">
        <f t="shared" si="16"/>
        <v>0.20921485660554742</v>
      </c>
      <c r="O9" s="57">
        <f>($D9-L9)^2</f>
        <v>220.0277777777772</v>
      </c>
      <c r="R9" s="81">
        <v>70.900000000000006</v>
      </c>
      <c r="S9">
        <f t="shared" si="17"/>
        <v>89.201599999999985</v>
      </c>
      <c r="T9" s="27">
        <f>($D9-S9)/$D9</f>
        <v>-0.25813258110014076</v>
      </c>
      <c r="U9" s="27">
        <f t="shared" si="0"/>
        <v>0.25813258110014076</v>
      </c>
      <c r="V9" s="57">
        <f>($D9-S9)^2</f>
        <v>334.94856255999923</v>
      </c>
      <c r="Y9" s="81">
        <v>70.900000000000006</v>
      </c>
      <c r="Z9">
        <f t="shared" si="10"/>
        <v>80.729600000000005</v>
      </c>
      <c r="AA9" s="27">
        <f>($D9-Z9)/$D9</f>
        <v>-0.13864033850493651</v>
      </c>
      <c r="AB9" s="27">
        <f t="shared" si="2"/>
        <v>0.13864033850493651</v>
      </c>
      <c r="AC9" s="57">
        <f>($D9-Z9)^2</f>
        <v>96.621036159999989</v>
      </c>
      <c r="AF9" s="33">
        <v>70.900000000000006</v>
      </c>
      <c r="AG9" s="28">
        <f t="shared" si="11"/>
        <v>87.597150749999969</v>
      </c>
      <c r="AH9" s="28">
        <f t="shared" si="12"/>
        <v>0.13908619374999431</v>
      </c>
      <c r="AI9" s="28">
        <f t="shared" si="18"/>
        <v>94.753072499999959</v>
      </c>
      <c r="AJ9" s="27">
        <f t="shared" si="4"/>
        <v>-0.33643261636107125</v>
      </c>
      <c r="AK9" s="27">
        <f t="shared" si="5"/>
        <v>0.33643261636107125</v>
      </c>
      <c r="AL9" s="57">
        <f t="shared" si="6"/>
        <v>568.96906769025406</v>
      </c>
      <c r="AP9" s="33">
        <v>70.900000000000006</v>
      </c>
      <c r="AQ9" s="28">
        <f t="shared" si="13"/>
        <v>73.38161390625001</v>
      </c>
      <c r="AR9" s="28">
        <f t="shared" si="14"/>
        <v>-3.3144571789062489</v>
      </c>
      <c r="AS9" s="28">
        <f t="shared" si="19"/>
        <v>80.826455624999994</v>
      </c>
      <c r="AT9" s="27">
        <f t="shared" si="7"/>
        <v>-0.14000642630465426</v>
      </c>
      <c r="AU9" s="27">
        <f t="shared" si="8"/>
        <v>0.14000642630465426</v>
      </c>
      <c r="AV9" s="57">
        <f t="shared" si="9"/>
        <v>98.534521275093908</v>
      </c>
    </row>
    <row r="10" spans="2:50" x14ac:dyDescent="0.25">
      <c r="B10" s="101">
        <v>6</v>
      </c>
      <c r="C10" s="13" t="s">
        <v>15</v>
      </c>
      <c r="D10" s="30">
        <v>64.8</v>
      </c>
      <c r="E10" s="38">
        <f t="shared" si="20"/>
        <v>81.066666666666677</v>
      </c>
      <c r="F10" s="25">
        <f t="shared" si="21"/>
        <v>81.066666666666677</v>
      </c>
      <c r="G10" s="27">
        <f t="shared" si="22"/>
        <v>-0.25102880658436233</v>
      </c>
      <c r="H10" s="27">
        <f t="shared" si="15"/>
        <v>0.25102880658436233</v>
      </c>
      <c r="I10" s="57">
        <f t="shared" ref="I10:I11" si="24">($D10-F10)^2</f>
        <v>264.60444444444488</v>
      </c>
      <c r="K10" s="38">
        <f t="shared" si="23"/>
        <v>81.066666666666677</v>
      </c>
      <c r="L10">
        <f>$P$4*D9+(1-$P$4)*K10</f>
        <v>78.016666666666666</v>
      </c>
      <c r="M10" s="27">
        <f t="shared" ref="M10:M11" si="25">($D10-L10)/$D10</f>
        <v>-0.20396090534979427</v>
      </c>
      <c r="N10" s="27">
        <f t="shared" si="16"/>
        <v>0.20396090534979427</v>
      </c>
      <c r="O10" s="57">
        <f t="shared" ref="O10:O11" si="26">($D10-L10)^2</f>
        <v>174.68027777777783</v>
      </c>
      <c r="Q10" s="1"/>
      <c r="R10" s="81">
        <v>64.8</v>
      </c>
      <c r="S10">
        <f t="shared" si="17"/>
        <v>83.71111999999998</v>
      </c>
      <c r="T10" s="27">
        <f t="shared" ref="T10:T11" si="27">($D10-S10)/$D10</f>
        <v>-0.29183827160493803</v>
      </c>
      <c r="U10" s="27">
        <f t="shared" si="0"/>
        <v>0.29183827160493803</v>
      </c>
      <c r="V10" s="57">
        <f t="shared" ref="V10:V11" si="28">($D10-S10)^2</f>
        <v>357.63045965439932</v>
      </c>
      <c r="Y10" s="81">
        <v>64.8</v>
      </c>
      <c r="Z10">
        <f t="shared" si="10"/>
        <v>72.865920000000003</v>
      </c>
      <c r="AA10" s="27">
        <f t="shared" ref="AA10:AA11" si="29">($D10-Z10)/$D10</f>
        <v>-0.12447407407407417</v>
      </c>
      <c r="AB10" s="27">
        <f t="shared" si="2"/>
        <v>0.12447407407407417</v>
      </c>
      <c r="AC10" s="57">
        <f t="shared" ref="AC10:AC11" si="30">($D10-Z10)^2</f>
        <v>65.059065446400083</v>
      </c>
      <c r="AF10" s="33">
        <v>64.8</v>
      </c>
      <c r="AG10" s="28">
        <f t="shared" si="11"/>
        <v>80.855365860624971</v>
      </c>
      <c r="AH10" s="28">
        <f t="shared" si="12"/>
        <v>-1.0650662457968794</v>
      </c>
      <c r="AI10" s="28">
        <f t="shared" si="18"/>
        <v>87.736236943749958</v>
      </c>
      <c r="AJ10" s="27">
        <f t="shared" si="4"/>
        <v>-0.35395427382330186</v>
      </c>
      <c r="AK10" s="27">
        <f t="shared" si="5"/>
        <v>0.35395427382330186</v>
      </c>
      <c r="AL10" s="57">
        <f t="shared" si="6"/>
        <v>526.0709651398405</v>
      </c>
      <c r="AP10" s="33">
        <v>64.8</v>
      </c>
      <c r="AQ10" s="28">
        <f t="shared" si="13"/>
        <v>66.116789181835941</v>
      </c>
      <c r="AR10" s="28">
        <f t="shared" si="14"/>
        <v>-4.2427935521005864</v>
      </c>
      <c r="AS10" s="28">
        <f t="shared" si="19"/>
        <v>70.067156727343757</v>
      </c>
      <c r="AT10" s="27">
        <f t="shared" si="7"/>
        <v>-8.1283282829379022E-2</v>
      </c>
      <c r="AU10" s="27">
        <f t="shared" si="8"/>
        <v>8.1283282829379022E-2</v>
      </c>
      <c r="AV10" s="57">
        <f t="shared" si="9"/>
        <v>27.742939990402633</v>
      </c>
    </row>
    <row r="11" spans="2:50" x14ac:dyDescent="0.25">
      <c r="B11" s="101">
        <v>7</v>
      </c>
      <c r="C11" s="13" t="s">
        <v>16</v>
      </c>
      <c r="D11" s="30">
        <v>70.099999999999994</v>
      </c>
      <c r="E11" s="38">
        <f t="shared" si="20"/>
        <v>70.933333333333337</v>
      </c>
      <c r="F11" s="25">
        <f t="shared" si="21"/>
        <v>70.933333333333337</v>
      </c>
      <c r="G11" s="27">
        <f t="shared" si="22"/>
        <v>-1.1887779362815163E-2</v>
      </c>
      <c r="H11" s="27">
        <f t="shared" si="15"/>
        <v>1.1887779362815163E-2</v>
      </c>
      <c r="I11" s="57">
        <f t="shared" si="24"/>
        <v>0.69444444444446018</v>
      </c>
      <c r="K11" s="38">
        <f t="shared" si="23"/>
        <v>70.933333333333337</v>
      </c>
      <c r="L11">
        <f t="shared" ref="L11:L74" si="31">$P$4*D10+(1-$P$4)*K11</f>
        <v>69.093333333333334</v>
      </c>
      <c r="M11" s="27">
        <f t="shared" si="25"/>
        <v>1.4360437470280466E-2</v>
      </c>
      <c r="N11" s="27">
        <f t="shared" si="16"/>
        <v>1.4360437470280466E-2</v>
      </c>
      <c r="O11" s="57">
        <f t="shared" si="26"/>
        <v>1.0133777777777655</v>
      </c>
      <c r="Q11" s="62"/>
      <c r="R11" s="81">
        <v>70.099999999999994</v>
      </c>
      <c r="S11">
        <f t="shared" si="17"/>
        <v>78.037783999999988</v>
      </c>
      <c r="T11" s="27">
        <f t="shared" si="27"/>
        <v>-0.11323514978601988</v>
      </c>
      <c r="U11" s="27">
        <f t="shared" si="0"/>
        <v>0.11323514978601988</v>
      </c>
      <c r="V11" s="57">
        <f t="shared" si="28"/>
        <v>63.008414830655894</v>
      </c>
      <c r="Y11" s="81">
        <v>70.099999999999994</v>
      </c>
      <c r="Z11">
        <f t="shared" si="10"/>
        <v>66.413184000000001</v>
      </c>
      <c r="AA11" s="27">
        <f t="shared" si="29"/>
        <v>5.2593666191155401E-2</v>
      </c>
      <c r="AB11" s="27">
        <f t="shared" si="2"/>
        <v>5.2593666191155401E-2</v>
      </c>
      <c r="AC11" s="57">
        <f t="shared" si="30"/>
        <v>13.592612217855949</v>
      </c>
      <c r="AF11" s="33">
        <v>70.099999999999994</v>
      </c>
      <c r="AG11" s="28">
        <f t="shared" si="11"/>
        <v>76.883209730379662</v>
      </c>
      <c r="AH11" s="28">
        <f t="shared" si="12"/>
        <v>-1.5738069755753545</v>
      </c>
      <c r="AI11" s="28">
        <f t="shared" si="18"/>
        <v>79.790299614828086</v>
      </c>
      <c r="AJ11" s="27">
        <f t="shared" si="4"/>
        <v>-0.13823537253677737</v>
      </c>
      <c r="AK11" s="27">
        <f t="shared" si="5"/>
        <v>0.13823537253677737</v>
      </c>
      <c r="AL11" s="57">
        <f t="shared" si="6"/>
        <v>93.901906625137471</v>
      </c>
      <c r="AP11" s="33">
        <v>70.099999999999994</v>
      </c>
      <c r="AQ11" s="28">
        <f t="shared" si="13"/>
        <v>68.043498907433829</v>
      </c>
      <c r="AR11" s="28">
        <f t="shared" si="14"/>
        <v>-2.7929602818414447</v>
      </c>
      <c r="AS11" s="28">
        <f t="shared" si="19"/>
        <v>61.873995629735354</v>
      </c>
      <c r="AT11" s="27">
        <f t="shared" si="7"/>
        <v>0.11734670998950986</v>
      </c>
      <c r="AU11" s="27">
        <f t="shared" si="8"/>
        <v>0.11734670998950986</v>
      </c>
      <c r="AV11" s="57">
        <f t="shared" si="9"/>
        <v>67.667147899612957</v>
      </c>
    </row>
    <row r="12" spans="2:50" x14ac:dyDescent="0.25">
      <c r="B12" s="101">
        <v>8</v>
      </c>
      <c r="C12" s="13" t="s">
        <v>17</v>
      </c>
      <c r="D12" s="30">
        <v>77.3</v>
      </c>
      <c r="E12" s="38">
        <f t="shared" si="20"/>
        <v>68.599999999999994</v>
      </c>
      <c r="F12" s="25">
        <f t="shared" si="21"/>
        <v>68.599999999999994</v>
      </c>
      <c r="G12" s="27">
        <f>($D12-F12)/$D12</f>
        <v>0.11254851228978012</v>
      </c>
      <c r="H12" s="27">
        <f>ABS(($D12-F12)/$D12)</f>
        <v>0.11254851228978012</v>
      </c>
      <c r="I12" s="57">
        <f>($D12-F12)^2</f>
        <v>75.690000000000055</v>
      </c>
      <c r="K12" s="38">
        <f t="shared" si="23"/>
        <v>68.599999999999994</v>
      </c>
      <c r="L12">
        <f t="shared" si="31"/>
        <v>69.05</v>
      </c>
      <c r="M12" s="27">
        <f>($D12-L12)/$D12</f>
        <v>0.10672703751617077</v>
      </c>
      <c r="N12" s="27">
        <f>ABS(($D12-L12)/$D12)</f>
        <v>0.10672703751617077</v>
      </c>
      <c r="O12" s="57">
        <f>($D12-L12)^2</f>
        <v>68.0625</v>
      </c>
      <c r="Q12" s="62"/>
      <c r="R12" s="81">
        <v>77.3</v>
      </c>
      <c r="S12">
        <f t="shared" si="17"/>
        <v>75.656448799999993</v>
      </c>
      <c r="T12" s="27">
        <f>($D12-S12)/$D12</f>
        <v>2.1261981888745209E-2</v>
      </c>
      <c r="U12" s="27">
        <f>ABS(($D12-S12)/$D12)</f>
        <v>2.1261981888745209E-2</v>
      </c>
      <c r="V12" s="57">
        <f>($D12-S12)^2</f>
        <v>2.7012605470214548</v>
      </c>
      <c r="Y12" s="81">
        <v>77.3</v>
      </c>
      <c r="Z12">
        <f t="shared" si="10"/>
        <v>69.36263679999999</v>
      </c>
      <c r="AA12" s="27">
        <f>($D12-Z12)/$D12</f>
        <v>0.10268257697283321</v>
      </c>
      <c r="AB12" s="27">
        <f>ABS(($D12-Z12)/$D12)</f>
        <v>0.10268257697283321</v>
      </c>
      <c r="AC12" s="57">
        <f>($D12-Z12)^2</f>
        <v>63.001734568714355</v>
      </c>
      <c r="AF12" s="33">
        <v>77.3</v>
      </c>
      <c r="AG12" s="28">
        <f t="shared" si="11"/>
        <v>75.906581928363011</v>
      </c>
      <c r="AH12" s="28">
        <f t="shared" si="12"/>
        <v>-1.4693006202025813</v>
      </c>
      <c r="AI12" s="28">
        <f t="shared" si="18"/>
        <v>75.30940275480431</v>
      </c>
      <c r="AJ12" s="27">
        <f t="shared" si="4"/>
        <v>2.5751581438495305E-2</v>
      </c>
      <c r="AK12" s="27">
        <f t="shared" si="5"/>
        <v>2.5751581438495305E-2</v>
      </c>
      <c r="AL12" s="57">
        <f t="shared" si="6"/>
        <v>3.962477392580658</v>
      </c>
      <c r="AP12" s="33">
        <v>77.3</v>
      </c>
      <c r="AQ12" s="28">
        <f t="shared" si="13"/>
        <v>74.287634656398097</v>
      </c>
      <c r="AR12" s="28">
        <f t="shared" si="14"/>
        <v>-0.66924271460210205</v>
      </c>
      <c r="AS12" s="28">
        <f t="shared" si="19"/>
        <v>65.250538625592384</v>
      </c>
      <c r="AT12" s="27">
        <f t="shared" si="7"/>
        <v>0.1558791898370972</v>
      </c>
      <c r="AU12" s="27">
        <f t="shared" si="8"/>
        <v>0.1558791898370972</v>
      </c>
      <c r="AV12" s="57">
        <f t="shared" si="9"/>
        <v>145.189519413341</v>
      </c>
    </row>
    <row r="13" spans="2:50" x14ac:dyDescent="0.25">
      <c r="B13" s="101">
        <v>9</v>
      </c>
      <c r="C13" s="13" t="s">
        <v>18</v>
      </c>
      <c r="D13" s="30">
        <v>79.5</v>
      </c>
      <c r="E13" s="38">
        <f t="shared" si="20"/>
        <v>70.733333333333334</v>
      </c>
      <c r="F13" s="25">
        <f t="shared" si="21"/>
        <v>70.733333333333334</v>
      </c>
      <c r="G13" s="27">
        <f t="shared" ref="G13:G76" si="32">($D13-F13)/$D13</f>
        <v>0.11027253668763101</v>
      </c>
      <c r="H13" s="27">
        <f t="shared" ref="H13:H76" si="33">ABS(($D13-F13)/$D13)</f>
        <v>0.11027253668763101</v>
      </c>
      <c r="I13" s="57">
        <f>($D13-F13)^2</f>
        <v>76.854444444444425</v>
      </c>
      <c r="K13" s="38">
        <f t="shared" si="23"/>
        <v>70.733333333333334</v>
      </c>
      <c r="L13">
        <f t="shared" si="31"/>
        <v>72.703333333333319</v>
      </c>
      <c r="M13" s="27">
        <f t="shared" ref="M13:M76" si="34">($D13-L13)/$D13</f>
        <v>8.5492662473794737E-2</v>
      </c>
      <c r="N13" s="27">
        <f t="shared" ref="N13:N76" si="35">ABS(($D13-L13)/$D13)</f>
        <v>8.5492662473794737E-2</v>
      </c>
      <c r="O13" s="57">
        <f>($D13-L13)^2</f>
        <v>46.194677777777976</v>
      </c>
      <c r="Q13" s="62"/>
      <c r="R13" s="81">
        <v>79.5</v>
      </c>
      <c r="S13">
        <f t="shared" si="17"/>
        <v>76.149514159999995</v>
      </c>
      <c r="T13" s="27">
        <f t="shared" ref="T13:T76" si="36">($D13-S13)/$D13</f>
        <v>4.2144475974842825E-2</v>
      </c>
      <c r="U13" s="27">
        <f t="shared" ref="U13:U76" si="37">ABS(($D13-S13)/$D13)</f>
        <v>4.2144475974842825E-2</v>
      </c>
      <c r="V13" s="57">
        <f>($D13-S13)^2</f>
        <v>11.225755364040536</v>
      </c>
      <c r="Y13" s="81">
        <v>79.5</v>
      </c>
      <c r="Z13">
        <f t="shared" si="10"/>
        <v>75.712527359999996</v>
      </c>
      <c r="AA13" s="27">
        <f t="shared" ref="AA13:AA76" si="38">($D13-Z13)/$D13</f>
        <v>4.764116528301892E-2</v>
      </c>
      <c r="AB13" s="27">
        <f t="shared" ref="AB13:AB76" si="39">ABS(($D13-Z13)/$D13)</f>
        <v>4.764116528301892E-2</v>
      </c>
      <c r="AC13" s="57">
        <f>($D13-Z13)^2</f>
        <v>14.344948998748603</v>
      </c>
      <c r="AF13" s="33">
        <v>79.5</v>
      </c>
      <c r="AG13" s="28">
        <f t="shared" si="11"/>
        <v>75.956096915712294</v>
      </c>
      <c r="AH13" s="28">
        <f t="shared" si="12"/>
        <v>-1.2035078888810051</v>
      </c>
      <c r="AI13" s="28">
        <f t="shared" si="18"/>
        <v>74.437281308160436</v>
      </c>
      <c r="AJ13" s="27">
        <f t="shared" si="4"/>
        <v>6.3681996123768098E-2</v>
      </c>
      <c r="AK13" s="27">
        <f t="shared" si="5"/>
        <v>6.3681996123768098E-2</v>
      </c>
      <c r="AL13" s="57">
        <f t="shared" si="6"/>
        <v>25.631120552701702</v>
      </c>
      <c r="AP13" s="33">
        <v>79.5</v>
      </c>
      <c r="AQ13" s="28">
        <f t="shared" si="13"/>
        <v>78.029597985449001</v>
      </c>
      <c r="AR13" s="28">
        <f t="shared" si="14"/>
        <v>0.36739070565635434</v>
      </c>
      <c r="AS13" s="28">
        <f t="shared" si="19"/>
        <v>73.618391941795991</v>
      </c>
      <c r="AT13" s="27">
        <f t="shared" si="7"/>
        <v>7.398249129816363E-2</v>
      </c>
      <c r="AU13" s="27">
        <f t="shared" si="8"/>
        <v>7.398249129816363E-2</v>
      </c>
      <c r="AV13" s="57">
        <f t="shared" si="9"/>
        <v>34.593313350330327</v>
      </c>
    </row>
    <row r="14" spans="2:50" x14ac:dyDescent="0.25">
      <c r="B14" s="101">
        <v>10</v>
      </c>
      <c r="C14" s="13" t="s">
        <v>19</v>
      </c>
      <c r="D14" s="30">
        <v>100.6</v>
      </c>
      <c r="E14" s="38">
        <f t="shared" si="20"/>
        <v>75.633333333333326</v>
      </c>
      <c r="F14" s="25">
        <f t="shared" si="21"/>
        <v>75.633333333333326</v>
      </c>
      <c r="G14" s="27">
        <f t="shared" si="32"/>
        <v>0.24817760106030487</v>
      </c>
      <c r="H14" s="27">
        <f t="shared" si="33"/>
        <v>0.24817760106030487</v>
      </c>
      <c r="I14" s="57">
        <f t="shared" ref="I14:I77" si="40">($D14-F14)^2</f>
        <v>623.33444444444456</v>
      </c>
      <c r="K14" s="38">
        <f t="shared" si="23"/>
        <v>75.633333333333326</v>
      </c>
      <c r="L14">
        <f t="shared" si="31"/>
        <v>76.793333333333322</v>
      </c>
      <c r="M14" s="27">
        <f t="shared" si="34"/>
        <v>0.23664678595096098</v>
      </c>
      <c r="N14" s="27">
        <f t="shared" si="35"/>
        <v>0.23664678595096098</v>
      </c>
      <c r="O14" s="57">
        <f t="shared" ref="O14:O77" si="41">($D14-L14)^2</f>
        <v>566.75737777777806</v>
      </c>
      <c r="Q14" s="62"/>
      <c r="R14" s="81">
        <v>100.6</v>
      </c>
      <c r="S14">
        <f t="shared" si="17"/>
        <v>77.154659911999985</v>
      </c>
      <c r="T14" s="27">
        <f t="shared" si="36"/>
        <v>0.23305507045725657</v>
      </c>
      <c r="U14" s="27">
        <f t="shared" si="37"/>
        <v>0.23305507045725657</v>
      </c>
      <c r="V14" s="57">
        <f t="shared" ref="V14:V77" si="42">($D14-S14)^2</f>
        <v>549.68397184198022</v>
      </c>
      <c r="Y14" s="81">
        <v>100.6</v>
      </c>
      <c r="Z14">
        <f t="shared" si="10"/>
        <v>78.742505472000005</v>
      </c>
      <c r="AA14" s="27">
        <f t="shared" si="38"/>
        <v>0.21727131737574543</v>
      </c>
      <c r="AB14" s="27">
        <f t="shared" si="39"/>
        <v>0.21727131737574543</v>
      </c>
      <c r="AC14" s="57">
        <f t="shared" ref="AC14:AC77" si="43">($D14-Z14)^2</f>
        <v>477.75006704154947</v>
      </c>
      <c r="AF14" s="33">
        <v>100.6</v>
      </c>
      <c r="AG14" s="28">
        <f t="shared" si="11"/>
        <v>82.506812318781897</v>
      </c>
      <c r="AH14" s="28">
        <f t="shared" si="12"/>
        <v>0.1534811872103512</v>
      </c>
      <c r="AI14" s="28">
        <f t="shared" si="18"/>
        <v>74.752589026831288</v>
      </c>
      <c r="AJ14" s="27">
        <f t="shared" si="4"/>
        <v>0.25693251464382416</v>
      </c>
      <c r="AK14" s="27">
        <f t="shared" si="5"/>
        <v>0.25693251464382416</v>
      </c>
      <c r="AL14" s="57">
        <f t="shared" si="6"/>
        <v>668.08865401588207</v>
      </c>
      <c r="AP14" s="33">
        <v>100.6</v>
      </c>
      <c r="AQ14" s="28">
        <f t="shared" si="13"/>
        <v>95.049247172776319</v>
      </c>
      <c r="AR14" s="28">
        <f t="shared" si="14"/>
        <v>4.2806714488490307</v>
      </c>
      <c r="AS14" s="28">
        <f t="shared" si="19"/>
        <v>78.396988691105349</v>
      </c>
      <c r="AT14" s="27">
        <f t="shared" si="7"/>
        <v>0.22070587782201437</v>
      </c>
      <c r="AU14" s="27">
        <f t="shared" si="8"/>
        <v>0.22070587782201437</v>
      </c>
      <c r="AV14" s="57">
        <f t="shared" si="9"/>
        <v>492.97371118290351</v>
      </c>
    </row>
    <row r="15" spans="2:50" x14ac:dyDescent="0.25">
      <c r="B15" s="101">
        <v>11</v>
      </c>
      <c r="C15" s="13" t="s">
        <v>20</v>
      </c>
      <c r="D15" s="30">
        <v>100.7</v>
      </c>
      <c r="E15" s="38">
        <f t="shared" si="20"/>
        <v>85.8</v>
      </c>
      <c r="F15" s="25">
        <f t="shared" si="21"/>
        <v>85.8</v>
      </c>
      <c r="G15" s="27">
        <f t="shared" si="32"/>
        <v>0.14796425024826221</v>
      </c>
      <c r="H15" s="27">
        <f t="shared" si="33"/>
        <v>0.14796425024826221</v>
      </c>
      <c r="I15" s="57">
        <f t="shared" si="40"/>
        <v>222.01000000000016</v>
      </c>
      <c r="K15" s="38">
        <f t="shared" si="23"/>
        <v>85.8</v>
      </c>
      <c r="L15">
        <f t="shared" si="31"/>
        <v>90.24</v>
      </c>
      <c r="M15" s="27">
        <f t="shared" si="34"/>
        <v>0.10387288977159888</v>
      </c>
      <c r="N15" s="27">
        <f t="shared" si="35"/>
        <v>0.10387288977159888</v>
      </c>
      <c r="O15" s="57">
        <f t="shared" si="41"/>
        <v>109.41160000000016</v>
      </c>
      <c r="Q15" s="62"/>
      <c r="R15" s="81">
        <v>100.7</v>
      </c>
      <c r="S15">
        <f t="shared" si="17"/>
        <v>84.18826193839999</v>
      </c>
      <c r="T15" s="27">
        <f t="shared" si="36"/>
        <v>0.16396959346176776</v>
      </c>
      <c r="U15" s="27">
        <f t="shared" si="37"/>
        <v>0.16396959346176776</v>
      </c>
      <c r="V15" s="57">
        <f t="shared" si="42"/>
        <v>272.63749381489055</v>
      </c>
      <c r="Y15" s="81">
        <v>100.7</v>
      </c>
      <c r="Z15">
        <f t="shared" si="10"/>
        <v>96.228501094400002</v>
      </c>
      <c r="AA15" s="27">
        <f t="shared" si="38"/>
        <v>4.4404159936444892E-2</v>
      </c>
      <c r="AB15" s="27">
        <f t="shared" si="39"/>
        <v>4.4404159936444892E-2</v>
      </c>
      <c r="AC15" s="57">
        <f t="shared" si="43"/>
        <v>19.994302462782006</v>
      </c>
      <c r="AF15" s="33">
        <v>100.7</v>
      </c>
      <c r="AG15" s="28">
        <f t="shared" si="11"/>
        <v>88.072205454194574</v>
      </c>
      <c r="AH15" s="28">
        <f t="shared" si="12"/>
        <v>1.1005657781457581</v>
      </c>
      <c r="AI15" s="28">
        <f t="shared" si="18"/>
        <v>82.660293505992243</v>
      </c>
      <c r="AJ15" s="27">
        <f t="shared" si="4"/>
        <v>0.17914306349560832</v>
      </c>
      <c r="AK15" s="27">
        <f t="shared" si="5"/>
        <v>0.17914306349560832</v>
      </c>
      <c r="AL15" s="57">
        <f t="shared" si="6"/>
        <v>325.43101038994575</v>
      </c>
      <c r="AP15" s="33">
        <v>100.7</v>
      </c>
      <c r="AQ15" s="28">
        <f t="shared" si="13"/>
        <v>100.35747965540634</v>
      </c>
      <c r="AR15" s="28">
        <f t="shared" si="14"/>
        <v>4.5221482917875626</v>
      </c>
      <c r="AS15" s="28">
        <f t="shared" si="19"/>
        <v>99.329918621625353</v>
      </c>
      <c r="AT15" s="27">
        <f t="shared" si="7"/>
        <v>1.3605574760423532E-2</v>
      </c>
      <c r="AU15" s="27">
        <f t="shared" si="8"/>
        <v>1.3605574760423532E-2</v>
      </c>
      <c r="AV15" s="57">
        <f t="shared" si="9"/>
        <v>1.87712298336898</v>
      </c>
    </row>
    <row r="16" spans="2:50" x14ac:dyDescent="0.25">
      <c r="B16" s="101">
        <v>12</v>
      </c>
      <c r="C16" s="13" t="s">
        <v>21</v>
      </c>
      <c r="D16" s="30">
        <v>107.1</v>
      </c>
      <c r="E16" s="38">
        <f t="shared" si="20"/>
        <v>93.600000000000009</v>
      </c>
      <c r="F16" s="25">
        <f t="shared" si="21"/>
        <v>93.600000000000009</v>
      </c>
      <c r="G16" s="27">
        <f t="shared" si="32"/>
        <v>0.12605042016806711</v>
      </c>
      <c r="H16" s="27">
        <f t="shared" si="33"/>
        <v>0.12605042016806711</v>
      </c>
      <c r="I16" s="57">
        <f t="shared" si="40"/>
        <v>182.2499999999996</v>
      </c>
      <c r="K16" s="38">
        <f t="shared" si="23"/>
        <v>93.600000000000009</v>
      </c>
      <c r="L16">
        <f t="shared" si="31"/>
        <v>95.72999999999999</v>
      </c>
      <c r="M16" s="27">
        <f t="shared" si="34"/>
        <v>0.10616246498599445</v>
      </c>
      <c r="N16" s="27">
        <f t="shared" si="35"/>
        <v>0.10616246498599445</v>
      </c>
      <c r="O16" s="57">
        <f t="shared" si="41"/>
        <v>129.2769000000001</v>
      </c>
      <c r="Q16" s="62"/>
      <c r="R16" s="81">
        <v>107.1</v>
      </c>
      <c r="S16">
        <f t="shared" si="17"/>
        <v>89.141783356879984</v>
      </c>
      <c r="T16" s="27">
        <f t="shared" si="36"/>
        <v>0.16767709283958929</v>
      </c>
      <c r="U16" s="27">
        <f t="shared" si="37"/>
        <v>0.16767709283958929</v>
      </c>
      <c r="V16" s="57">
        <f t="shared" si="42"/>
        <v>322.49754500123254</v>
      </c>
      <c r="Y16" s="81">
        <v>107.1</v>
      </c>
      <c r="Z16">
        <f t="shared" si="10"/>
        <v>99.805700218879991</v>
      </c>
      <c r="AA16" s="27">
        <f t="shared" si="38"/>
        <v>6.8107374240149426E-2</v>
      </c>
      <c r="AB16" s="27">
        <f t="shared" si="39"/>
        <v>6.8107374240149426E-2</v>
      </c>
      <c r="AC16" s="57">
        <f t="shared" si="43"/>
        <v>53.206809296847325</v>
      </c>
      <c r="AF16" s="33">
        <v>107.1</v>
      </c>
      <c r="AG16" s="28">
        <f t="shared" si="11"/>
        <v>94.550939862638231</v>
      </c>
      <c r="AH16" s="28">
        <f t="shared" si="12"/>
        <v>2.0417452884478902</v>
      </c>
      <c r="AI16" s="28">
        <f t="shared" si="18"/>
        <v>89.172771232340338</v>
      </c>
      <c r="AJ16" s="27">
        <f t="shared" si="4"/>
        <v>0.16738775693426383</v>
      </c>
      <c r="AK16" s="27">
        <f t="shared" si="5"/>
        <v>0.16738775693426383</v>
      </c>
      <c r="AL16" s="57">
        <f t="shared" si="6"/>
        <v>321.38553128800396</v>
      </c>
      <c r="AP16" s="33">
        <v>107.1</v>
      </c>
      <c r="AQ16" s="28">
        <f t="shared" si="13"/>
        <v>106.54490698679847</v>
      </c>
      <c r="AR16" s="28">
        <f t="shared" si="14"/>
        <v>4.9134888660946361</v>
      </c>
      <c r="AS16" s="28">
        <f t="shared" si="19"/>
        <v>104.8796279471939</v>
      </c>
      <c r="AT16" s="27">
        <f t="shared" si="7"/>
        <v>2.0731765198936495E-2</v>
      </c>
      <c r="AU16" s="27">
        <f t="shared" si="8"/>
        <v>2.0731765198936495E-2</v>
      </c>
      <c r="AV16" s="57">
        <f t="shared" si="9"/>
        <v>4.9300520528823677</v>
      </c>
    </row>
    <row r="17" spans="2:48" x14ac:dyDescent="0.25">
      <c r="B17" s="101">
        <v>13</v>
      </c>
      <c r="C17" s="13" t="s">
        <v>22</v>
      </c>
      <c r="D17" s="30">
        <v>95.9</v>
      </c>
      <c r="E17" s="38">
        <f t="shared" si="20"/>
        <v>102.8</v>
      </c>
      <c r="F17" s="25">
        <f t="shared" si="21"/>
        <v>102.8</v>
      </c>
      <c r="G17" s="27">
        <f t="shared" si="32"/>
        <v>-7.1949947862356534E-2</v>
      </c>
      <c r="H17" s="27">
        <f t="shared" si="33"/>
        <v>7.1949947862356534E-2</v>
      </c>
      <c r="I17" s="57">
        <f t="shared" si="40"/>
        <v>47.609999999999886</v>
      </c>
      <c r="K17" s="38">
        <f t="shared" si="23"/>
        <v>102.8</v>
      </c>
      <c r="L17">
        <f t="shared" si="31"/>
        <v>104.08999999999999</v>
      </c>
      <c r="M17" s="27">
        <f t="shared" si="34"/>
        <v>-8.5401459854014428E-2</v>
      </c>
      <c r="N17" s="27">
        <f t="shared" si="35"/>
        <v>8.5401459854014428E-2</v>
      </c>
      <c r="O17" s="57">
        <f t="shared" si="41"/>
        <v>67.076099999999727</v>
      </c>
      <c r="Q17" s="62"/>
      <c r="R17" s="81">
        <v>95.9</v>
      </c>
      <c r="S17">
        <f t="shared" si="17"/>
        <v>94.529248349815987</v>
      </c>
      <c r="T17" s="27">
        <f t="shared" si="36"/>
        <v>1.429355213956224E-2</v>
      </c>
      <c r="U17" s="27">
        <f t="shared" si="37"/>
        <v>1.429355213956224E-2</v>
      </c>
      <c r="V17" s="57">
        <f t="shared" si="42"/>
        <v>1.8789600864822109</v>
      </c>
      <c r="Y17" s="81">
        <v>95.9</v>
      </c>
      <c r="Z17">
        <f t="shared" si="10"/>
        <v>105.64114004377601</v>
      </c>
      <c r="AA17" s="27">
        <f t="shared" si="38"/>
        <v>-0.10157601714052136</v>
      </c>
      <c r="AB17" s="27">
        <f t="shared" si="39"/>
        <v>0.10157601714052136</v>
      </c>
      <c r="AC17" s="57">
        <f t="shared" si="43"/>
        <v>94.889809352456282</v>
      </c>
      <c r="AF17" s="33">
        <v>95.9</v>
      </c>
      <c r="AG17" s="28">
        <f t="shared" si="11"/>
        <v>96.384879605760275</v>
      </c>
      <c r="AH17" s="28">
        <f t="shared" si="12"/>
        <v>2.005379318015867</v>
      </c>
      <c r="AI17" s="28">
        <f t="shared" si="18"/>
        <v>96.592685151086116</v>
      </c>
      <c r="AJ17" s="27">
        <f t="shared" si="4"/>
        <v>-7.2229942761846697E-3</v>
      </c>
      <c r="AK17" s="27">
        <f t="shared" si="5"/>
        <v>7.2229942761846697E-3</v>
      </c>
      <c r="AL17" s="57">
        <f t="shared" si="6"/>
        <v>0.47981271853518681</v>
      </c>
      <c r="AP17" s="33">
        <v>95.9</v>
      </c>
      <c r="AQ17" s="28">
        <f t="shared" si="13"/>
        <v>99.789598963223284</v>
      </c>
      <c r="AR17" s="28">
        <f t="shared" si="14"/>
        <v>2.1713215970222288</v>
      </c>
      <c r="AS17" s="28">
        <f t="shared" si="19"/>
        <v>111.4583958528931</v>
      </c>
      <c r="AT17" s="27">
        <f t="shared" si="7"/>
        <v>-0.16223561890399477</v>
      </c>
      <c r="AU17" s="27">
        <f t="shared" si="8"/>
        <v>0.16223561890399477</v>
      </c>
      <c r="AV17" s="57">
        <f t="shared" si="9"/>
        <v>242.06368151532118</v>
      </c>
    </row>
    <row r="18" spans="2:48" x14ac:dyDescent="0.25">
      <c r="B18" s="101">
        <v>14</v>
      </c>
      <c r="C18" s="13" t="s">
        <v>23</v>
      </c>
      <c r="D18" s="30">
        <v>82.8</v>
      </c>
      <c r="E18" s="38">
        <f t="shared" si="20"/>
        <v>101.23333333333335</v>
      </c>
      <c r="F18" s="25">
        <f t="shared" si="21"/>
        <v>101.23333333333335</v>
      </c>
      <c r="G18" s="27">
        <f t="shared" si="32"/>
        <v>-0.22262479871175544</v>
      </c>
      <c r="H18" s="27">
        <f t="shared" si="33"/>
        <v>0.22262479871175544</v>
      </c>
      <c r="I18" s="57">
        <f t="shared" si="40"/>
        <v>339.78777777777844</v>
      </c>
      <c r="K18" s="38">
        <f t="shared" si="23"/>
        <v>101.23333333333335</v>
      </c>
      <c r="L18">
        <f t="shared" si="31"/>
        <v>99.63333333333334</v>
      </c>
      <c r="M18" s="27">
        <f t="shared" si="34"/>
        <v>-0.20330112721417082</v>
      </c>
      <c r="N18" s="27">
        <f t="shared" si="35"/>
        <v>0.20330112721417082</v>
      </c>
      <c r="O18" s="57">
        <f t="shared" si="41"/>
        <v>283.36111111111143</v>
      </c>
      <c r="Q18" s="62"/>
      <c r="R18" s="81">
        <v>82.8</v>
      </c>
      <c r="S18">
        <f t="shared" si="17"/>
        <v>94.940473844871178</v>
      </c>
      <c r="T18" s="27">
        <f t="shared" si="36"/>
        <v>-0.14662408025206741</v>
      </c>
      <c r="U18" s="27">
        <f t="shared" si="37"/>
        <v>0.14662408025206741</v>
      </c>
      <c r="V18" s="57">
        <f t="shared" si="42"/>
        <v>147.39110517800123</v>
      </c>
      <c r="Y18" s="81">
        <v>82.8</v>
      </c>
      <c r="Z18">
        <f t="shared" si="10"/>
        <v>97.848228008755214</v>
      </c>
      <c r="AA18" s="27">
        <f t="shared" si="38"/>
        <v>-0.18174188416371034</v>
      </c>
      <c r="AB18" s="27">
        <f t="shared" si="39"/>
        <v>0.18174188416371034</v>
      </c>
      <c r="AC18" s="57">
        <f t="shared" si="43"/>
        <v>226.44916620348499</v>
      </c>
      <c r="AF18" s="33">
        <v>82.8</v>
      </c>
      <c r="AG18" s="28">
        <f t="shared" si="11"/>
        <v>93.713181246643302</v>
      </c>
      <c r="AH18" s="28">
        <f t="shared" si="12"/>
        <v>1.1868907245176199</v>
      </c>
      <c r="AI18" s="28">
        <f t="shared" si="18"/>
        <v>98.390258923776145</v>
      </c>
      <c r="AJ18" s="27">
        <f t="shared" si="4"/>
        <v>-0.18828815125333512</v>
      </c>
      <c r="AK18" s="27">
        <f t="shared" si="5"/>
        <v>0.18828815125333512</v>
      </c>
      <c r="AL18" s="57">
        <f t="shared" si="6"/>
        <v>243.05617331038181</v>
      </c>
      <c r="AP18" s="33">
        <v>82.8</v>
      </c>
      <c r="AQ18" s="28">
        <f t="shared" si="13"/>
        <v>87.590230140061379</v>
      </c>
      <c r="AR18" s="28">
        <f t="shared" si="14"/>
        <v>-1.2057906517210426</v>
      </c>
      <c r="AS18" s="28">
        <f t="shared" si="19"/>
        <v>101.96092056024551</v>
      </c>
      <c r="AT18" s="27">
        <f t="shared" si="7"/>
        <v>-0.23141208406093619</v>
      </c>
      <c r="AU18" s="27">
        <f t="shared" si="8"/>
        <v>0.23141208406093619</v>
      </c>
      <c r="AV18" s="57">
        <f t="shared" si="9"/>
        <v>367.14087671603932</v>
      </c>
    </row>
    <row r="19" spans="2:48" x14ac:dyDescent="0.25">
      <c r="B19" s="101">
        <v>15</v>
      </c>
      <c r="C19" s="13" t="s">
        <v>24</v>
      </c>
      <c r="D19" s="30">
        <v>83.3</v>
      </c>
      <c r="E19" s="38">
        <f t="shared" si="20"/>
        <v>95.266666666666666</v>
      </c>
      <c r="F19" s="25">
        <f t="shared" si="21"/>
        <v>95.266666666666666</v>
      </c>
      <c r="G19" s="27">
        <f t="shared" si="32"/>
        <v>-0.14365746298519411</v>
      </c>
      <c r="H19" s="27">
        <f t="shared" si="33"/>
        <v>0.14365746298519411</v>
      </c>
      <c r="I19" s="57">
        <f t="shared" si="40"/>
        <v>143.20111111111115</v>
      </c>
      <c r="K19" s="38">
        <f t="shared" si="23"/>
        <v>95.266666666666666</v>
      </c>
      <c r="L19">
        <f t="shared" si="31"/>
        <v>91.526666666666671</v>
      </c>
      <c r="M19" s="27">
        <f t="shared" si="34"/>
        <v>-9.8759503801520696E-2</v>
      </c>
      <c r="N19" s="27">
        <f t="shared" si="35"/>
        <v>9.8759503801520696E-2</v>
      </c>
      <c r="O19" s="57">
        <f t="shared" si="41"/>
        <v>67.678044444444566</v>
      </c>
      <c r="Q19" s="62"/>
      <c r="R19" s="81">
        <v>83.3</v>
      </c>
      <c r="S19">
        <f t="shared" si="17"/>
        <v>91.298331691409828</v>
      </c>
      <c r="T19" s="27">
        <f t="shared" si="36"/>
        <v>-9.6018387651978773E-2</v>
      </c>
      <c r="U19" s="27">
        <f t="shared" si="37"/>
        <v>9.6018387651978773E-2</v>
      </c>
      <c r="V19" s="57">
        <f t="shared" si="42"/>
        <v>63.973309845810846</v>
      </c>
      <c r="Y19" s="81">
        <v>83.3</v>
      </c>
      <c r="Z19">
        <f t="shared" si="10"/>
        <v>85.809645601751029</v>
      </c>
      <c r="AA19" s="27">
        <f t="shared" si="38"/>
        <v>-3.0127798340348524E-2</v>
      </c>
      <c r="AB19" s="27">
        <f t="shared" si="39"/>
        <v>3.0127798340348524E-2</v>
      </c>
      <c r="AC19" s="57">
        <f t="shared" si="43"/>
        <v>6.2983210463882999</v>
      </c>
      <c r="AF19" s="33">
        <v>83.3</v>
      </c>
      <c r="AG19" s="28">
        <f t="shared" si="11"/>
        <v>91.420050379812636</v>
      </c>
      <c r="AH19" s="28">
        <f t="shared" si="12"/>
        <v>0.57788694603167001</v>
      </c>
      <c r="AI19" s="28">
        <f t="shared" si="18"/>
        <v>94.900071971160926</v>
      </c>
      <c r="AJ19" s="27">
        <f t="shared" si="4"/>
        <v>-0.13925656628044333</v>
      </c>
      <c r="AK19" s="27">
        <f t="shared" si="5"/>
        <v>0.13925656628044333</v>
      </c>
      <c r="AL19" s="57">
        <f t="shared" si="6"/>
        <v>134.5616697361134</v>
      </c>
      <c r="AP19" s="33">
        <v>83.3</v>
      </c>
      <c r="AQ19" s="28">
        <f t="shared" si="13"/>
        <v>84.071109872085074</v>
      </c>
      <c r="AR19" s="28">
        <f t="shared" si="14"/>
        <v>-1.7494231115410293</v>
      </c>
      <c r="AS19" s="28">
        <f t="shared" si="19"/>
        <v>86.384439488340334</v>
      </c>
      <c r="AT19" s="27">
        <f t="shared" si="7"/>
        <v>-3.7028085094121692E-2</v>
      </c>
      <c r="AU19" s="27">
        <f t="shared" si="8"/>
        <v>3.7028085094121692E-2</v>
      </c>
      <c r="AV19" s="57">
        <f t="shared" si="9"/>
        <v>9.513766957233198</v>
      </c>
    </row>
    <row r="20" spans="2:48" x14ac:dyDescent="0.25">
      <c r="B20" s="101">
        <v>16</v>
      </c>
      <c r="C20" s="13" t="s">
        <v>25</v>
      </c>
      <c r="D20" s="30">
        <v>80</v>
      </c>
      <c r="E20" s="38">
        <f t="shared" si="20"/>
        <v>87.333333333333329</v>
      </c>
      <c r="F20" s="25">
        <f t="shared" si="21"/>
        <v>87.333333333333329</v>
      </c>
      <c r="G20" s="27">
        <f t="shared" si="32"/>
        <v>-9.1666666666666605E-2</v>
      </c>
      <c r="H20" s="27">
        <f t="shared" si="33"/>
        <v>9.1666666666666605E-2</v>
      </c>
      <c r="I20" s="57">
        <f t="shared" si="40"/>
        <v>53.777777777777708</v>
      </c>
      <c r="K20" s="38">
        <f t="shared" si="23"/>
        <v>87.333333333333329</v>
      </c>
      <c r="L20">
        <f t="shared" si="31"/>
        <v>86.123333333333321</v>
      </c>
      <c r="M20" s="27">
        <f t="shared" si="34"/>
        <v>-7.6541666666666508E-2</v>
      </c>
      <c r="N20" s="27">
        <f t="shared" si="35"/>
        <v>7.6541666666666508E-2</v>
      </c>
      <c r="O20" s="57">
        <f t="shared" si="41"/>
        <v>37.495211111110955</v>
      </c>
      <c r="Q20" s="62"/>
      <c r="R20" s="81">
        <v>80</v>
      </c>
      <c r="S20">
        <f t="shared" si="17"/>
        <v>88.898832183986869</v>
      </c>
      <c r="T20" s="27">
        <f t="shared" si="36"/>
        <v>-0.11123540229983586</v>
      </c>
      <c r="U20" s="27">
        <f t="shared" si="37"/>
        <v>0.11123540229983586</v>
      </c>
      <c r="V20" s="57">
        <f t="shared" si="42"/>
        <v>79.189214238760513</v>
      </c>
      <c r="Y20" s="81">
        <v>80</v>
      </c>
      <c r="Z20">
        <f t="shared" si="10"/>
        <v>83.801929120350195</v>
      </c>
      <c r="AA20" s="27">
        <f t="shared" si="38"/>
        <v>-4.7524114004377435E-2</v>
      </c>
      <c r="AB20" s="27">
        <f t="shared" si="39"/>
        <v>4.7524114004377435E-2</v>
      </c>
      <c r="AC20" s="57">
        <f t="shared" si="43"/>
        <v>14.454665036166809</v>
      </c>
      <c r="AF20" s="33">
        <v>80</v>
      </c>
      <c r="AG20" s="28">
        <f t="shared" si="11"/>
        <v>88.398556128091016</v>
      </c>
      <c r="AH20" s="28">
        <f t="shared" si="12"/>
        <v>-5.2004763575155766E-2</v>
      </c>
      <c r="AI20" s="28">
        <f t="shared" si="18"/>
        <v>91.997937325844305</v>
      </c>
      <c r="AJ20" s="27">
        <f t="shared" si="4"/>
        <v>-0.14997421657305382</v>
      </c>
      <c r="AK20" s="27">
        <f t="shared" si="5"/>
        <v>0.14997421657305382</v>
      </c>
      <c r="AL20" s="57">
        <f t="shared" si="6"/>
        <v>143.950500074888</v>
      </c>
      <c r="AP20" s="33">
        <v>80</v>
      </c>
      <c r="AQ20" s="28">
        <f t="shared" si="13"/>
        <v>80.580421690136006</v>
      </c>
      <c r="AR20" s="28">
        <f t="shared" si="14"/>
        <v>-2.1586204030869185</v>
      </c>
      <c r="AS20" s="28">
        <f t="shared" si="19"/>
        <v>82.32168676054404</v>
      </c>
      <c r="AT20" s="27">
        <f t="shared" si="7"/>
        <v>-2.90210845068005E-2</v>
      </c>
      <c r="AU20" s="27">
        <f t="shared" si="8"/>
        <v>2.90210845068005E-2</v>
      </c>
      <c r="AV20" s="57">
        <f t="shared" si="9"/>
        <v>5.3902294140854776</v>
      </c>
    </row>
    <row r="21" spans="2:48" x14ac:dyDescent="0.25">
      <c r="B21" s="101">
        <v>17</v>
      </c>
      <c r="C21" s="13" t="s">
        <v>26</v>
      </c>
      <c r="D21" s="30">
        <v>80.400000000000006</v>
      </c>
      <c r="E21" s="38">
        <f t="shared" si="20"/>
        <v>82.033333333333331</v>
      </c>
      <c r="F21" s="25">
        <f t="shared" si="21"/>
        <v>82.033333333333331</v>
      </c>
      <c r="G21" s="27">
        <f t="shared" si="32"/>
        <v>-2.0315091210613503E-2</v>
      </c>
      <c r="H21" s="27">
        <f t="shared" si="33"/>
        <v>2.0315091210613503E-2</v>
      </c>
      <c r="I21" s="57">
        <f t="shared" si="40"/>
        <v>2.6677777777777529</v>
      </c>
      <c r="K21" s="38">
        <f t="shared" si="23"/>
        <v>82.033333333333331</v>
      </c>
      <c r="L21">
        <f t="shared" si="31"/>
        <v>81.423333333333318</v>
      </c>
      <c r="M21" s="27">
        <f t="shared" si="34"/>
        <v>-1.2728026533996418E-2</v>
      </c>
      <c r="N21" s="27">
        <f t="shared" si="35"/>
        <v>1.2728026533996418E-2</v>
      </c>
      <c r="O21" s="57">
        <f t="shared" si="41"/>
        <v>1.0472111111110676</v>
      </c>
      <c r="Q21" s="62"/>
      <c r="R21" s="81">
        <v>80.400000000000006</v>
      </c>
      <c r="S21">
        <f t="shared" si="17"/>
        <v>86.229182528790801</v>
      </c>
      <c r="T21" s="27">
        <f t="shared" si="36"/>
        <v>-7.2502270258591975E-2</v>
      </c>
      <c r="U21" s="27">
        <f t="shared" si="37"/>
        <v>7.2502270258591975E-2</v>
      </c>
      <c r="V21" s="57">
        <f t="shared" si="42"/>
        <v>33.979368953959856</v>
      </c>
      <c r="Y21" s="81">
        <v>80.400000000000006</v>
      </c>
      <c r="Z21">
        <f t="shared" si="10"/>
        <v>80.760385824070028</v>
      </c>
      <c r="AA21" s="27">
        <f t="shared" si="38"/>
        <v>-4.4824107471395759E-3</v>
      </c>
      <c r="AB21" s="27">
        <f t="shared" si="39"/>
        <v>4.4824107471395759E-3</v>
      </c>
      <c r="AC21" s="57">
        <f t="shared" si="43"/>
        <v>0.12987794219062881</v>
      </c>
      <c r="AF21" s="33">
        <v>80.400000000000006</v>
      </c>
      <c r="AG21" s="28">
        <f t="shared" si="11"/>
        <v>85.962585955161103</v>
      </c>
      <c r="AH21" s="28">
        <f t="shared" si="12"/>
        <v>-0.4691987102122383</v>
      </c>
      <c r="AI21" s="28">
        <f t="shared" si="18"/>
        <v>88.346551364515861</v>
      </c>
      <c r="AJ21" s="27">
        <f t="shared" si="4"/>
        <v>-9.8837703538754415E-2</v>
      </c>
      <c r="AK21" s="27">
        <f t="shared" si="5"/>
        <v>9.8837703538754415E-2</v>
      </c>
      <c r="AL21" s="57">
        <f t="shared" si="6"/>
        <v>63.147678588888802</v>
      </c>
      <c r="AP21" s="33">
        <v>80.400000000000006</v>
      </c>
      <c r="AQ21" s="28">
        <f t="shared" si="13"/>
        <v>79.905450321762274</v>
      </c>
      <c r="AR21" s="28">
        <f t="shared" si="14"/>
        <v>-1.8099628799293197</v>
      </c>
      <c r="AS21" s="28">
        <f t="shared" si="19"/>
        <v>78.421801287049092</v>
      </c>
      <c r="AT21" s="27">
        <f t="shared" si="7"/>
        <v>2.4604461603867079E-2</v>
      </c>
      <c r="AU21" s="27">
        <f t="shared" si="8"/>
        <v>2.4604461603867079E-2</v>
      </c>
      <c r="AV21" s="57">
        <f t="shared" si="9"/>
        <v>3.9132701479206498</v>
      </c>
    </row>
    <row r="22" spans="2:48" x14ac:dyDescent="0.25">
      <c r="B22" s="101">
        <v>18</v>
      </c>
      <c r="C22" s="13" t="s">
        <v>27</v>
      </c>
      <c r="D22" s="30">
        <v>67.5</v>
      </c>
      <c r="E22" s="38">
        <f t="shared" si="20"/>
        <v>81.233333333333334</v>
      </c>
      <c r="F22" s="25">
        <f t="shared" si="21"/>
        <v>81.233333333333334</v>
      </c>
      <c r="G22" s="27">
        <f t="shared" si="32"/>
        <v>-0.2034567901234568</v>
      </c>
      <c r="H22" s="27">
        <f t="shared" si="33"/>
        <v>0.2034567901234568</v>
      </c>
      <c r="I22" s="57">
        <f t="shared" si="40"/>
        <v>188.60444444444448</v>
      </c>
      <c r="K22" s="38">
        <f t="shared" si="23"/>
        <v>81.233333333333334</v>
      </c>
      <c r="L22">
        <f t="shared" si="31"/>
        <v>80.983333333333334</v>
      </c>
      <c r="M22" s="27">
        <f t="shared" si="34"/>
        <v>-0.19975308641975309</v>
      </c>
      <c r="N22" s="27">
        <f t="shared" si="35"/>
        <v>0.19975308641975309</v>
      </c>
      <c r="O22" s="57">
        <f t="shared" si="41"/>
        <v>181.80027777777781</v>
      </c>
      <c r="Q22" s="62"/>
      <c r="R22" s="81">
        <v>67.5</v>
      </c>
      <c r="S22">
        <f t="shared" si="17"/>
        <v>84.480427770153554</v>
      </c>
      <c r="T22" s="27">
        <f t="shared" si="36"/>
        <v>-0.25156189289116376</v>
      </c>
      <c r="U22" s="27">
        <f t="shared" si="37"/>
        <v>0.25156189289116376</v>
      </c>
      <c r="V22" s="57">
        <f t="shared" si="42"/>
        <v>288.334927257402</v>
      </c>
      <c r="Y22" s="81">
        <v>67.5</v>
      </c>
      <c r="Z22">
        <f t="shared" si="10"/>
        <v>80.47207716481401</v>
      </c>
      <c r="AA22" s="27">
        <f t="shared" si="38"/>
        <v>-0.19217892096020756</v>
      </c>
      <c r="AB22" s="27">
        <f t="shared" si="39"/>
        <v>0.19217892096020756</v>
      </c>
      <c r="AC22" s="57">
        <f t="shared" si="43"/>
        <v>168.27478596988908</v>
      </c>
      <c r="AF22" s="33">
        <v>67.5</v>
      </c>
      <c r="AG22" s="28">
        <f t="shared" si="11"/>
        <v>80.0953710714642</v>
      </c>
      <c r="AH22" s="28">
        <f t="shared" si="12"/>
        <v>-1.4138515405720546</v>
      </c>
      <c r="AI22" s="28">
        <f t="shared" si="18"/>
        <v>85.493387244948863</v>
      </c>
      <c r="AJ22" s="27">
        <f t="shared" si="4"/>
        <v>-0.26656869992516835</v>
      </c>
      <c r="AK22" s="27">
        <f t="shared" si="5"/>
        <v>0.26656869992516835</v>
      </c>
      <c r="AL22" s="57">
        <f t="shared" si="6"/>
        <v>323.76198454668844</v>
      </c>
      <c r="AP22" s="33">
        <v>67.5</v>
      </c>
      <c r="AQ22" s="28">
        <f t="shared" si="13"/>
        <v>70.148871860458243</v>
      </c>
      <c r="AR22" s="28">
        <f t="shared" si="14"/>
        <v>-3.6774175415523764</v>
      </c>
      <c r="AS22" s="28">
        <f t="shared" si="19"/>
        <v>78.095487441832958</v>
      </c>
      <c r="AT22" s="27">
        <f t="shared" si="7"/>
        <v>-0.15697018432345122</v>
      </c>
      <c r="AU22" s="27">
        <f t="shared" si="8"/>
        <v>0.15697018432345122</v>
      </c>
      <c r="AV22" s="57">
        <f t="shared" si="9"/>
        <v>112.26435413003992</v>
      </c>
    </row>
    <row r="23" spans="2:48" x14ac:dyDescent="0.25">
      <c r="B23" s="101">
        <v>19</v>
      </c>
      <c r="C23" s="13" t="s">
        <v>28</v>
      </c>
      <c r="D23" s="30">
        <v>75.7</v>
      </c>
      <c r="E23" s="38">
        <f t="shared" si="20"/>
        <v>75.966666666666669</v>
      </c>
      <c r="F23" s="25">
        <f t="shared" si="21"/>
        <v>75.966666666666669</v>
      </c>
      <c r="G23" s="27">
        <f t="shared" si="32"/>
        <v>-3.5226772346983581E-3</v>
      </c>
      <c r="H23" s="27">
        <f t="shared" si="33"/>
        <v>3.5226772346983581E-3</v>
      </c>
      <c r="I23" s="57">
        <f t="shared" si="40"/>
        <v>7.1111111111110611E-2</v>
      </c>
      <c r="K23" s="38">
        <f t="shared" si="23"/>
        <v>75.966666666666669</v>
      </c>
      <c r="L23">
        <f t="shared" si="31"/>
        <v>73.426666666666662</v>
      </c>
      <c r="M23" s="27">
        <f t="shared" si="34"/>
        <v>3.0030823425803706E-2</v>
      </c>
      <c r="N23" s="27">
        <f t="shared" si="35"/>
        <v>3.0030823425803706E-2</v>
      </c>
      <c r="O23" s="57">
        <f t="shared" si="41"/>
        <v>5.1680444444444769</v>
      </c>
      <c r="Q23" s="62"/>
      <c r="R23" s="81">
        <v>75.7</v>
      </c>
      <c r="S23">
        <f t="shared" si="17"/>
        <v>79.386299439107489</v>
      </c>
      <c r="T23" s="27">
        <f t="shared" si="36"/>
        <v>-4.8696161679094928E-2</v>
      </c>
      <c r="U23" s="27">
        <f t="shared" si="37"/>
        <v>4.8696161679094928E-2</v>
      </c>
      <c r="V23" s="57">
        <f t="shared" si="42"/>
        <v>13.588803554764169</v>
      </c>
      <c r="Y23" s="81">
        <v>75.7</v>
      </c>
      <c r="Z23">
        <f t="shared" si="10"/>
        <v>70.094415432962791</v>
      </c>
      <c r="AA23" s="27">
        <f t="shared" si="38"/>
        <v>7.4049994280544415E-2</v>
      </c>
      <c r="AB23" s="27">
        <f t="shared" si="39"/>
        <v>7.4049994280544415E-2</v>
      </c>
      <c r="AC23" s="57">
        <f t="shared" si="43"/>
        <v>31.422578338205771</v>
      </c>
      <c r="AF23" s="33">
        <v>75.7</v>
      </c>
      <c r="AG23" s="28">
        <f t="shared" si="11"/>
        <v>77.787063671624509</v>
      </c>
      <c r="AH23" s="28">
        <f t="shared" si="12"/>
        <v>-1.5703813159438909</v>
      </c>
      <c r="AI23" s="28">
        <f t="shared" si="18"/>
        <v>78.681519530892146</v>
      </c>
      <c r="AJ23" s="27">
        <f t="shared" si="4"/>
        <v>-3.9385991161058696E-2</v>
      </c>
      <c r="AK23" s="27">
        <f t="shared" si="5"/>
        <v>3.9385991161058696E-2</v>
      </c>
      <c r="AL23" s="57">
        <f t="shared" si="6"/>
        <v>8.8894587130913063</v>
      </c>
      <c r="AP23" s="33">
        <v>75.7</v>
      </c>
      <c r="AQ23" s="28">
        <f t="shared" si="13"/>
        <v>73.39286357972648</v>
      </c>
      <c r="AR23" s="28">
        <f t="shared" si="14"/>
        <v>-2.0508863652595326</v>
      </c>
      <c r="AS23" s="28">
        <f t="shared" si="19"/>
        <v>66.47145431890587</v>
      </c>
      <c r="AT23" s="27">
        <f t="shared" si="7"/>
        <v>0.12190945417561601</v>
      </c>
      <c r="AU23" s="27">
        <f t="shared" si="8"/>
        <v>0.12190945417561601</v>
      </c>
      <c r="AV23" s="57">
        <f t="shared" si="9"/>
        <v>85.166055388041173</v>
      </c>
    </row>
    <row r="24" spans="2:48" x14ac:dyDescent="0.25">
      <c r="B24" s="101">
        <v>20</v>
      </c>
      <c r="C24" s="13" t="s">
        <v>29</v>
      </c>
      <c r="D24" s="30">
        <v>71.099999999999994</v>
      </c>
      <c r="E24" s="38">
        <f t="shared" si="20"/>
        <v>74.533333333333346</v>
      </c>
      <c r="F24" s="25">
        <f t="shared" si="21"/>
        <v>74.533333333333346</v>
      </c>
      <c r="G24" s="27">
        <f t="shared" si="32"/>
        <v>-4.8288795124238421E-2</v>
      </c>
      <c r="H24" s="27">
        <f t="shared" si="33"/>
        <v>4.8288795124238421E-2</v>
      </c>
      <c r="I24" s="57">
        <f t="shared" si="40"/>
        <v>11.787777777777901</v>
      </c>
      <c r="K24" s="38">
        <f t="shared" si="23"/>
        <v>74.533333333333346</v>
      </c>
      <c r="L24">
        <f t="shared" si="31"/>
        <v>74.88333333333334</v>
      </c>
      <c r="M24" s="27">
        <f t="shared" si="34"/>
        <v>-5.3211439287388834E-2</v>
      </c>
      <c r="N24" s="27">
        <f t="shared" si="35"/>
        <v>5.3211439287388834E-2</v>
      </c>
      <c r="O24" s="57">
        <f t="shared" si="41"/>
        <v>14.313611111111204</v>
      </c>
      <c r="Q24" s="62"/>
      <c r="R24" s="81">
        <v>71.099999999999994</v>
      </c>
      <c r="S24">
        <f t="shared" si="17"/>
        <v>78.280409607375248</v>
      </c>
      <c r="T24" s="27">
        <f t="shared" si="36"/>
        <v>-0.10099028983650146</v>
      </c>
      <c r="U24" s="27">
        <f t="shared" si="37"/>
        <v>0.10099028983650146</v>
      </c>
      <c r="V24" s="57">
        <f t="shared" si="42"/>
        <v>51.558282129686837</v>
      </c>
      <c r="Y24" s="81">
        <v>71.099999999999994</v>
      </c>
      <c r="Z24">
        <f t="shared" si="10"/>
        <v>74.578883086592555</v>
      </c>
      <c r="AA24" s="27">
        <f t="shared" si="38"/>
        <v>-4.892943862999382E-2</v>
      </c>
      <c r="AB24" s="27">
        <f t="shared" si="39"/>
        <v>4.892943862999382E-2</v>
      </c>
      <c r="AC24" s="57">
        <f t="shared" si="43"/>
        <v>12.102627530179781</v>
      </c>
      <c r="AF24" s="33">
        <v>71.099999999999994</v>
      </c>
      <c r="AG24" s="28">
        <f t="shared" si="11"/>
        <v>74.681677648976432</v>
      </c>
      <c r="AH24" s="28">
        <f t="shared" si="12"/>
        <v>-1.8390071396171233</v>
      </c>
      <c r="AI24" s="28">
        <f t="shared" si="18"/>
        <v>76.216682355680618</v>
      </c>
      <c r="AJ24" s="27">
        <f t="shared" si="4"/>
        <v>-7.1964590093960959E-2</v>
      </c>
      <c r="AK24" s="27">
        <f t="shared" si="5"/>
        <v>7.1964590093960959E-2</v>
      </c>
      <c r="AL24" s="57">
        <f t="shared" si="6"/>
        <v>26.180438328933416</v>
      </c>
      <c r="AP24" s="33">
        <v>71.099999999999994</v>
      </c>
      <c r="AQ24" s="28">
        <f t="shared" si="13"/>
        <v>71.16049430361673</v>
      </c>
      <c r="AR24" s="28">
        <f t="shared" si="14"/>
        <v>-2.093534849309334</v>
      </c>
      <c r="AS24" s="28">
        <f t="shared" si="19"/>
        <v>71.341977214466951</v>
      </c>
      <c r="AT24" s="27">
        <f t="shared" si="7"/>
        <v>-3.4033363497462245E-3</v>
      </c>
      <c r="AU24" s="27">
        <f t="shared" si="8"/>
        <v>3.4033363497462245E-3</v>
      </c>
      <c r="AV24" s="57">
        <f t="shared" si="9"/>
        <v>5.8552972321187474E-2</v>
      </c>
    </row>
    <row r="25" spans="2:48" x14ac:dyDescent="0.25">
      <c r="B25" s="101">
        <v>21</v>
      </c>
      <c r="C25" s="13" t="s">
        <v>30</v>
      </c>
      <c r="D25" s="30">
        <v>89.3</v>
      </c>
      <c r="E25" s="38">
        <f t="shared" si="20"/>
        <v>71.433333333333323</v>
      </c>
      <c r="F25" s="25">
        <f t="shared" si="21"/>
        <v>71.433333333333323</v>
      </c>
      <c r="G25" s="27">
        <f t="shared" si="32"/>
        <v>0.20007465472191124</v>
      </c>
      <c r="H25" s="27">
        <f t="shared" si="33"/>
        <v>0.20007465472191124</v>
      </c>
      <c r="I25" s="57">
        <f t="shared" si="40"/>
        <v>319.21777777777805</v>
      </c>
      <c r="K25" s="38">
        <f t="shared" si="23"/>
        <v>71.433333333333323</v>
      </c>
      <c r="L25">
        <f t="shared" si="31"/>
        <v>71.333333333333314</v>
      </c>
      <c r="M25" s="27">
        <f t="shared" si="34"/>
        <v>0.20119447555057876</v>
      </c>
      <c r="N25" s="27">
        <f t="shared" si="35"/>
        <v>0.20119447555057876</v>
      </c>
      <c r="O25" s="57">
        <f t="shared" si="41"/>
        <v>322.80111111111171</v>
      </c>
      <c r="Q25" s="62"/>
      <c r="R25" s="81">
        <v>89.3</v>
      </c>
      <c r="S25">
        <f t="shared" si="17"/>
        <v>76.126286725162672</v>
      </c>
      <c r="T25" s="27">
        <f t="shared" si="36"/>
        <v>0.14752198516055237</v>
      </c>
      <c r="U25" s="27">
        <f t="shared" si="37"/>
        <v>0.14752198516055237</v>
      </c>
      <c r="V25" s="57">
        <f t="shared" si="42"/>
        <v>173.54672144762517</v>
      </c>
      <c r="Y25" s="81">
        <v>89.3</v>
      </c>
      <c r="Z25">
        <f t="shared" si="10"/>
        <v>71.795776617318509</v>
      </c>
      <c r="AA25" s="27">
        <f t="shared" si="38"/>
        <v>0.19601593933573896</v>
      </c>
      <c r="AB25" s="27">
        <f t="shared" si="39"/>
        <v>0.19601593933573896</v>
      </c>
      <c r="AC25" s="57">
        <f t="shared" si="43"/>
        <v>306.39783623081337</v>
      </c>
      <c r="AF25" s="33">
        <v>89.3</v>
      </c>
      <c r="AG25" s="28">
        <f t="shared" si="11"/>
        <v>77.779869356551515</v>
      </c>
      <c r="AH25" s="28">
        <f t="shared" si="12"/>
        <v>-0.97499734135848715</v>
      </c>
      <c r="AI25" s="28">
        <f t="shared" si="18"/>
        <v>72.842670509359309</v>
      </c>
      <c r="AJ25" s="27">
        <f t="shared" si="4"/>
        <v>0.18429260347861914</v>
      </c>
      <c r="AK25" s="27">
        <f t="shared" si="5"/>
        <v>0.18429260347861914</v>
      </c>
      <c r="AL25" s="57">
        <f t="shared" si="6"/>
        <v>270.84369396351173</v>
      </c>
      <c r="AP25" s="33">
        <v>89.3</v>
      </c>
      <c r="AQ25" s="28">
        <f t="shared" si="13"/>
        <v>84.241739863576839</v>
      </c>
      <c r="AR25" s="28">
        <f t="shared" si="14"/>
        <v>1.4725385468689849</v>
      </c>
      <c r="AS25" s="28">
        <f t="shared" si="19"/>
        <v>69.066959454307394</v>
      </c>
      <c r="AT25" s="27">
        <f t="shared" si="7"/>
        <v>0.22657380230338861</v>
      </c>
      <c r="AU25" s="27">
        <f t="shared" si="8"/>
        <v>0.22657380230338861</v>
      </c>
      <c r="AV25" s="57">
        <f t="shared" si="9"/>
        <v>409.37592972364081</v>
      </c>
    </row>
    <row r="26" spans="2:48" x14ac:dyDescent="0.25">
      <c r="B26" s="101">
        <v>22</v>
      </c>
      <c r="C26" s="13" t="s">
        <v>31</v>
      </c>
      <c r="D26" s="30">
        <v>101.1</v>
      </c>
      <c r="E26" s="38">
        <f t="shared" si="20"/>
        <v>78.7</v>
      </c>
      <c r="F26" s="25">
        <f t="shared" si="21"/>
        <v>78.7</v>
      </c>
      <c r="G26" s="27">
        <f t="shared" si="32"/>
        <v>0.221562809099901</v>
      </c>
      <c r="H26" s="27">
        <f t="shared" si="33"/>
        <v>0.221562809099901</v>
      </c>
      <c r="I26" s="57">
        <f t="shared" si="40"/>
        <v>501.75999999999959</v>
      </c>
      <c r="K26" s="38">
        <f t="shared" si="23"/>
        <v>78.7</v>
      </c>
      <c r="L26">
        <f t="shared" si="31"/>
        <v>81.88</v>
      </c>
      <c r="M26" s="27">
        <f t="shared" si="34"/>
        <v>0.190108803165183</v>
      </c>
      <c r="N26" s="27">
        <f t="shared" si="35"/>
        <v>0.190108803165183</v>
      </c>
      <c r="O26" s="57">
        <f t="shared" si="41"/>
        <v>369.40839999999997</v>
      </c>
      <c r="Q26" s="62"/>
      <c r="R26" s="81">
        <v>101.1</v>
      </c>
      <c r="S26">
        <f t="shared" si="17"/>
        <v>80.078400707613866</v>
      </c>
      <c r="T26" s="27">
        <f t="shared" si="36"/>
        <v>0.20792877638364124</v>
      </c>
      <c r="U26" s="27">
        <f t="shared" si="37"/>
        <v>0.20792877638364124</v>
      </c>
      <c r="V26" s="57">
        <f t="shared" si="42"/>
        <v>441.90763680964898</v>
      </c>
      <c r="Y26" s="81">
        <v>101.1</v>
      </c>
      <c r="Z26">
        <f t="shared" si="10"/>
        <v>85.799155323463694</v>
      </c>
      <c r="AA26" s="27">
        <f t="shared" si="38"/>
        <v>0.15134366643458261</v>
      </c>
      <c r="AB26" s="27">
        <f t="shared" si="39"/>
        <v>0.15134366643458261</v>
      </c>
      <c r="AC26" s="57">
        <f t="shared" si="43"/>
        <v>234.11584781548925</v>
      </c>
      <c r="AF26" s="33">
        <v>101.1</v>
      </c>
      <c r="AG26" s="28">
        <f t="shared" si="11"/>
        <v>84.093410410635116</v>
      </c>
      <c r="AH26" s="28">
        <f t="shared" si="12"/>
        <v>0.30049687784387813</v>
      </c>
      <c r="AI26" s="28">
        <f t="shared" si="18"/>
        <v>76.804872015193027</v>
      </c>
      <c r="AJ26" s="27">
        <f t="shared" si="4"/>
        <v>0.24030789302479691</v>
      </c>
      <c r="AK26" s="27">
        <f t="shared" si="5"/>
        <v>0.24030789302479691</v>
      </c>
      <c r="AL26" s="57">
        <f t="shared" si="6"/>
        <v>590.25324379815061</v>
      </c>
      <c r="AP26" s="33">
        <v>101.1</v>
      </c>
      <c r="AQ26" s="28">
        <f t="shared" si="13"/>
        <v>97.253569602611449</v>
      </c>
      <c r="AR26" s="28">
        <f t="shared" si="14"/>
        <v>4.1842719770279064</v>
      </c>
      <c r="AS26" s="28">
        <f t="shared" si="19"/>
        <v>85.714278410445829</v>
      </c>
      <c r="AT26" s="27">
        <f t="shared" si="7"/>
        <v>0.15218320068797395</v>
      </c>
      <c r="AU26" s="27">
        <f t="shared" si="8"/>
        <v>0.15218320068797395</v>
      </c>
      <c r="AV26" s="57">
        <f t="shared" si="9"/>
        <v>236.72042883127315</v>
      </c>
    </row>
    <row r="27" spans="2:48" x14ac:dyDescent="0.25">
      <c r="B27" s="101">
        <v>23</v>
      </c>
      <c r="C27" s="13" t="s">
        <v>32</v>
      </c>
      <c r="D27" s="30">
        <v>105.2</v>
      </c>
      <c r="E27" s="38">
        <f t="shared" si="20"/>
        <v>87.166666666666671</v>
      </c>
      <c r="F27" s="25">
        <f t="shared" si="21"/>
        <v>87.166666666666671</v>
      </c>
      <c r="G27" s="27">
        <f t="shared" si="32"/>
        <v>0.17141951837769326</v>
      </c>
      <c r="H27" s="27">
        <f t="shared" si="33"/>
        <v>0.17141951837769326</v>
      </c>
      <c r="I27" s="57">
        <f t="shared" si="40"/>
        <v>325.20111111111106</v>
      </c>
      <c r="K27" s="38">
        <f t="shared" si="23"/>
        <v>87.166666666666671</v>
      </c>
      <c r="L27">
        <f t="shared" si="31"/>
        <v>91.346666666666664</v>
      </c>
      <c r="M27" s="27">
        <f t="shared" si="34"/>
        <v>0.13168567807351081</v>
      </c>
      <c r="N27" s="27">
        <f t="shared" si="35"/>
        <v>0.13168567807351081</v>
      </c>
      <c r="O27" s="57">
        <f t="shared" si="41"/>
        <v>191.91484444444458</v>
      </c>
      <c r="Q27" s="62"/>
      <c r="R27" s="81">
        <v>105.2</v>
      </c>
      <c r="S27">
        <f t="shared" si="17"/>
        <v>86.384880495329696</v>
      </c>
      <c r="T27" s="27">
        <f t="shared" si="36"/>
        <v>0.17885094586188505</v>
      </c>
      <c r="U27" s="27">
        <f t="shared" si="37"/>
        <v>0.17885094586188505</v>
      </c>
      <c r="V27" s="57">
        <f t="shared" si="42"/>
        <v>354.00872197502503</v>
      </c>
      <c r="Y27" s="81">
        <v>105.2</v>
      </c>
      <c r="Z27">
        <f t="shared" si="10"/>
        <v>98.039831064692734</v>
      </c>
      <c r="AA27" s="27">
        <f t="shared" si="38"/>
        <v>6.8062442350829547E-2</v>
      </c>
      <c r="AB27" s="27">
        <f t="shared" si="39"/>
        <v>6.8062442350829547E-2</v>
      </c>
      <c r="AC27" s="57">
        <f t="shared" si="43"/>
        <v>51.268019182139227</v>
      </c>
      <c r="AF27" s="33">
        <v>105.2</v>
      </c>
      <c r="AG27" s="28">
        <f t="shared" si="11"/>
        <v>90.635735101935296</v>
      </c>
      <c r="AH27" s="28">
        <f t="shared" si="12"/>
        <v>1.392816745198731</v>
      </c>
      <c r="AI27" s="28">
        <f t="shared" si="18"/>
        <v>84.393907288478999</v>
      </c>
      <c r="AJ27" s="27">
        <f t="shared" si="4"/>
        <v>0.197776546687462</v>
      </c>
      <c r="AK27" s="27">
        <f t="shared" si="5"/>
        <v>0.197776546687462</v>
      </c>
      <c r="AL27" s="57">
        <f t="shared" si="6"/>
        <v>432.89349392040742</v>
      </c>
      <c r="AP27" s="33">
        <v>105.2</v>
      </c>
      <c r="AQ27" s="28">
        <f t="shared" si="13"/>
        <v>104.25946039490984</v>
      </c>
      <c r="AR27" s="28">
        <f t="shared" si="14"/>
        <v>4.8473523986164695</v>
      </c>
      <c r="AS27" s="28">
        <f t="shared" si="19"/>
        <v>101.43784157963935</v>
      </c>
      <c r="AT27" s="27">
        <f t="shared" si="7"/>
        <v>3.5761962170728599E-2</v>
      </c>
      <c r="AU27" s="27">
        <f t="shared" si="8"/>
        <v>3.5761962170728599E-2</v>
      </c>
      <c r="AV27" s="57">
        <f t="shared" si="9"/>
        <v>14.153835979890532</v>
      </c>
    </row>
    <row r="28" spans="2:48" x14ac:dyDescent="0.25">
      <c r="B28" s="101">
        <v>24</v>
      </c>
      <c r="C28" s="13" t="s">
        <v>33</v>
      </c>
      <c r="D28" s="30">
        <v>114.1</v>
      </c>
      <c r="E28" s="38">
        <f t="shared" si="20"/>
        <v>98.533333333333317</v>
      </c>
      <c r="F28" s="25">
        <f t="shared" si="21"/>
        <v>98.533333333333317</v>
      </c>
      <c r="G28" s="27">
        <f t="shared" si="32"/>
        <v>0.13643003213555371</v>
      </c>
      <c r="H28" s="27">
        <f t="shared" si="33"/>
        <v>0.13643003213555371</v>
      </c>
      <c r="I28" s="57">
        <f t="shared" si="40"/>
        <v>242.32111111111143</v>
      </c>
      <c r="K28" s="38">
        <f t="shared" si="23"/>
        <v>98.533333333333317</v>
      </c>
      <c r="L28">
        <f t="shared" si="31"/>
        <v>100.53333333333332</v>
      </c>
      <c r="M28" s="27">
        <f t="shared" si="34"/>
        <v>0.11890154834940121</v>
      </c>
      <c r="N28" s="27">
        <f t="shared" si="35"/>
        <v>0.11890154834940121</v>
      </c>
      <c r="O28" s="57">
        <f t="shared" si="41"/>
        <v>184.05444444444473</v>
      </c>
      <c r="Q28" s="62"/>
      <c r="R28" s="81">
        <v>114.1</v>
      </c>
      <c r="S28">
        <f t="shared" si="17"/>
        <v>92.029416346730784</v>
      </c>
      <c r="T28" s="27">
        <f t="shared" si="36"/>
        <v>0.19343193385862587</v>
      </c>
      <c r="U28" s="27">
        <f t="shared" si="37"/>
        <v>0.19343193385862587</v>
      </c>
      <c r="V28" s="57">
        <f t="shared" si="42"/>
        <v>487.11066279595406</v>
      </c>
      <c r="Y28" s="81">
        <v>114.1</v>
      </c>
      <c r="Z28">
        <f t="shared" si="10"/>
        <v>103.76796621293855</v>
      </c>
      <c r="AA28" s="27">
        <f t="shared" si="38"/>
        <v>9.055244335724319E-2</v>
      </c>
      <c r="AB28" s="27">
        <f t="shared" si="39"/>
        <v>9.055244335724319E-2</v>
      </c>
      <c r="AC28" s="57">
        <f t="shared" si="43"/>
        <v>106.75092217697933</v>
      </c>
      <c r="AF28" s="33">
        <v>114.1</v>
      </c>
      <c r="AG28" s="28">
        <f t="shared" si="11"/>
        <v>98.649986292993816</v>
      </c>
      <c r="AH28" s="28">
        <f t="shared" si="12"/>
        <v>2.5515677732241939</v>
      </c>
      <c r="AI28" s="28">
        <f t="shared" si="18"/>
        <v>92.028551847134025</v>
      </c>
      <c r="AJ28" s="27">
        <f t="shared" si="4"/>
        <v>0.19343951054220831</v>
      </c>
      <c r="AK28" s="27">
        <f t="shared" si="5"/>
        <v>0.19343951054220831</v>
      </c>
      <c r="AL28" s="57">
        <f t="shared" si="6"/>
        <v>487.14882356465057</v>
      </c>
      <c r="AP28" s="33">
        <v>114.1</v>
      </c>
      <c r="AQ28" s="28">
        <f t="shared" si="13"/>
        <v>112.85170319838156</v>
      </c>
      <c r="AR28" s="28">
        <f t="shared" si="14"/>
        <v>5.7274016437574531</v>
      </c>
      <c r="AS28" s="28">
        <f t="shared" si="19"/>
        <v>109.1068127935263</v>
      </c>
      <c r="AT28" s="27">
        <f t="shared" si="7"/>
        <v>4.3761500494949104E-2</v>
      </c>
      <c r="AU28" s="27">
        <f t="shared" si="8"/>
        <v>4.3761500494949104E-2</v>
      </c>
      <c r="AV28" s="57">
        <f t="shared" si="9"/>
        <v>24.931918478892555</v>
      </c>
    </row>
    <row r="29" spans="2:48" x14ac:dyDescent="0.25">
      <c r="B29" s="101">
        <v>25</v>
      </c>
      <c r="C29" s="13" t="s">
        <v>34</v>
      </c>
      <c r="D29" s="30">
        <v>96.3</v>
      </c>
      <c r="E29" s="38">
        <f t="shared" si="20"/>
        <v>106.8</v>
      </c>
      <c r="F29" s="25">
        <f t="shared" si="21"/>
        <v>106.8</v>
      </c>
      <c r="G29" s="27">
        <f t="shared" si="32"/>
        <v>-0.10903426791277258</v>
      </c>
      <c r="H29" s="27">
        <f t="shared" si="33"/>
        <v>0.10903426791277258</v>
      </c>
      <c r="I29" s="57">
        <f t="shared" si="40"/>
        <v>110.25</v>
      </c>
      <c r="K29" s="38">
        <f t="shared" si="23"/>
        <v>106.8</v>
      </c>
      <c r="L29">
        <f t="shared" si="31"/>
        <v>108.98999999999998</v>
      </c>
      <c r="M29" s="27">
        <f t="shared" si="34"/>
        <v>-0.13177570093457927</v>
      </c>
      <c r="N29" s="27">
        <f t="shared" si="35"/>
        <v>0.13177570093457927</v>
      </c>
      <c r="O29" s="57">
        <f t="shared" si="41"/>
        <v>161.03609999999958</v>
      </c>
      <c r="Q29" s="62"/>
      <c r="R29" s="81">
        <v>96.3</v>
      </c>
      <c r="S29">
        <f t="shared" si="17"/>
        <v>98.650591442711544</v>
      </c>
      <c r="T29" s="27">
        <f t="shared" si="36"/>
        <v>-2.4409049249341092E-2</v>
      </c>
      <c r="U29" s="27">
        <f t="shared" si="37"/>
        <v>2.4409049249341092E-2</v>
      </c>
      <c r="V29" s="57">
        <f t="shared" si="42"/>
        <v>5.5252801305487527</v>
      </c>
      <c r="Y29" s="81">
        <v>96.3</v>
      </c>
      <c r="Z29">
        <f t="shared" si="10"/>
        <v>112.0335932425877</v>
      </c>
      <c r="AA29" s="27">
        <f t="shared" si="38"/>
        <v>-0.16338103055646627</v>
      </c>
      <c r="AB29" s="27">
        <f t="shared" si="39"/>
        <v>0.16338103055646627</v>
      </c>
      <c r="AC29" s="57">
        <f t="shared" si="43"/>
        <v>247.54595632320138</v>
      </c>
      <c r="AF29" s="33">
        <v>96.3</v>
      </c>
      <c r="AG29" s="28">
        <f t="shared" si="11"/>
        <v>99.731087846352608</v>
      </c>
      <c r="AH29" s="28">
        <f t="shared" si="12"/>
        <v>2.2942361847477484</v>
      </c>
      <c r="AI29" s="28">
        <f t="shared" si="18"/>
        <v>101.20155406621801</v>
      </c>
      <c r="AJ29" s="27">
        <f t="shared" si="4"/>
        <v>-5.0898796118567097E-2</v>
      </c>
      <c r="AK29" s="27">
        <f t="shared" si="5"/>
        <v>5.0898796118567097E-2</v>
      </c>
      <c r="AL29" s="57">
        <f t="shared" si="6"/>
        <v>24.025232264058321</v>
      </c>
      <c r="AP29" s="33">
        <v>96.3</v>
      </c>
      <c r="AQ29" s="28">
        <f t="shared" si="13"/>
        <v>101.86977621053475</v>
      </c>
      <c r="AR29" s="28">
        <f t="shared" si="14"/>
        <v>1.8007094153304526</v>
      </c>
      <c r="AS29" s="28">
        <f t="shared" si="19"/>
        <v>118.579104842139</v>
      </c>
      <c r="AT29" s="27">
        <f t="shared" si="7"/>
        <v>-0.23135103678233651</v>
      </c>
      <c r="AU29" s="27">
        <f t="shared" si="8"/>
        <v>0.23135103678233651</v>
      </c>
      <c r="AV29" s="57">
        <f t="shared" si="9"/>
        <v>496.35851256702171</v>
      </c>
    </row>
    <row r="30" spans="2:48" x14ac:dyDescent="0.25">
      <c r="B30" s="101">
        <v>26</v>
      </c>
      <c r="C30" s="13" t="s">
        <v>35</v>
      </c>
      <c r="D30" s="30">
        <v>84.4</v>
      </c>
      <c r="E30" s="38">
        <f t="shared" si="20"/>
        <v>105.2</v>
      </c>
      <c r="F30" s="25">
        <f t="shared" si="21"/>
        <v>105.2</v>
      </c>
      <c r="G30" s="27">
        <f t="shared" si="32"/>
        <v>-0.24644549763033172</v>
      </c>
      <c r="H30" s="27">
        <f t="shared" si="33"/>
        <v>0.24644549763033172</v>
      </c>
      <c r="I30" s="57">
        <f t="shared" si="40"/>
        <v>432.63999999999987</v>
      </c>
      <c r="K30" s="38">
        <f t="shared" si="23"/>
        <v>105.2</v>
      </c>
      <c r="L30">
        <f t="shared" si="31"/>
        <v>102.53</v>
      </c>
      <c r="M30" s="27">
        <f t="shared" si="34"/>
        <v>-0.21481042654028429</v>
      </c>
      <c r="N30" s="27">
        <f t="shared" si="35"/>
        <v>0.21481042654028429</v>
      </c>
      <c r="O30" s="57">
        <f t="shared" si="41"/>
        <v>328.69689999999986</v>
      </c>
      <c r="Q30" s="62"/>
      <c r="R30" s="81">
        <v>84.4</v>
      </c>
      <c r="S30">
        <f t="shared" si="17"/>
        <v>97.945414009898073</v>
      </c>
      <c r="T30" s="27">
        <f t="shared" si="36"/>
        <v>-0.16049068732106714</v>
      </c>
      <c r="U30" s="27">
        <f t="shared" si="37"/>
        <v>0.16049068732106714</v>
      </c>
      <c r="V30" s="57">
        <f t="shared" si="42"/>
        <v>183.47824069954285</v>
      </c>
      <c r="Y30" s="81">
        <v>84.4</v>
      </c>
      <c r="Z30">
        <f t="shared" si="10"/>
        <v>99.446718648517546</v>
      </c>
      <c r="AA30" s="27">
        <f t="shared" si="38"/>
        <v>-0.17827865697295664</v>
      </c>
      <c r="AB30" s="27">
        <f t="shared" si="39"/>
        <v>0.17827865697295664</v>
      </c>
      <c r="AC30" s="57">
        <f t="shared" si="43"/>
        <v>226.40374208764553</v>
      </c>
      <c r="AF30" s="33">
        <v>84.4</v>
      </c>
      <c r="AG30" s="28">
        <f t="shared" si="11"/>
        <v>96.737726821770252</v>
      </c>
      <c r="AH30" s="28">
        <f t="shared" si="12"/>
        <v>1.3689066731149802</v>
      </c>
      <c r="AI30" s="28">
        <f t="shared" si="18"/>
        <v>102.02532403110035</v>
      </c>
      <c r="AJ30" s="27">
        <f t="shared" si="4"/>
        <v>-0.20883085344905625</v>
      </c>
      <c r="AK30" s="27">
        <f t="shared" si="5"/>
        <v>0.20883085344905625</v>
      </c>
      <c r="AL30" s="57">
        <f t="shared" si="6"/>
        <v>310.65204720128344</v>
      </c>
      <c r="AP30" s="33">
        <v>84.4</v>
      </c>
      <c r="AQ30" s="28">
        <f t="shared" si="13"/>
        <v>89.217621406466307</v>
      </c>
      <c r="AR30" s="28">
        <f t="shared" si="14"/>
        <v>-1.5957136762282882</v>
      </c>
      <c r="AS30" s="28">
        <f t="shared" si="19"/>
        <v>103.67048562586521</v>
      </c>
      <c r="AT30" s="27">
        <f t="shared" si="7"/>
        <v>-0.22832328940598584</v>
      </c>
      <c r="AU30" s="27">
        <f t="shared" si="8"/>
        <v>0.22832328940598584</v>
      </c>
      <c r="AV30" s="57">
        <f t="shared" si="9"/>
        <v>371.35161625667752</v>
      </c>
    </row>
    <row r="31" spans="2:48" x14ac:dyDescent="0.25">
      <c r="B31" s="101">
        <v>27</v>
      </c>
      <c r="C31" s="13" t="s">
        <v>36</v>
      </c>
      <c r="D31" s="30">
        <v>91.2</v>
      </c>
      <c r="E31" s="38">
        <f t="shared" si="20"/>
        <v>98.266666666666652</v>
      </c>
      <c r="F31" s="25">
        <f t="shared" si="21"/>
        <v>98.266666666666652</v>
      </c>
      <c r="G31" s="27">
        <f t="shared" si="32"/>
        <v>-7.7485380116958866E-2</v>
      </c>
      <c r="H31" s="27">
        <f t="shared" si="33"/>
        <v>7.7485380116958866E-2</v>
      </c>
      <c r="I31" s="57">
        <f t="shared" si="40"/>
        <v>49.937777777777526</v>
      </c>
      <c r="K31" s="38">
        <f t="shared" si="23"/>
        <v>98.266666666666652</v>
      </c>
      <c r="L31">
        <f t="shared" si="31"/>
        <v>94.106666666666655</v>
      </c>
      <c r="M31" s="27">
        <f t="shared" si="34"/>
        <v>-3.1871345029239606E-2</v>
      </c>
      <c r="N31" s="27">
        <f t="shared" si="35"/>
        <v>3.1871345029239606E-2</v>
      </c>
      <c r="O31" s="57">
        <f t="shared" si="41"/>
        <v>8.4487111111110256</v>
      </c>
      <c r="Q31" s="62"/>
      <c r="R31" s="81">
        <v>91.2</v>
      </c>
      <c r="S31">
        <f t="shared" si="17"/>
        <v>93.881789806928651</v>
      </c>
      <c r="T31" s="27">
        <f t="shared" si="36"/>
        <v>-2.9405589988252726E-2</v>
      </c>
      <c r="U31" s="27">
        <f t="shared" si="37"/>
        <v>2.9405589988252726E-2</v>
      </c>
      <c r="V31" s="57">
        <f t="shared" si="42"/>
        <v>7.191996568546398</v>
      </c>
      <c r="Y31" s="81">
        <v>91.2</v>
      </c>
      <c r="Z31">
        <f t="shared" si="10"/>
        <v>87.409343729703522</v>
      </c>
      <c r="AA31" s="27">
        <f t="shared" si="38"/>
        <v>4.156421349009299E-2</v>
      </c>
      <c r="AB31" s="27">
        <f t="shared" si="39"/>
        <v>4.156421349009299E-2</v>
      </c>
      <c r="AC31" s="57">
        <f t="shared" si="43"/>
        <v>14.369074959538025</v>
      </c>
      <c r="AF31" s="33">
        <v>91.2</v>
      </c>
      <c r="AG31" s="28">
        <f t="shared" si="11"/>
        <v>96.034643446419651</v>
      </c>
      <c r="AH31" s="28">
        <f t="shared" si="12"/>
        <v>1.0063084146335033</v>
      </c>
      <c r="AI31" s="28">
        <f t="shared" si="18"/>
        <v>98.10663349488523</v>
      </c>
      <c r="AJ31" s="27">
        <f t="shared" si="4"/>
        <v>-7.5730630426373097E-2</v>
      </c>
      <c r="AK31" s="27">
        <f t="shared" si="5"/>
        <v>7.5730630426373097E-2</v>
      </c>
      <c r="AL31" s="57">
        <f t="shared" si="6"/>
        <v>47.701586232670529</v>
      </c>
      <c r="AP31" s="33">
        <v>91.2</v>
      </c>
      <c r="AQ31" s="28">
        <f t="shared" si="13"/>
        <v>90.305476932559515</v>
      </c>
      <c r="AR31" s="28">
        <f t="shared" si="14"/>
        <v>-0.96507491368273679</v>
      </c>
      <c r="AS31" s="28">
        <f t="shared" si="19"/>
        <v>87.621907730238021</v>
      </c>
      <c r="AT31" s="27">
        <f t="shared" si="7"/>
        <v>3.9233467870197165E-2</v>
      </c>
      <c r="AU31" s="27">
        <f t="shared" si="8"/>
        <v>3.9233467870197165E-2</v>
      </c>
      <c r="AV31" s="57">
        <f t="shared" si="9"/>
        <v>12.802744290930448</v>
      </c>
    </row>
    <row r="32" spans="2:48" x14ac:dyDescent="0.25">
      <c r="B32" s="101">
        <v>28</v>
      </c>
      <c r="C32" s="13" t="s">
        <v>37</v>
      </c>
      <c r="D32" s="30">
        <v>81.900000000000006</v>
      </c>
      <c r="E32" s="38">
        <f t="shared" si="20"/>
        <v>90.633333333333326</v>
      </c>
      <c r="F32" s="25">
        <f t="shared" si="21"/>
        <v>90.633333333333326</v>
      </c>
      <c r="G32" s="27">
        <f t="shared" si="32"/>
        <v>-0.10663410663410647</v>
      </c>
      <c r="H32" s="27">
        <f t="shared" si="33"/>
        <v>0.10663410663410647</v>
      </c>
      <c r="I32" s="57">
        <f t="shared" si="40"/>
        <v>76.271111111110883</v>
      </c>
      <c r="K32" s="38">
        <f t="shared" si="23"/>
        <v>90.633333333333326</v>
      </c>
      <c r="L32">
        <f t="shared" si="31"/>
        <v>90.803333333333313</v>
      </c>
      <c r="M32" s="27">
        <f t="shared" si="34"/>
        <v>-0.10870980870980838</v>
      </c>
      <c r="N32" s="27">
        <f t="shared" si="35"/>
        <v>0.10870980870980838</v>
      </c>
      <c r="O32" s="57">
        <f t="shared" si="41"/>
        <v>79.269344444443988</v>
      </c>
      <c r="Q32" s="62"/>
      <c r="R32" s="81">
        <v>81.900000000000006</v>
      </c>
      <c r="S32">
        <f t="shared" si="17"/>
        <v>93.077252864850053</v>
      </c>
      <c r="T32" s="27">
        <f t="shared" si="36"/>
        <v>-0.13647439395421301</v>
      </c>
      <c r="U32" s="27">
        <f t="shared" si="37"/>
        <v>0.13647439395421301</v>
      </c>
      <c r="V32" s="57">
        <f t="shared" si="42"/>
        <v>124.93098160479857</v>
      </c>
      <c r="Y32" s="81">
        <v>81.900000000000006</v>
      </c>
      <c r="Z32">
        <f t="shared" si="10"/>
        <v>90.44186874594071</v>
      </c>
      <c r="AA32" s="27">
        <f t="shared" si="38"/>
        <v>-0.10429632168425768</v>
      </c>
      <c r="AB32" s="27">
        <f t="shared" si="39"/>
        <v>0.10429632168425768</v>
      </c>
      <c r="AC32" s="57">
        <f t="shared" si="43"/>
        <v>72.963521672878613</v>
      </c>
      <c r="AF32" s="33">
        <v>81.900000000000006</v>
      </c>
      <c r="AG32" s="28">
        <f t="shared" si="11"/>
        <v>92.498666302737206</v>
      </c>
      <c r="AH32" s="28">
        <f t="shared" si="12"/>
        <v>0.21140844192821251</v>
      </c>
      <c r="AI32" s="28">
        <f t="shared" si="18"/>
        <v>97.040951861053159</v>
      </c>
      <c r="AJ32" s="27">
        <f t="shared" si="4"/>
        <v>-0.18487120709466609</v>
      </c>
      <c r="AK32" s="27">
        <f t="shared" si="5"/>
        <v>0.18487120709466609</v>
      </c>
      <c r="AL32" s="57">
        <f t="shared" si="6"/>
        <v>229.24842325872896</v>
      </c>
      <c r="AP32" s="33">
        <v>81.900000000000006</v>
      </c>
      <c r="AQ32" s="28">
        <f t="shared" si="13"/>
        <v>83.76010050471919</v>
      </c>
      <c r="AR32" s="28">
        <f t="shared" si="14"/>
        <v>-2.2764457695097695</v>
      </c>
      <c r="AS32" s="28">
        <f t="shared" si="19"/>
        <v>89.340402018876773</v>
      </c>
      <c r="AT32" s="27">
        <f t="shared" si="7"/>
        <v>-9.0847399497884826E-2</v>
      </c>
      <c r="AU32" s="27">
        <f t="shared" si="8"/>
        <v>9.0847399497884826E-2</v>
      </c>
      <c r="AV32" s="57">
        <f t="shared" si="9"/>
        <v>55.359582202505479</v>
      </c>
    </row>
    <row r="33" spans="2:48" x14ac:dyDescent="0.25">
      <c r="B33" s="101">
        <v>29</v>
      </c>
      <c r="C33" s="13" t="s">
        <v>38</v>
      </c>
      <c r="D33" s="30">
        <v>80.5</v>
      </c>
      <c r="E33" s="38">
        <f t="shared" si="20"/>
        <v>85.833333333333329</v>
      </c>
      <c r="F33" s="25">
        <f t="shared" si="21"/>
        <v>85.833333333333329</v>
      </c>
      <c r="G33" s="27">
        <f t="shared" si="32"/>
        <v>-6.6252587991718362E-2</v>
      </c>
      <c r="H33" s="27">
        <f t="shared" si="33"/>
        <v>6.6252587991718362E-2</v>
      </c>
      <c r="I33" s="57">
        <f t="shared" si="40"/>
        <v>28.444444444444393</v>
      </c>
      <c r="K33" s="38">
        <f t="shared" si="23"/>
        <v>85.833333333333329</v>
      </c>
      <c r="L33">
        <f t="shared" si="31"/>
        <v>84.653333333333336</v>
      </c>
      <c r="M33" s="27">
        <f t="shared" si="34"/>
        <v>-5.159420289855076E-2</v>
      </c>
      <c r="N33" s="27">
        <f t="shared" si="35"/>
        <v>5.159420289855076E-2</v>
      </c>
      <c r="O33" s="57">
        <f t="shared" si="41"/>
        <v>17.2501777777778</v>
      </c>
      <c r="Q33" s="62"/>
      <c r="R33" s="81">
        <v>80.5</v>
      </c>
      <c r="S33">
        <f t="shared" si="17"/>
        <v>89.724077005395031</v>
      </c>
      <c r="T33" s="27">
        <f t="shared" si="36"/>
        <v>-0.11458480752043518</v>
      </c>
      <c r="U33" s="27">
        <f t="shared" si="37"/>
        <v>0.11458480752043518</v>
      </c>
      <c r="V33" s="57">
        <f t="shared" si="42"/>
        <v>85.083596601457373</v>
      </c>
      <c r="Y33" s="81">
        <v>80.5</v>
      </c>
      <c r="Z33">
        <f t="shared" si="10"/>
        <v>83.608373749188146</v>
      </c>
      <c r="AA33" s="27">
        <f t="shared" si="38"/>
        <v>-3.8613338499231632E-2</v>
      </c>
      <c r="AB33" s="27">
        <f t="shared" si="39"/>
        <v>3.8613338499231632E-2</v>
      </c>
      <c r="AC33" s="57">
        <f t="shared" si="43"/>
        <v>9.6619873646419734</v>
      </c>
      <c r="AF33" s="33">
        <v>80.5</v>
      </c>
      <c r="AG33" s="28">
        <f t="shared" si="11"/>
        <v>89.047052321265795</v>
      </c>
      <c r="AH33" s="28">
        <f t="shared" si="12"/>
        <v>-0.42962048216672155</v>
      </c>
      <c r="AI33" s="28">
        <f t="shared" si="18"/>
        <v>92.71007474466542</v>
      </c>
      <c r="AJ33" s="27">
        <f t="shared" si="4"/>
        <v>-0.15167794713870086</v>
      </c>
      <c r="AK33" s="27">
        <f t="shared" si="5"/>
        <v>0.15167794713870086</v>
      </c>
      <c r="AL33" s="57">
        <f t="shared" si="6"/>
        <v>149.08592527031632</v>
      </c>
      <c r="AP33" s="33">
        <v>80.5</v>
      </c>
      <c r="AQ33" s="28">
        <f t="shared" si="13"/>
        <v>80.745913683802357</v>
      </c>
      <c r="AR33" s="28">
        <f t="shared" si="14"/>
        <v>-2.4498149165904293</v>
      </c>
      <c r="AS33" s="28">
        <f t="shared" si="19"/>
        <v>81.483654735209427</v>
      </c>
      <c r="AT33" s="27">
        <f t="shared" si="7"/>
        <v>-1.221931348086245E-2</v>
      </c>
      <c r="AU33" s="27">
        <f t="shared" si="8"/>
        <v>1.221931348086245E-2</v>
      </c>
      <c r="AV33" s="57">
        <f t="shared" si="9"/>
        <v>0.96757663809992822</v>
      </c>
    </row>
    <row r="34" spans="2:48" x14ac:dyDescent="0.25">
      <c r="B34" s="101">
        <v>30</v>
      </c>
      <c r="C34" s="13" t="s">
        <v>39</v>
      </c>
      <c r="D34" s="30">
        <v>70.400000000000006</v>
      </c>
      <c r="E34" s="38">
        <f t="shared" si="20"/>
        <v>84.533333333333346</v>
      </c>
      <c r="F34" s="25">
        <f t="shared" si="21"/>
        <v>84.533333333333346</v>
      </c>
      <c r="G34" s="27">
        <f t="shared" si="32"/>
        <v>-0.20075757575757583</v>
      </c>
      <c r="H34" s="27">
        <f t="shared" si="33"/>
        <v>0.20075757575757583</v>
      </c>
      <c r="I34" s="57">
        <f t="shared" si="40"/>
        <v>199.7511111111113</v>
      </c>
      <c r="K34" s="38">
        <f t="shared" si="23"/>
        <v>84.533333333333346</v>
      </c>
      <c r="L34">
        <f t="shared" si="31"/>
        <v>83.323333333333338</v>
      </c>
      <c r="M34" s="27">
        <f t="shared" si="34"/>
        <v>-0.18357007575757572</v>
      </c>
      <c r="N34" s="27">
        <f t="shared" si="35"/>
        <v>0.18357007575757572</v>
      </c>
      <c r="O34" s="57">
        <f t="shared" si="41"/>
        <v>167.01254444444442</v>
      </c>
      <c r="Q34" s="62"/>
      <c r="R34" s="81">
        <v>70.400000000000006</v>
      </c>
      <c r="S34">
        <f t="shared" si="17"/>
        <v>86.956853903776519</v>
      </c>
      <c r="T34" s="27">
        <f t="shared" si="36"/>
        <v>-0.23518258386046181</v>
      </c>
      <c r="U34" s="27">
        <f t="shared" si="37"/>
        <v>0.23518258386046181</v>
      </c>
      <c r="V34" s="57">
        <f t="shared" si="42"/>
        <v>274.12941119099958</v>
      </c>
      <c r="Y34" s="81">
        <v>70.400000000000006</v>
      </c>
      <c r="Z34">
        <f t="shared" si="10"/>
        <v>81.121674749837638</v>
      </c>
      <c r="AA34" s="27">
        <f t="shared" si="38"/>
        <v>-0.15229651633292091</v>
      </c>
      <c r="AB34" s="27">
        <f t="shared" si="39"/>
        <v>0.15229651633292091</v>
      </c>
      <c r="AC34" s="57">
        <f t="shared" si="43"/>
        <v>114.95430944130585</v>
      </c>
      <c r="AF34" s="33">
        <v>70.400000000000006</v>
      </c>
      <c r="AG34" s="28">
        <f t="shared" si="11"/>
        <v>83.152202287369349</v>
      </c>
      <c r="AH34" s="28">
        <f t="shared" si="12"/>
        <v>-1.3860356537194232</v>
      </c>
      <c r="AI34" s="28">
        <f t="shared" si="18"/>
        <v>88.617431839099069</v>
      </c>
      <c r="AJ34" s="27">
        <f t="shared" si="4"/>
        <v>-0.25877033862356624</v>
      </c>
      <c r="AK34" s="27">
        <f t="shared" si="5"/>
        <v>0.25877033862356624</v>
      </c>
      <c r="AL34" s="57">
        <f t="shared" si="6"/>
        <v>331.87482281222026</v>
      </c>
      <c r="AP34" s="33">
        <v>70.400000000000006</v>
      </c>
      <c r="AQ34" s="28">
        <f t="shared" si="13"/>
        <v>72.374024691802987</v>
      </c>
      <c r="AR34" s="28">
        <f t="shared" si="14"/>
        <v>-3.8415023243115303</v>
      </c>
      <c r="AS34" s="28">
        <f t="shared" si="19"/>
        <v>78.29609876721193</v>
      </c>
      <c r="AT34" s="27">
        <f t="shared" si="7"/>
        <v>-0.1121604938524421</v>
      </c>
      <c r="AU34" s="27">
        <f t="shared" si="8"/>
        <v>0.1121604938524421</v>
      </c>
      <c r="AV34" s="57">
        <f t="shared" si="9"/>
        <v>62.348375741565675</v>
      </c>
    </row>
    <row r="35" spans="2:48" x14ac:dyDescent="0.25">
      <c r="B35" s="101">
        <v>31</v>
      </c>
      <c r="C35" s="13" t="s">
        <v>40</v>
      </c>
      <c r="D35" s="30">
        <v>74.8</v>
      </c>
      <c r="E35" s="38">
        <f t="shared" si="20"/>
        <v>77.600000000000009</v>
      </c>
      <c r="F35" s="25">
        <f t="shared" si="21"/>
        <v>77.600000000000009</v>
      </c>
      <c r="G35" s="27">
        <f t="shared" si="32"/>
        <v>-3.743315508021406E-2</v>
      </c>
      <c r="H35" s="27">
        <f t="shared" si="33"/>
        <v>3.743315508021406E-2</v>
      </c>
      <c r="I35" s="57">
        <f t="shared" si="40"/>
        <v>7.8400000000000638</v>
      </c>
      <c r="K35" s="38">
        <f t="shared" si="23"/>
        <v>77.600000000000009</v>
      </c>
      <c r="L35">
        <f t="shared" si="31"/>
        <v>75.44</v>
      </c>
      <c r="M35" s="27">
        <f t="shared" si="34"/>
        <v>-8.556149732620328E-3</v>
      </c>
      <c r="N35" s="27">
        <f t="shared" si="35"/>
        <v>8.556149732620328E-3</v>
      </c>
      <c r="O35" s="57">
        <f t="shared" si="41"/>
        <v>0.40960000000000074</v>
      </c>
      <c r="Q35" s="62"/>
      <c r="R35" s="81">
        <v>74.8</v>
      </c>
      <c r="S35">
        <f t="shared" si="17"/>
        <v>81.989797732643567</v>
      </c>
      <c r="T35" s="27">
        <f t="shared" si="36"/>
        <v>-9.6120290543363227E-2</v>
      </c>
      <c r="U35" s="27">
        <f t="shared" si="37"/>
        <v>9.6120290543363227E-2</v>
      </c>
      <c r="V35" s="57">
        <f t="shared" si="42"/>
        <v>51.693191436326607</v>
      </c>
      <c r="Y35" s="81">
        <v>74.8</v>
      </c>
      <c r="Z35">
        <f t="shared" si="10"/>
        <v>72.544334949967535</v>
      </c>
      <c r="AA35" s="27">
        <f t="shared" si="38"/>
        <v>3.0155949866744147E-2</v>
      </c>
      <c r="AB35" s="27">
        <f t="shared" si="39"/>
        <v>3.0155949866744147E-2</v>
      </c>
      <c r="AC35" s="57">
        <f t="shared" si="43"/>
        <v>5.0880248179379501</v>
      </c>
      <c r="AF35" s="33">
        <v>74.8</v>
      </c>
      <c r="AG35" s="28">
        <f t="shared" si="11"/>
        <v>79.676316643554941</v>
      </c>
      <c r="AH35" s="28">
        <f t="shared" si="12"/>
        <v>-1.7517594019860454</v>
      </c>
      <c r="AI35" s="28">
        <f t="shared" si="18"/>
        <v>81.766166633649931</v>
      </c>
      <c r="AJ35" s="27">
        <f t="shared" si="4"/>
        <v>-9.3130569968582003E-2</v>
      </c>
      <c r="AK35" s="27">
        <f t="shared" si="5"/>
        <v>9.3130569968582003E-2</v>
      </c>
      <c r="AL35" s="57">
        <f t="shared" si="6"/>
        <v>48.527477567777652</v>
      </c>
      <c r="AP35" s="33">
        <v>74.8</v>
      </c>
      <c r="AQ35" s="28">
        <f t="shared" si="13"/>
        <v>73.23313059187285</v>
      </c>
      <c r="AR35" s="28">
        <f t="shared" si="14"/>
        <v>-2.7368593915819028</v>
      </c>
      <c r="AS35" s="28">
        <f t="shared" si="19"/>
        <v>68.532522367491453</v>
      </c>
      <c r="AT35" s="27">
        <f t="shared" si="7"/>
        <v>8.3789807921237233E-2</v>
      </c>
      <c r="AU35" s="27">
        <f t="shared" si="8"/>
        <v>8.3789807921237233E-2</v>
      </c>
      <c r="AV35" s="57">
        <f t="shared" si="9"/>
        <v>39.281275873994915</v>
      </c>
    </row>
    <row r="36" spans="2:48" x14ac:dyDescent="0.25">
      <c r="B36" s="101">
        <v>32</v>
      </c>
      <c r="C36" s="13" t="s">
        <v>41</v>
      </c>
      <c r="D36" s="30">
        <v>75.900000000000006</v>
      </c>
      <c r="E36" s="38">
        <f t="shared" si="20"/>
        <v>75.233333333333334</v>
      </c>
      <c r="F36" s="25">
        <f t="shared" si="21"/>
        <v>75.233333333333334</v>
      </c>
      <c r="G36" s="27">
        <f t="shared" si="32"/>
        <v>8.7834870443566707E-3</v>
      </c>
      <c r="H36" s="27">
        <f t="shared" si="33"/>
        <v>8.7834870443566707E-3</v>
      </c>
      <c r="I36" s="57">
        <f t="shared" si="40"/>
        <v>0.44444444444445075</v>
      </c>
      <c r="K36" s="38">
        <f t="shared" si="23"/>
        <v>75.233333333333334</v>
      </c>
      <c r="L36">
        <f t="shared" si="31"/>
        <v>75.103333333333325</v>
      </c>
      <c r="M36" s="27">
        <f t="shared" si="34"/>
        <v>1.0496267018006338E-2</v>
      </c>
      <c r="N36" s="27">
        <f t="shared" si="35"/>
        <v>1.0496267018006338E-2</v>
      </c>
      <c r="O36" s="57">
        <f t="shared" si="41"/>
        <v>0.63467777777780077</v>
      </c>
      <c r="Q36" s="62"/>
      <c r="R36" s="81">
        <v>75.900000000000006</v>
      </c>
      <c r="S36">
        <f t="shared" si="17"/>
        <v>79.832858412850499</v>
      </c>
      <c r="T36" s="27">
        <f t="shared" si="36"/>
        <v>-5.1816316374841798E-2</v>
      </c>
      <c r="U36" s="27">
        <f t="shared" si="37"/>
        <v>5.1816316374841798E-2</v>
      </c>
      <c r="V36" s="57">
        <f t="shared" si="42"/>
        <v>15.467375295528898</v>
      </c>
      <c r="Y36" s="81">
        <v>75.900000000000006</v>
      </c>
      <c r="Z36">
        <f t="shared" si="10"/>
        <v>74.34886698999351</v>
      </c>
      <c r="AA36" s="27">
        <f t="shared" si="38"/>
        <v>2.0436535046198884E-2</v>
      </c>
      <c r="AB36" s="27">
        <f t="shared" si="39"/>
        <v>2.0436535046198884E-2</v>
      </c>
      <c r="AC36" s="57">
        <f t="shared" si="43"/>
        <v>2.4060136147318101</v>
      </c>
      <c r="AF36" s="33">
        <v>75.900000000000006</v>
      </c>
      <c r="AG36" s="28">
        <f t="shared" si="11"/>
        <v>77.317190069098217</v>
      </c>
      <c r="AH36" s="28">
        <f t="shared" si="12"/>
        <v>-1.8580486571684141</v>
      </c>
      <c r="AI36" s="28">
        <f t="shared" si="18"/>
        <v>77.924557241568891</v>
      </c>
      <c r="AJ36" s="27">
        <f t="shared" si="4"/>
        <v>-2.667400845281799E-2</v>
      </c>
      <c r="AK36" s="27">
        <f t="shared" si="5"/>
        <v>2.667400845281799E-2</v>
      </c>
      <c r="AL36" s="57">
        <f t="shared" si="6"/>
        <v>4.0988320243890142</v>
      </c>
      <c r="AP36" s="33">
        <v>75.900000000000006</v>
      </c>
      <c r="AQ36" s="28">
        <f t="shared" si="13"/>
        <v>74.549067800072748</v>
      </c>
      <c r="AR36" s="28">
        <f t="shared" si="14"/>
        <v>-1.7844521906331794</v>
      </c>
      <c r="AS36" s="28">
        <f t="shared" si="19"/>
        <v>70.496271200290948</v>
      </c>
      <c r="AT36" s="27">
        <f t="shared" si="7"/>
        <v>7.1195372855191785E-2</v>
      </c>
      <c r="AU36" s="27">
        <f t="shared" si="8"/>
        <v>7.1195372855191785E-2</v>
      </c>
      <c r="AV36" s="57">
        <f t="shared" si="9"/>
        <v>29.200284940805091</v>
      </c>
    </row>
    <row r="37" spans="2:48" x14ac:dyDescent="0.25">
      <c r="B37" s="101">
        <v>33</v>
      </c>
      <c r="C37" s="13" t="s">
        <v>42</v>
      </c>
      <c r="D37" s="30">
        <v>86.3</v>
      </c>
      <c r="E37" s="38">
        <f t="shared" si="20"/>
        <v>73.7</v>
      </c>
      <c r="F37" s="25">
        <f t="shared" si="21"/>
        <v>73.7</v>
      </c>
      <c r="G37" s="27">
        <f t="shared" si="32"/>
        <v>0.14600231749710307</v>
      </c>
      <c r="H37" s="27">
        <f t="shared" si="33"/>
        <v>0.14600231749710307</v>
      </c>
      <c r="I37" s="57">
        <f t="shared" si="40"/>
        <v>158.75999999999985</v>
      </c>
      <c r="K37" s="38">
        <f t="shared" si="23"/>
        <v>73.7</v>
      </c>
      <c r="L37">
        <f t="shared" si="31"/>
        <v>74.36</v>
      </c>
      <c r="M37" s="27">
        <f t="shared" si="34"/>
        <v>0.13835457705677864</v>
      </c>
      <c r="N37" s="27">
        <f t="shared" si="35"/>
        <v>0.13835457705677864</v>
      </c>
      <c r="O37" s="57">
        <f t="shared" si="41"/>
        <v>142.56359999999995</v>
      </c>
      <c r="Q37" s="62"/>
      <c r="R37" s="81">
        <v>86.3</v>
      </c>
      <c r="S37">
        <f t="shared" si="17"/>
        <v>78.653000888995351</v>
      </c>
      <c r="T37" s="27">
        <f t="shared" si="36"/>
        <v>8.8609491436902041E-2</v>
      </c>
      <c r="U37" s="27">
        <f t="shared" si="37"/>
        <v>8.8609491436902041E-2</v>
      </c>
      <c r="V37" s="57">
        <f t="shared" si="42"/>
        <v>58.476595403705851</v>
      </c>
      <c r="Y37" s="81">
        <v>86.3</v>
      </c>
      <c r="Z37">
        <f t="shared" si="10"/>
        <v>75.589773397998698</v>
      </c>
      <c r="AA37" s="27">
        <f t="shared" si="38"/>
        <v>0.12410459561994554</v>
      </c>
      <c r="AB37" s="27">
        <f t="shared" si="39"/>
        <v>0.12410459561994554</v>
      </c>
      <c r="AC37" s="57">
        <f t="shared" si="43"/>
        <v>114.70895386621629</v>
      </c>
      <c r="AF37" s="33">
        <v>86.3</v>
      </c>
      <c r="AG37" s="28">
        <f t="shared" si="11"/>
        <v>78.711398988350865</v>
      </c>
      <c r="AH37" s="28">
        <f t="shared" si="12"/>
        <v>-1.2889035812947283</v>
      </c>
      <c r="AI37" s="28">
        <f t="shared" si="18"/>
        <v>75.459141411929807</v>
      </c>
      <c r="AJ37" s="27">
        <f t="shared" si="4"/>
        <v>0.1256182918663985</v>
      </c>
      <c r="AK37" s="27">
        <f t="shared" si="5"/>
        <v>0.1256182918663985</v>
      </c>
      <c r="AL37" s="57">
        <f t="shared" si="6"/>
        <v>117.52421492653521</v>
      </c>
      <c r="AP37" s="33">
        <v>86.3</v>
      </c>
      <c r="AQ37" s="28">
        <f t="shared" si="13"/>
        <v>82.916153902359895</v>
      </c>
      <c r="AR37" s="28">
        <f t="shared" si="14"/>
        <v>0.60115930820309704</v>
      </c>
      <c r="AS37" s="28">
        <f t="shared" si="19"/>
        <v>72.764615609439574</v>
      </c>
      <c r="AT37" s="27">
        <f t="shared" si="7"/>
        <v>0.15684107057428071</v>
      </c>
      <c r="AU37" s="27">
        <f t="shared" si="8"/>
        <v>0.15684107057428071</v>
      </c>
      <c r="AV37" s="57">
        <f t="shared" si="9"/>
        <v>183.20663060022676</v>
      </c>
    </row>
    <row r="38" spans="2:48" x14ac:dyDescent="0.25">
      <c r="B38" s="101">
        <v>34</v>
      </c>
      <c r="C38" s="13" t="s">
        <v>43</v>
      </c>
      <c r="D38" s="30">
        <v>98.7</v>
      </c>
      <c r="E38" s="38">
        <f t="shared" si="20"/>
        <v>79</v>
      </c>
      <c r="F38" s="25">
        <f t="shared" si="21"/>
        <v>79</v>
      </c>
      <c r="G38" s="27">
        <f t="shared" si="32"/>
        <v>0.19959473150962515</v>
      </c>
      <c r="H38" s="27">
        <f t="shared" si="33"/>
        <v>0.19959473150962515</v>
      </c>
      <c r="I38" s="57">
        <f t="shared" si="40"/>
        <v>388.09000000000009</v>
      </c>
      <c r="K38" s="38">
        <f t="shared" si="23"/>
        <v>79</v>
      </c>
      <c r="L38">
        <f t="shared" si="31"/>
        <v>81.19</v>
      </c>
      <c r="M38" s="27">
        <f t="shared" si="34"/>
        <v>0.17740628166160086</v>
      </c>
      <c r="N38" s="27">
        <f t="shared" si="35"/>
        <v>0.17740628166160086</v>
      </c>
      <c r="O38" s="57">
        <f t="shared" si="41"/>
        <v>306.60010000000017</v>
      </c>
      <c r="Q38" s="62"/>
      <c r="R38" s="81">
        <v>98.7</v>
      </c>
      <c r="S38">
        <f t="shared" si="17"/>
        <v>80.947100622296745</v>
      </c>
      <c r="T38" s="27">
        <f t="shared" si="36"/>
        <v>0.17986726826447069</v>
      </c>
      <c r="U38" s="27">
        <f t="shared" si="37"/>
        <v>0.17986726826447069</v>
      </c>
      <c r="V38" s="57">
        <f t="shared" si="42"/>
        <v>315.16543631485672</v>
      </c>
      <c r="Y38" s="81">
        <v>98.7</v>
      </c>
      <c r="Z38">
        <f t="shared" si="10"/>
        <v>84.15795467959974</v>
      </c>
      <c r="AA38" s="27">
        <f t="shared" si="38"/>
        <v>0.14733581884904015</v>
      </c>
      <c r="AB38" s="27">
        <f t="shared" si="39"/>
        <v>0.14733581884904015</v>
      </c>
      <c r="AC38" s="57">
        <f t="shared" si="43"/>
        <v>211.47108210057519</v>
      </c>
      <c r="AF38" s="33">
        <v>98.7</v>
      </c>
      <c r="AG38" s="28">
        <f t="shared" si="11"/>
        <v>83.805746784939288</v>
      </c>
      <c r="AH38" s="28">
        <f t="shared" si="12"/>
        <v>-0.17183459016517677</v>
      </c>
      <c r="AI38" s="28">
        <f t="shared" si="18"/>
        <v>77.422495407056132</v>
      </c>
      <c r="AJ38" s="27">
        <f t="shared" si="4"/>
        <v>0.2155775541331699</v>
      </c>
      <c r="AK38" s="27">
        <f t="shared" si="5"/>
        <v>0.2155775541331699</v>
      </c>
      <c r="AL38" s="57">
        <f t="shared" si="6"/>
        <v>452.73220170274749</v>
      </c>
      <c r="AP38" s="33">
        <v>98.7</v>
      </c>
      <c r="AQ38" s="28">
        <f t="shared" si="13"/>
        <v>94.904328302640749</v>
      </c>
      <c r="AR38" s="28">
        <f t="shared" si="14"/>
        <v>3.2771078548413697</v>
      </c>
      <c r="AS38" s="28">
        <f t="shared" si="19"/>
        <v>83.517313210562989</v>
      </c>
      <c r="AT38" s="27">
        <f t="shared" si="7"/>
        <v>0.15382661387474178</v>
      </c>
      <c r="AU38" s="27">
        <f t="shared" si="8"/>
        <v>0.15382661387474178</v>
      </c>
      <c r="AV38" s="57">
        <f t="shared" si="9"/>
        <v>230.51397814614523</v>
      </c>
    </row>
    <row r="39" spans="2:48" x14ac:dyDescent="0.25">
      <c r="B39" s="101">
        <v>35</v>
      </c>
      <c r="C39" s="13" t="s">
        <v>44</v>
      </c>
      <c r="D39" s="30">
        <v>100.9</v>
      </c>
      <c r="E39" s="38">
        <f t="shared" si="20"/>
        <v>86.966666666666654</v>
      </c>
      <c r="F39" s="25">
        <f t="shared" si="21"/>
        <v>86.966666666666654</v>
      </c>
      <c r="G39" s="27">
        <f t="shared" si="32"/>
        <v>0.13809051866534539</v>
      </c>
      <c r="H39" s="27">
        <f t="shared" si="33"/>
        <v>0.13809051866534539</v>
      </c>
      <c r="I39" s="57">
        <f t="shared" si="40"/>
        <v>194.13777777777827</v>
      </c>
      <c r="K39" s="38">
        <f t="shared" si="23"/>
        <v>86.966666666666654</v>
      </c>
      <c r="L39">
        <f t="shared" si="31"/>
        <v>90.48666666666665</v>
      </c>
      <c r="M39" s="27">
        <f t="shared" si="34"/>
        <v>0.10320449289725822</v>
      </c>
      <c r="N39" s="27">
        <f t="shared" si="35"/>
        <v>0.10320449289725822</v>
      </c>
      <c r="O39" s="57">
        <f t="shared" si="41"/>
        <v>108.43751111111158</v>
      </c>
      <c r="Q39" s="62"/>
      <c r="R39" s="81">
        <v>100.9</v>
      </c>
      <c r="S39">
        <f t="shared" si="17"/>
        <v>86.272970435607718</v>
      </c>
      <c r="T39" s="27">
        <f t="shared" si="36"/>
        <v>0.14496560519714854</v>
      </c>
      <c r="U39" s="27">
        <f t="shared" si="37"/>
        <v>0.14496560519714854</v>
      </c>
      <c r="V39" s="57">
        <f t="shared" si="42"/>
        <v>213.94999387760603</v>
      </c>
      <c r="Y39" s="81">
        <v>100.9</v>
      </c>
      <c r="Z39">
        <f t="shared" si="10"/>
        <v>95.791590935919956</v>
      </c>
      <c r="AA39" s="27">
        <f t="shared" si="38"/>
        <v>5.0628434728246276E-2</v>
      </c>
      <c r="AB39" s="27">
        <f t="shared" si="39"/>
        <v>5.0628434728246276E-2</v>
      </c>
      <c r="AC39" s="57">
        <f t="shared" si="43"/>
        <v>26.095843165975211</v>
      </c>
      <c r="AF39" s="33">
        <v>100.9</v>
      </c>
      <c r="AG39" s="28">
        <f t="shared" si="11"/>
        <v>88.813738536341873</v>
      </c>
      <c r="AH39" s="28">
        <f t="shared" si="12"/>
        <v>0.73463501960918143</v>
      </c>
      <c r="AI39" s="28">
        <f t="shared" si="18"/>
        <v>83.633912194774112</v>
      </c>
      <c r="AJ39" s="27">
        <f t="shared" si="4"/>
        <v>0.17112079093385424</v>
      </c>
      <c r="AK39" s="27">
        <f t="shared" si="5"/>
        <v>0.17112079093385424</v>
      </c>
      <c r="AL39" s="57">
        <f t="shared" si="6"/>
        <v>298.1177880977703</v>
      </c>
      <c r="AP39" s="33">
        <v>100.9</v>
      </c>
      <c r="AQ39" s="28">
        <f t="shared" si="13"/>
        <v>100.22035903937055</v>
      </c>
      <c r="AR39" s="28">
        <f t="shared" si="14"/>
        <v>3.7562547320851509</v>
      </c>
      <c r="AS39" s="28">
        <f t="shared" si="19"/>
        <v>98.181436157482125</v>
      </c>
      <c r="AT39" s="27">
        <f t="shared" si="7"/>
        <v>2.6943150074508232E-2</v>
      </c>
      <c r="AU39" s="27">
        <f t="shared" si="8"/>
        <v>2.6943150074508232E-2</v>
      </c>
      <c r="AV39" s="57">
        <f t="shared" si="9"/>
        <v>7.3905893658455852</v>
      </c>
    </row>
    <row r="40" spans="2:48" x14ac:dyDescent="0.25">
      <c r="B40" s="101">
        <v>36</v>
      </c>
      <c r="C40" s="13" t="s">
        <v>45</v>
      </c>
      <c r="D40" s="30">
        <v>113.8</v>
      </c>
      <c r="E40" s="38">
        <f t="shared" si="20"/>
        <v>95.3</v>
      </c>
      <c r="F40" s="25">
        <f t="shared" si="21"/>
        <v>95.3</v>
      </c>
      <c r="G40" s="27">
        <f t="shared" si="32"/>
        <v>0.1625659050966608</v>
      </c>
      <c r="H40" s="27">
        <f t="shared" si="33"/>
        <v>0.1625659050966608</v>
      </c>
      <c r="I40" s="57">
        <f t="shared" si="40"/>
        <v>342.25</v>
      </c>
      <c r="K40" s="38">
        <f t="shared" si="23"/>
        <v>95.3</v>
      </c>
      <c r="L40">
        <f t="shared" si="31"/>
        <v>96.97999999999999</v>
      </c>
      <c r="M40" s="27">
        <f t="shared" si="34"/>
        <v>0.14780316344463978</v>
      </c>
      <c r="N40" s="27">
        <f t="shared" si="35"/>
        <v>0.14780316344463978</v>
      </c>
      <c r="O40" s="57">
        <f t="shared" si="41"/>
        <v>282.91240000000028</v>
      </c>
      <c r="Q40" s="62"/>
      <c r="R40" s="81">
        <v>113.8</v>
      </c>
      <c r="S40">
        <f t="shared" si="17"/>
        <v>90.661079304925394</v>
      </c>
      <c r="T40" s="27">
        <f t="shared" si="36"/>
        <v>0.20332970733808967</v>
      </c>
      <c r="U40" s="27">
        <f t="shared" si="37"/>
        <v>0.20332970733808967</v>
      </c>
      <c r="V40" s="57">
        <f t="shared" si="42"/>
        <v>535.40965093295176</v>
      </c>
      <c r="Y40" s="81">
        <v>113.8</v>
      </c>
      <c r="Z40">
        <f t="shared" si="10"/>
        <v>99.878318187183993</v>
      </c>
      <c r="AA40" s="27">
        <f t="shared" si="38"/>
        <v>0.12233463807395435</v>
      </c>
      <c r="AB40" s="27">
        <f t="shared" si="39"/>
        <v>0.12233463807395435</v>
      </c>
      <c r="AC40" s="57">
        <f t="shared" si="43"/>
        <v>193.81322449729191</v>
      </c>
      <c r="AF40" s="33">
        <v>113.8</v>
      </c>
      <c r="AG40" s="28">
        <f t="shared" si="11"/>
        <v>96.823861489165736</v>
      </c>
      <c r="AH40" s="28">
        <f t="shared" si="12"/>
        <v>2.0078454079217507</v>
      </c>
      <c r="AI40" s="28">
        <f t="shared" si="18"/>
        <v>89.548373555951059</v>
      </c>
      <c r="AJ40" s="27">
        <f t="shared" si="4"/>
        <v>0.21310743799691509</v>
      </c>
      <c r="AK40" s="27">
        <f t="shared" si="5"/>
        <v>0.21310743799691509</v>
      </c>
      <c r="AL40" s="57">
        <f t="shared" si="6"/>
        <v>588.14138518169375</v>
      </c>
      <c r="AP40" s="33">
        <v>113.8</v>
      </c>
      <c r="AQ40" s="28">
        <f t="shared" si="13"/>
        <v>111.34415344286393</v>
      </c>
      <c r="AR40" s="28">
        <f t="shared" si="14"/>
        <v>5.4876265548660843</v>
      </c>
      <c r="AS40" s="28">
        <f t="shared" si="19"/>
        <v>103.9766137714557</v>
      </c>
      <c r="AT40" s="27">
        <f t="shared" si="7"/>
        <v>8.6321495857155484E-2</v>
      </c>
      <c r="AU40" s="27">
        <f t="shared" si="8"/>
        <v>8.6321495857155484E-2</v>
      </c>
      <c r="AV40" s="57">
        <f t="shared" si="9"/>
        <v>96.498916995153692</v>
      </c>
    </row>
    <row r="41" spans="2:48" x14ac:dyDescent="0.25">
      <c r="B41" s="101">
        <v>37</v>
      </c>
      <c r="C41" s="13" t="s">
        <v>46</v>
      </c>
      <c r="D41" s="30">
        <v>89.8</v>
      </c>
      <c r="E41" s="38">
        <f t="shared" si="20"/>
        <v>104.46666666666668</v>
      </c>
      <c r="F41" s="25">
        <f t="shared" si="21"/>
        <v>104.46666666666668</v>
      </c>
      <c r="G41" s="27">
        <f t="shared" si="32"/>
        <v>-0.16332590942835953</v>
      </c>
      <c r="H41" s="27">
        <f t="shared" si="33"/>
        <v>0.16332590942835953</v>
      </c>
      <c r="I41" s="57">
        <f t="shared" si="40"/>
        <v>215.11111111111165</v>
      </c>
      <c r="K41" s="38">
        <f t="shared" si="23"/>
        <v>104.46666666666668</v>
      </c>
      <c r="L41">
        <f t="shared" si="31"/>
        <v>107.26666666666668</v>
      </c>
      <c r="M41" s="27">
        <f t="shared" si="34"/>
        <v>-0.1945063103192281</v>
      </c>
      <c r="N41" s="27">
        <f t="shared" si="35"/>
        <v>0.1945063103192281</v>
      </c>
      <c r="O41" s="57">
        <f t="shared" si="41"/>
        <v>305.08444444444501</v>
      </c>
      <c r="Q41" s="62"/>
      <c r="R41" s="81">
        <v>89.8</v>
      </c>
      <c r="S41">
        <f t="shared" si="17"/>
        <v>97.602755513447775</v>
      </c>
      <c r="T41" s="27">
        <f t="shared" si="36"/>
        <v>-8.6890373200977492E-2</v>
      </c>
      <c r="U41" s="27">
        <f t="shared" si="37"/>
        <v>8.6890373200977492E-2</v>
      </c>
      <c r="V41" s="57">
        <f t="shared" si="42"/>
        <v>60.882993602639694</v>
      </c>
      <c r="Y41" s="81">
        <v>89.8</v>
      </c>
      <c r="Z41">
        <f t="shared" si="10"/>
        <v>111.0156636374368</v>
      </c>
      <c r="AA41" s="27">
        <f t="shared" si="38"/>
        <v>-0.2362546062075368</v>
      </c>
      <c r="AB41" s="27">
        <f t="shared" si="39"/>
        <v>0.2362546062075368</v>
      </c>
      <c r="AC41" s="57">
        <f t="shared" si="43"/>
        <v>450.10438357685825</v>
      </c>
      <c r="AF41" s="33">
        <v>89.8</v>
      </c>
      <c r="AG41" s="28">
        <f t="shared" si="11"/>
        <v>96.122194827961238</v>
      </c>
      <c r="AH41" s="28">
        <f t="shared" si="12"/>
        <v>1.533680795824657</v>
      </c>
      <c r="AI41" s="28">
        <f t="shared" si="18"/>
        <v>98.831706897087486</v>
      </c>
      <c r="AJ41" s="27">
        <f t="shared" si="4"/>
        <v>-0.10057580063571814</v>
      </c>
      <c r="AK41" s="27">
        <f t="shared" si="5"/>
        <v>0.10057580063571814</v>
      </c>
      <c r="AL41" s="57">
        <f t="shared" si="6"/>
        <v>81.571729474897708</v>
      </c>
      <c r="AP41" s="33">
        <v>89.8</v>
      </c>
      <c r="AQ41" s="28">
        <f t="shared" si="13"/>
        <v>96.557944999432493</v>
      </c>
      <c r="AR41" s="28">
        <f t="shared" si="14"/>
        <v>0.72327533026616786</v>
      </c>
      <c r="AS41" s="28">
        <f t="shared" si="19"/>
        <v>116.83177999773001</v>
      </c>
      <c r="AT41" s="27">
        <f t="shared" si="7"/>
        <v>-0.30102204897249457</v>
      </c>
      <c r="AU41" s="27">
        <f t="shared" si="8"/>
        <v>0.30102204897249457</v>
      </c>
      <c r="AV41" s="57">
        <f t="shared" si="9"/>
        <v>730.71712984567637</v>
      </c>
    </row>
    <row r="42" spans="2:48" x14ac:dyDescent="0.25">
      <c r="B42" s="101">
        <v>38</v>
      </c>
      <c r="C42" s="13" t="s">
        <v>47</v>
      </c>
      <c r="D42" s="30">
        <v>84.4</v>
      </c>
      <c r="E42" s="38">
        <f t="shared" si="20"/>
        <v>101.5</v>
      </c>
      <c r="F42" s="25">
        <f t="shared" si="21"/>
        <v>101.5</v>
      </c>
      <c r="G42" s="27">
        <f t="shared" si="32"/>
        <v>-0.20260663507108997</v>
      </c>
      <c r="H42" s="27">
        <f t="shared" si="33"/>
        <v>0.20260663507108997</v>
      </c>
      <c r="I42" s="57">
        <f t="shared" si="40"/>
        <v>292.4099999999998</v>
      </c>
      <c r="K42" s="38">
        <f t="shared" si="23"/>
        <v>101.5</v>
      </c>
      <c r="L42">
        <f t="shared" si="31"/>
        <v>97.99</v>
      </c>
      <c r="M42" s="27">
        <f t="shared" si="34"/>
        <v>-0.16101895734597144</v>
      </c>
      <c r="N42" s="27">
        <f t="shared" si="35"/>
        <v>0.16101895734597144</v>
      </c>
      <c r="O42" s="57">
        <f t="shared" si="41"/>
        <v>184.68809999999971</v>
      </c>
      <c r="Q42" s="62"/>
      <c r="R42" s="81">
        <v>84.4</v>
      </c>
      <c r="S42">
        <f t="shared" si="17"/>
        <v>95.26192885941343</v>
      </c>
      <c r="T42" s="27">
        <f t="shared" si="36"/>
        <v>-0.12869583956650976</v>
      </c>
      <c r="U42" s="27">
        <f t="shared" si="37"/>
        <v>0.12869583956650976</v>
      </c>
      <c r="V42" s="57">
        <f t="shared" si="42"/>
        <v>117.98149854695822</v>
      </c>
      <c r="Y42" s="81">
        <v>84.4</v>
      </c>
      <c r="Z42">
        <f t="shared" si="10"/>
        <v>94.043132727487361</v>
      </c>
      <c r="AA42" s="27">
        <f t="shared" si="38"/>
        <v>-0.11425512710293075</v>
      </c>
      <c r="AB42" s="27">
        <f t="shared" si="39"/>
        <v>0.11425512710293075</v>
      </c>
      <c r="AC42" s="57">
        <f t="shared" si="43"/>
        <v>92.990008799937726</v>
      </c>
      <c r="AF42" s="33">
        <v>84.4</v>
      </c>
      <c r="AG42" s="28">
        <f t="shared" si="11"/>
        <v>93.679112936650114</v>
      </c>
      <c r="AH42" s="28">
        <f t="shared" si="12"/>
        <v>0.83774732557589537</v>
      </c>
      <c r="AI42" s="28">
        <f t="shared" si="18"/>
        <v>97.655875623785889</v>
      </c>
      <c r="AJ42" s="27">
        <f t="shared" si="4"/>
        <v>-0.15706013772258154</v>
      </c>
      <c r="AK42" s="27">
        <f t="shared" si="5"/>
        <v>0.15706013772258154</v>
      </c>
      <c r="AL42" s="57">
        <f t="shared" si="6"/>
        <v>175.71823855328077</v>
      </c>
      <c r="AP42" s="33">
        <v>84.4</v>
      </c>
      <c r="AQ42" s="28">
        <f t="shared" si="13"/>
        <v>87.620305082424665</v>
      </c>
      <c r="AR42" s="28">
        <f t="shared" si="14"/>
        <v>-1.5470397528432214</v>
      </c>
      <c r="AS42" s="28">
        <f t="shared" si="19"/>
        <v>97.281220329698655</v>
      </c>
      <c r="AT42" s="27">
        <f t="shared" si="7"/>
        <v>-0.15262109395377546</v>
      </c>
      <c r="AU42" s="27">
        <f t="shared" si="8"/>
        <v>0.15262109395377546</v>
      </c>
      <c r="AV42" s="57">
        <f t="shared" si="9"/>
        <v>165.92583718224179</v>
      </c>
    </row>
    <row r="43" spans="2:48" x14ac:dyDescent="0.25">
      <c r="B43" s="101">
        <v>39</v>
      </c>
      <c r="C43" s="13" t="s">
        <v>48</v>
      </c>
      <c r="D43" s="30">
        <v>87.2</v>
      </c>
      <c r="E43" s="38">
        <f t="shared" si="20"/>
        <v>96</v>
      </c>
      <c r="F43" s="25">
        <f t="shared" si="21"/>
        <v>96</v>
      </c>
      <c r="G43" s="27">
        <f t="shared" si="32"/>
        <v>-0.10091743119266051</v>
      </c>
      <c r="H43" s="27">
        <f t="shared" si="33"/>
        <v>0.10091743119266051</v>
      </c>
      <c r="I43" s="57">
        <f t="shared" si="40"/>
        <v>77.439999999999955</v>
      </c>
      <c r="K43" s="38">
        <f t="shared" si="23"/>
        <v>96</v>
      </c>
      <c r="L43">
        <f t="shared" si="31"/>
        <v>92.519999999999982</v>
      </c>
      <c r="M43" s="27">
        <f t="shared" si="34"/>
        <v>-6.1009174311926359E-2</v>
      </c>
      <c r="N43" s="27">
        <f t="shared" si="35"/>
        <v>6.1009174311926359E-2</v>
      </c>
      <c r="O43" s="57">
        <f t="shared" si="41"/>
        <v>28.302399999999775</v>
      </c>
      <c r="Q43" s="62"/>
      <c r="R43" s="81">
        <v>87.2</v>
      </c>
      <c r="S43">
        <f t="shared" si="17"/>
        <v>92.003350201589399</v>
      </c>
      <c r="T43" s="27">
        <f t="shared" si="36"/>
        <v>-5.5084291302630685E-2</v>
      </c>
      <c r="U43" s="27">
        <f t="shared" si="37"/>
        <v>5.5084291302630685E-2</v>
      </c>
      <c r="V43" s="57">
        <f t="shared" si="42"/>
        <v>23.072173159108889</v>
      </c>
      <c r="Y43" s="81">
        <v>87.2</v>
      </c>
      <c r="Z43">
        <f t="shared" si="10"/>
        <v>86.328626545497485</v>
      </c>
      <c r="AA43" s="27">
        <f t="shared" si="38"/>
        <v>9.9928148452123576E-3</v>
      </c>
      <c r="AB43" s="27">
        <f t="shared" si="39"/>
        <v>9.9928148452123576E-3</v>
      </c>
      <c r="AC43" s="57">
        <f t="shared" si="43"/>
        <v>0.75929169721165102</v>
      </c>
      <c r="AF43" s="33">
        <v>87.2</v>
      </c>
      <c r="AG43" s="28">
        <f t="shared" si="11"/>
        <v>92.321802183558191</v>
      </c>
      <c r="AH43" s="28">
        <f t="shared" si="12"/>
        <v>0.45361216180902708</v>
      </c>
      <c r="AI43" s="28">
        <f t="shared" si="18"/>
        <v>94.516860262226004</v>
      </c>
      <c r="AJ43" s="27">
        <f t="shared" si="4"/>
        <v>-8.3908947961307351E-2</v>
      </c>
      <c r="AK43" s="27">
        <f t="shared" si="5"/>
        <v>8.3908947961307351E-2</v>
      </c>
      <c r="AL43" s="57">
        <f t="shared" si="6"/>
        <v>53.536444096941942</v>
      </c>
      <c r="AP43" s="33">
        <v>87.2</v>
      </c>
      <c r="AQ43" s="28">
        <f t="shared" si="13"/>
        <v>86.918316332395364</v>
      </c>
      <c r="AR43" s="28">
        <f t="shared" si="14"/>
        <v>-1.34845276718195</v>
      </c>
      <c r="AS43" s="28">
        <f t="shared" si="19"/>
        <v>86.073265329581446</v>
      </c>
      <c r="AT43" s="27">
        <f t="shared" si="7"/>
        <v>1.2921269156176113E-2</v>
      </c>
      <c r="AU43" s="27">
        <f t="shared" si="8"/>
        <v>1.2921269156176113E-2</v>
      </c>
      <c r="AV43" s="57">
        <f t="shared" si="9"/>
        <v>1.2695310175232144</v>
      </c>
    </row>
    <row r="44" spans="2:48" x14ac:dyDescent="0.25">
      <c r="B44" s="101">
        <v>40</v>
      </c>
      <c r="C44" s="13" t="s">
        <v>49</v>
      </c>
      <c r="D44" s="30">
        <v>85.6</v>
      </c>
      <c r="E44" s="38">
        <f t="shared" si="20"/>
        <v>87.133333333333326</v>
      </c>
      <c r="F44" s="25">
        <f t="shared" si="21"/>
        <v>87.133333333333326</v>
      </c>
      <c r="G44" s="27">
        <f t="shared" si="32"/>
        <v>-1.791277258566976E-2</v>
      </c>
      <c r="H44" s="27">
        <f t="shared" si="33"/>
        <v>1.791277258566976E-2</v>
      </c>
      <c r="I44" s="57">
        <f t="shared" si="40"/>
        <v>2.3511111111111052</v>
      </c>
      <c r="K44" s="38">
        <f t="shared" si="23"/>
        <v>87.133333333333326</v>
      </c>
      <c r="L44">
        <f t="shared" si="31"/>
        <v>87.153333333333322</v>
      </c>
      <c r="M44" s="27">
        <f t="shared" si="34"/>
        <v>-1.8146417445482798E-2</v>
      </c>
      <c r="N44" s="27">
        <f t="shared" si="35"/>
        <v>1.8146417445482798E-2</v>
      </c>
      <c r="O44" s="57">
        <f t="shared" si="41"/>
        <v>2.4128444444444264</v>
      </c>
      <c r="Q44" s="62"/>
      <c r="R44" s="81">
        <v>85.6</v>
      </c>
      <c r="S44">
        <f t="shared" si="17"/>
        <v>90.562345141112573</v>
      </c>
      <c r="T44" s="27">
        <f t="shared" si="36"/>
        <v>-5.7971321741969381E-2</v>
      </c>
      <c r="U44" s="27">
        <f t="shared" si="37"/>
        <v>5.7971321741969381E-2</v>
      </c>
      <c r="V44" s="57">
        <f t="shared" si="42"/>
        <v>24.624869299523617</v>
      </c>
      <c r="Y44" s="81">
        <v>85.6</v>
      </c>
      <c r="Z44">
        <f t="shared" si="10"/>
        <v>87.025725309099499</v>
      </c>
      <c r="AA44" s="27">
        <f t="shared" si="38"/>
        <v>-1.6655669498825996E-2</v>
      </c>
      <c r="AB44" s="27">
        <f t="shared" si="39"/>
        <v>1.6655669498825996E-2</v>
      </c>
      <c r="AC44" s="57">
        <f t="shared" si="43"/>
        <v>2.0326926570068791</v>
      </c>
      <c r="AF44" s="33">
        <v>85.6</v>
      </c>
      <c r="AG44" s="28">
        <f t="shared" si="11"/>
        <v>90.622790041757042</v>
      </c>
      <c r="AH44" s="28">
        <f t="shared" si="12"/>
        <v>7.6902908677246362E-2</v>
      </c>
      <c r="AI44" s="28">
        <f t="shared" si="18"/>
        <v>92.775414345367224</v>
      </c>
      <c r="AJ44" s="27">
        <f t="shared" si="4"/>
        <v>-8.3824933941205965E-2</v>
      </c>
      <c r="AK44" s="27">
        <f t="shared" si="5"/>
        <v>8.3824933941205965E-2</v>
      </c>
      <c r="AL44" s="57">
        <f t="shared" si="6"/>
        <v>51.486571027701835</v>
      </c>
      <c r="AP44" s="33">
        <v>85.6</v>
      </c>
      <c r="AQ44" s="28">
        <f t="shared" si="13"/>
        <v>85.592465891303334</v>
      </c>
      <c r="AR44" s="28">
        <f t="shared" si="14"/>
        <v>-1.3431412205508186</v>
      </c>
      <c r="AS44" s="28">
        <f t="shared" si="19"/>
        <v>85.56986356521341</v>
      </c>
      <c r="AT44" s="27">
        <f t="shared" si="7"/>
        <v>3.5206115404888121E-4</v>
      </c>
      <c r="AU44" s="27">
        <f t="shared" si="8"/>
        <v>3.5206115404888121E-4</v>
      </c>
      <c r="AV44" s="57">
        <f t="shared" si="9"/>
        <v>9.0820470164604424E-4</v>
      </c>
    </row>
    <row r="45" spans="2:48" x14ac:dyDescent="0.25">
      <c r="B45" s="101">
        <v>41</v>
      </c>
      <c r="C45" s="13" t="s">
        <v>50</v>
      </c>
      <c r="D45" s="30">
        <v>72</v>
      </c>
      <c r="E45" s="38">
        <f t="shared" si="20"/>
        <v>85.733333333333348</v>
      </c>
      <c r="F45" s="25">
        <f t="shared" si="21"/>
        <v>85.733333333333348</v>
      </c>
      <c r="G45" s="27">
        <f t="shared" si="32"/>
        <v>-0.19074074074074096</v>
      </c>
      <c r="H45" s="27">
        <f t="shared" si="33"/>
        <v>0.19074074074074096</v>
      </c>
      <c r="I45" s="57">
        <f t="shared" si="40"/>
        <v>188.60444444444485</v>
      </c>
      <c r="K45" s="38">
        <f t="shared" si="23"/>
        <v>85.733333333333348</v>
      </c>
      <c r="L45">
        <f t="shared" si="31"/>
        <v>85.693333333333342</v>
      </c>
      <c r="M45" s="27">
        <f t="shared" si="34"/>
        <v>-0.19018518518518532</v>
      </c>
      <c r="N45" s="27">
        <f t="shared" si="35"/>
        <v>0.19018518518518532</v>
      </c>
      <c r="O45" s="57">
        <f t="shared" si="41"/>
        <v>187.50737777777803</v>
      </c>
      <c r="Q45" s="62"/>
      <c r="R45" s="81">
        <v>72</v>
      </c>
      <c r="S45">
        <f t="shared" si="17"/>
        <v>89.073641598778792</v>
      </c>
      <c r="T45" s="27">
        <f t="shared" si="36"/>
        <v>-0.23713391109414989</v>
      </c>
      <c r="U45" s="27">
        <f t="shared" si="37"/>
        <v>0.23713391109414989</v>
      </c>
      <c r="V45" s="57">
        <f t="shared" si="42"/>
        <v>291.50923744354964</v>
      </c>
      <c r="Y45" s="81">
        <v>72</v>
      </c>
      <c r="Z45">
        <f t="shared" si="10"/>
        <v>85.885145061819898</v>
      </c>
      <c r="AA45" s="27">
        <f t="shared" si="38"/>
        <v>-0.19284923696972081</v>
      </c>
      <c r="AB45" s="27">
        <f t="shared" si="39"/>
        <v>0.19284923696972081</v>
      </c>
      <c r="AC45" s="57">
        <f t="shared" si="43"/>
        <v>192.7972533877815</v>
      </c>
      <c r="AF45" s="33">
        <v>72</v>
      </c>
      <c r="AG45" s="28">
        <f t="shared" si="11"/>
        <v>85.089785065303985</v>
      </c>
      <c r="AH45" s="28">
        <f t="shared" si="12"/>
        <v>-0.90483097122055667</v>
      </c>
      <c r="AI45" s="28">
        <f t="shared" si="18"/>
        <v>90.699692950434283</v>
      </c>
      <c r="AJ45" s="27">
        <f t="shared" si="4"/>
        <v>-0.25971795764492062</v>
      </c>
      <c r="AK45" s="27">
        <f t="shared" si="5"/>
        <v>0.25971795764492062</v>
      </c>
      <c r="AL45" s="57">
        <f t="shared" si="6"/>
        <v>349.67851644052161</v>
      </c>
      <c r="AP45" s="33">
        <v>72</v>
      </c>
      <c r="AQ45" s="28">
        <f t="shared" si="13"/>
        <v>75.062331167688129</v>
      </c>
      <c r="AR45" s="28">
        <f t="shared" si="14"/>
        <v>-3.5020846937709491</v>
      </c>
      <c r="AS45" s="28">
        <f t="shared" si="19"/>
        <v>84.249324670752515</v>
      </c>
      <c r="AT45" s="27">
        <f t="shared" si="7"/>
        <v>-0.17012950931600715</v>
      </c>
      <c r="AU45" s="27">
        <f t="shared" si="8"/>
        <v>0.17012950931600715</v>
      </c>
      <c r="AV45" s="57">
        <f t="shared" si="9"/>
        <v>150.04595488950619</v>
      </c>
    </row>
    <row r="46" spans="2:48" x14ac:dyDescent="0.25">
      <c r="B46" s="101">
        <v>42</v>
      </c>
      <c r="C46" s="13" t="s">
        <v>51</v>
      </c>
      <c r="D46" s="30">
        <v>69.2</v>
      </c>
      <c r="E46" s="38">
        <f t="shared" si="20"/>
        <v>81.600000000000009</v>
      </c>
      <c r="F46" s="25">
        <f t="shared" si="21"/>
        <v>81.600000000000009</v>
      </c>
      <c r="G46" s="27">
        <f t="shared" si="32"/>
        <v>-0.17919075144508678</v>
      </c>
      <c r="H46" s="27">
        <f t="shared" si="33"/>
        <v>0.17919075144508678</v>
      </c>
      <c r="I46" s="57">
        <f t="shared" si="40"/>
        <v>153.76000000000013</v>
      </c>
      <c r="K46" s="38">
        <f t="shared" si="23"/>
        <v>81.600000000000009</v>
      </c>
      <c r="L46">
        <f t="shared" si="31"/>
        <v>78.72</v>
      </c>
      <c r="M46" s="27">
        <f t="shared" si="34"/>
        <v>-0.13757225433526005</v>
      </c>
      <c r="N46" s="27">
        <f t="shared" si="35"/>
        <v>0.13757225433526005</v>
      </c>
      <c r="O46" s="57">
        <f t="shared" si="41"/>
        <v>90.630399999999923</v>
      </c>
      <c r="Q46" s="62"/>
      <c r="R46" s="81">
        <v>69.2</v>
      </c>
      <c r="S46">
        <f t="shared" si="17"/>
        <v>83.951549119145142</v>
      </c>
      <c r="T46" s="27">
        <f t="shared" si="36"/>
        <v>-0.21317267513215518</v>
      </c>
      <c r="U46" s="27">
        <f t="shared" si="37"/>
        <v>0.21317267513215518</v>
      </c>
      <c r="V46" s="57">
        <f t="shared" si="42"/>
        <v>217.60820141455173</v>
      </c>
      <c r="Y46" s="81">
        <v>69.2</v>
      </c>
      <c r="Z46">
        <f t="shared" si="10"/>
        <v>74.777029012363982</v>
      </c>
      <c r="AA46" s="27">
        <f t="shared" si="38"/>
        <v>-8.0592904802947674E-2</v>
      </c>
      <c r="AB46" s="27">
        <f t="shared" si="39"/>
        <v>8.0592904802947674E-2</v>
      </c>
      <c r="AC46" s="57">
        <f t="shared" si="43"/>
        <v>31.103252604749546</v>
      </c>
      <c r="AF46" s="33">
        <v>69.2</v>
      </c>
      <c r="AG46" s="28">
        <f t="shared" si="11"/>
        <v>79.68946786585839</v>
      </c>
      <c r="AH46" s="28">
        <f t="shared" si="12"/>
        <v>-1.6915410611599384</v>
      </c>
      <c r="AI46" s="28">
        <f t="shared" si="18"/>
        <v>84.184954094083423</v>
      </c>
      <c r="AJ46" s="27">
        <f t="shared" si="4"/>
        <v>-0.21654557939426908</v>
      </c>
      <c r="AK46" s="27">
        <f t="shared" si="5"/>
        <v>0.21654557939426908</v>
      </c>
      <c r="AL46" s="57">
        <f t="shared" si="6"/>
        <v>224.54884920178745</v>
      </c>
      <c r="AP46" s="33">
        <v>69.2</v>
      </c>
      <c r="AQ46" s="28">
        <f t="shared" si="13"/>
        <v>69.790061618479299</v>
      </c>
      <c r="AR46" s="28">
        <f t="shared" si="14"/>
        <v>-3.9180781347988507</v>
      </c>
      <c r="AS46" s="28">
        <f t="shared" si="19"/>
        <v>71.560246473917175</v>
      </c>
      <c r="AT46" s="27">
        <f t="shared" si="7"/>
        <v>-3.4107608004583415E-2</v>
      </c>
      <c r="AU46" s="27">
        <f t="shared" si="8"/>
        <v>3.4107608004583415E-2</v>
      </c>
      <c r="AV46" s="57">
        <f t="shared" si="9"/>
        <v>5.5707634176384451</v>
      </c>
    </row>
    <row r="47" spans="2:48" x14ac:dyDescent="0.25">
      <c r="B47" s="101">
        <v>43</v>
      </c>
      <c r="C47" s="13" t="s">
        <v>52</v>
      </c>
      <c r="D47" s="30">
        <v>77.5</v>
      </c>
      <c r="E47" s="38">
        <f t="shared" si="20"/>
        <v>75.600000000000009</v>
      </c>
      <c r="F47" s="25">
        <f t="shared" si="21"/>
        <v>75.600000000000009</v>
      </c>
      <c r="G47" s="27">
        <f t="shared" si="32"/>
        <v>2.4516129032257954E-2</v>
      </c>
      <c r="H47" s="27">
        <f t="shared" si="33"/>
        <v>2.4516129032257954E-2</v>
      </c>
      <c r="I47" s="57">
        <f t="shared" si="40"/>
        <v>3.6099999999999675</v>
      </c>
      <c r="K47" s="38">
        <f t="shared" si="23"/>
        <v>75.600000000000009</v>
      </c>
      <c r="L47">
        <f t="shared" si="31"/>
        <v>73.680000000000007</v>
      </c>
      <c r="M47" s="27">
        <f t="shared" si="34"/>
        <v>4.9290322580645071E-2</v>
      </c>
      <c r="N47" s="27">
        <f t="shared" si="35"/>
        <v>4.9290322580645071E-2</v>
      </c>
      <c r="O47" s="57">
        <f t="shared" si="41"/>
        <v>14.592399999999948</v>
      </c>
      <c r="Q47" s="62"/>
      <c r="R47" s="81">
        <v>77.5</v>
      </c>
      <c r="S47">
        <f t="shared" si="17"/>
        <v>79.526084383401596</v>
      </c>
      <c r="T47" s="27">
        <f t="shared" si="36"/>
        <v>-2.6143024301956076E-2</v>
      </c>
      <c r="U47" s="27">
        <f t="shared" si="37"/>
        <v>2.6143024301956076E-2</v>
      </c>
      <c r="V47" s="57">
        <f t="shared" si="42"/>
        <v>4.1050179286638251</v>
      </c>
      <c r="Y47" s="81">
        <v>77.5</v>
      </c>
      <c r="Z47">
        <f t="shared" si="10"/>
        <v>70.315405802472796</v>
      </c>
      <c r="AA47" s="27">
        <f t="shared" si="38"/>
        <v>9.2704441258415538E-2</v>
      </c>
      <c r="AB47" s="27">
        <f t="shared" si="39"/>
        <v>9.2704441258415538E-2</v>
      </c>
      <c r="AC47" s="57">
        <f t="shared" si="43"/>
        <v>51.61839378314157</v>
      </c>
      <c r="AF47" s="33">
        <v>77.5</v>
      </c>
      <c r="AG47" s="28">
        <f t="shared" si="11"/>
        <v>77.848548763288903</v>
      </c>
      <c r="AH47" s="28">
        <f t="shared" si="12"/>
        <v>-1.7176822184066092</v>
      </c>
      <c r="AI47" s="28">
        <f t="shared" si="18"/>
        <v>77.997926804698452</v>
      </c>
      <c r="AJ47" s="27">
        <f t="shared" si="4"/>
        <v>-6.4248619961090516E-3</v>
      </c>
      <c r="AK47" s="27">
        <f t="shared" si="5"/>
        <v>6.4248619961090516E-3</v>
      </c>
      <c r="AL47" s="57">
        <f t="shared" si="6"/>
        <v>0.24793110283720987</v>
      </c>
      <c r="AP47" s="33">
        <v>77.5</v>
      </c>
      <c r="AQ47" s="28">
        <f t="shared" si="13"/>
        <v>74.592995870920106</v>
      </c>
      <c r="AR47" s="28">
        <f t="shared" si="14"/>
        <v>-1.8686402237975315</v>
      </c>
      <c r="AS47" s="28">
        <f t="shared" si="19"/>
        <v>65.871983483680452</v>
      </c>
      <c r="AT47" s="27">
        <f t="shared" si="7"/>
        <v>0.15003892279121997</v>
      </c>
      <c r="AU47" s="27">
        <f t="shared" si="8"/>
        <v>0.15003892279121997</v>
      </c>
      <c r="AV47" s="57">
        <f t="shared" si="9"/>
        <v>135.21076810380018</v>
      </c>
    </row>
    <row r="48" spans="2:48" x14ac:dyDescent="0.25">
      <c r="B48" s="101">
        <v>44</v>
      </c>
      <c r="C48" s="13" t="s">
        <v>53</v>
      </c>
      <c r="D48" s="30">
        <v>78.099999999999994</v>
      </c>
      <c r="E48" s="38">
        <f t="shared" si="20"/>
        <v>72.899999999999991</v>
      </c>
      <c r="F48" s="25">
        <f t="shared" si="21"/>
        <v>72.899999999999991</v>
      </c>
      <c r="G48" s="27">
        <f t="shared" si="32"/>
        <v>6.6581306017925779E-2</v>
      </c>
      <c r="H48" s="27">
        <f t="shared" si="33"/>
        <v>6.6581306017925779E-2</v>
      </c>
      <c r="I48" s="57">
        <f t="shared" si="40"/>
        <v>27.040000000000031</v>
      </c>
      <c r="K48" s="38">
        <f t="shared" si="23"/>
        <v>72.899999999999991</v>
      </c>
      <c r="L48">
        <f t="shared" si="31"/>
        <v>74.28</v>
      </c>
      <c r="M48" s="27">
        <f t="shared" si="34"/>
        <v>4.8911651728553052E-2</v>
      </c>
      <c r="N48" s="27">
        <f t="shared" si="35"/>
        <v>4.8911651728553052E-2</v>
      </c>
      <c r="O48" s="57">
        <f t="shared" si="41"/>
        <v>14.592399999999948</v>
      </c>
      <c r="Q48" s="62"/>
      <c r="R48" s="81">
        <v>78.099999999999994</v>
      </c>
      <c r="S48">
        <f t="shared" si="17"/>
        <v>78.918259068381104</v>
      </c>
      <c r="T48" s="27">
        <f t="shared" si="36"/>
        <v>-1.0477068737274137E-2</v>
      </c>
      <c r="U48" s="27">
        <f t="shared" si="37"/>
        <v>1.0477068737274137E-2</v>
      </c>
      <c r="V48" s="57">
        <f t="shared" si="42"/>
        <v>0.66954790298792199</v>
      </c>
      <c r="Y48" s="81">
        <v>78.099999999999994</v>
      </c>
      <c r="Z48">
        <f t="shared" si="10"/>
        <v>76.063081160494562</v>
      </c>
      <c r="AA48" s="27">
        <f t="shared" si="38"/>
        <v>2.608090703592103E-2</v>
      </c>
      <c r="AB48" s="27">
        <f t="shared" si="39"/>
        <v>2.608090703592103E-2</v>
      </c>
      <c r="AC48" s="57">
        <f t="shared" si="43"/>
        <v>4.1490383587321569</v>
      </c>
      <c r="AF48" s="33">
        <v>78.099999999999994</v>
      </c>
      <c r="AG48" s="28">
        <f t="shared" si="11"/>
        <v>76.721606581417603</v>
      </c>
      <c r="AH48" s="28">
        <f t="shared" si="12"/>
        <v>-1.6143027120129301</v>
      </c>
      <c r="AI48" s="28">
        <f t="shared" si="18"/>
        <v>76.130866544882295</v>
      </c>
      <c r="AJ48" s="27">
        <f t="shared" si="4"/>
        <v>2.5212976377947498E-2</v>
      </c>
      <c r="AK48" s="27">
        <f t="shared" si="5"/>
        <v>2.5212976377947498E-2</v>
      </c>
      <c r="AL48" s="57">
        <f t="shared" si="6"/>
        <v>3.8774865640637683</v>
      </c>
      <c r="AP48" s="33">
        <v>78.099999999999994</v>
      </c>
      <c r="AQ48" s="28">
        <f t="shared" si="13"/>
        <v>76.756088911780637</v>
      </c>
      <c r="AR48" s="28">
        <f t="shared" si="14"/>
        <v>-0.92118290660288693</v>
      </c>
      <c r="AS48" s="28">
        <f t="shared" si="19"/>
        <v>72.724355647122579</v>
      </c>
      <c r="AT48" s="27">
        <f t="shared" si="7"/>
        <v>6.8830273404320311E-2</v>
      </c>
      <c r="AU48" s="27">
        <f t="shared" si="8"/>
        <v>6.8830273404320311E-2</v>
      </c>
      <c r="AV48" s="57">
        <f t="shared" si="9"/>
        <v>28.897552208622848</v>
      </c>
    </row>
    <row r="49" spans="2:48" x14ac:dyDescent="0.25">
      <c r="B49" s="101">
        <v>45</v>
      </c>
      <c r="C49" s="13" t="s">
        <v>54</v>
      </c>
      <c r="D49" s="30">
        <v>94.3</v>
      </c>
      <c r="E49" s="38">
        <f t="shared" si="20"/>
        <v>74.933333333333323</v>
      </c>
      <c r="F49" s="25">
        <f t="shared" si="21"/>
        <v>74.933333333333323</v>
      </c>
      <c r="G49" s="27">
        <f t="shared" si="32"/>
        <v>0.20537292329445042</v>
      </c>
      <c r="H49" s="27">
        <f t="shared" si="33"/>
        <v>0.20537292329445042</v>
      </c>
      <c r="I49" s="57">
        <f t="shared" si="40"/>
        <v>375.06777777777808</v>
      </c>
      <c r="K49" s="38">
        <f t="shared" si="23"/>
        <v>74.933333333333323</v>
      </c>
      <c r="L49">
        <f t="shared" si="31"/>
        <v>75.883333333333326</v>
      </c>
      <c r="M49" s="27">
        <f t="shared" si="34"/>
        <v>0.19529869211735601</v>
      </c>
      <c r="N49" s="27">
        <f t="shared" si="35"/>
        <v>0.19529869211735601</v>
      </c>
      <c r="O49" s="57">
        <f t="shared" si="41"/>
        <v>339.17361111111131</v>
      </c>
      <c r="Q49" s="62"/>
      <c r="R49" s="81">
        <v>94.3</v>
      </c>
      <c r="S49">
        <f t="shared" si="17"/>
        <v>78.67278134786676</v>
      </c>
      <c r="T49" s="27">
        <f t="shared" si="36"/>
        <v>0.16571811932272787</v>
      </c>
      <c r="U49" s="27">
        <f t="shared" si="37"/>
        <v>0.16571811932272787</v>
      </c>
      <c r="V49" s="57">
        <f t="shared" si="42"/>
        <v>244.20996280158096</v>
      </c>
      <c r="Y49" s="81">
        <v>94.3</v>
      </c>
      <c r="Z49">
        <f t="shared" si="10"/>
        <v>77.692616232098914</v>
      </c>
      <c r="AA49" s="27">
        <f t="shared" si="38"/>
        <v>0.17611223507848445</v>
      </c>
      <c r="AB49" s="27">
        <f t="shared" si="39"/>
        <v>0.17611223507848445</v>
      </c>
      <c r="AC49" s="57">
        <f t="shared" si="43"/>
        <v>275.80519561434437</v>
      </c>
      <c r="AF49" s="33">
        <v>94.3</v>
      </c>
      <c r="AG49" s="28">
        <f t="shared" si="11"/>
        <v>80.865112708583268</v>
      </c>
      <c r="AH49" s="28">
        <f t="shared" si="12"/>
        <v>-0.60668616515667584</v>
      </c>
      <c r="AI49" s="28">
        <f t="shared" si="18"/>
        <v>75.107303869404674</v>
      </c>
      <c r="AJ49" s="27">
        <f t="shared" si="4"/>
        <v>0.20352806076983376</v>
      </c>
      <c r="AK49" s="27">
        <f t="shared" si="5"/>
        <v>0.20352806076983376</v>
      </c>
      <c r="AL49" s="57">
        <f t="shared" si="6"/>
        <v>368.35958476136869</v>
      </c>
      <c r="AP49" s="33">
        <v>94.3</v>
      </c>
      <c r="AQ49" s="28">
        <f t="shared" si="13"/>
        <v>89.68372650129443</v>
      </c>
      <c r="AR49" s="28">
        <f t="shared" si="14"/>
        <v>2.3332899099845328</v>
      </c>
      <c r="AS49" s="28">
        <f t="shared" si="19"/>
        <v>75.834906005177743</v>
      </c>
      <c r="AT49" s="27">
        <f t="shared" si="7"/>
        <v>0.19581223748485954</v>
      </c>
      <c r="AU49" s="27">
        <f t="shared" si="8"/>
        <v>0.19581223748485954</v>
      </c>
      <c r="AV49" s="57">
        <f t="shared" si="9"/>
        <v>340.9596962376209</v>
      </c>
    </row>
    <row r="50" spans="2:48" x14ac:dyDescent="0.25">
      <c r="B50" s="101">
        <v>46</v>
      </c>
      <c r="C50" s="13" t="s">
        <v>55</v>
      </c>
      <c r="D50" s="30">
        <v>97.7</v>
      </c>
      <c r="E50" s="38">
        <f t="shared" si="20"/>
        <v>83.3</v>
      </c>
      <c r="F50" s="25">
        <f t="shared" si="21"/>
        <v>83.3</v>
      </c>
      <c r="G50" s="27">
        <f t="shared" si="32"/>
        <v>0.14738996929375645</v>
      </c>
      <c r="H50" s="27">
        <f t="shared" si="33"/>
        <v>0.14738996929375645</v>
      </c>
      <c r="I50" s="57">
        <f t="shared" si="40"/>
        <v>207.36000000000016</v>
      </c>
      <c r="K50" s="38">
        <f t="shared" si="23"/>
        <v>83.3</v>
      </c>
      <c r="L50">
        <f t="shared" si="31"/>
        <v>86.6</v>
      </c>
      <c r="M50" s="27">
        <f t="shared" si="34"/>
        <v>0.11361310133060397</v>
      </c>
      <c r="N50" s="27">
        <f t="shared" si="35"/>
        <v>0.11361310133060397</v>
      </c>
      <c r="O50" s="57">
        <f t="shared" si="41"/>
        <v>123.21000000000019</v>
      </c>
      <c r="Q50" s="62"/>
      <c r="R50" s="81">
        <v>97.7</v>
      </c>
      <c r="S50">
        <f t="shared" si="17"/>
        <v>83.360946943506718</v>
      </c>
      <c r="T50" s="27">
        <f t="shared" si="36"/>
        <v>0.14676615206236729</v>
      </c>
      <c r="U50" s="27">
        <f t="shared" si="37"/>
        <v>0.14676615206236729</v>
      </c>
      <c r="V50" s="57">
        <f t="shared" si="42"/>
        <v>205.60844255692942</v>
      </c>
      <c r="Y50" s="81">
        <v>97.7</v>
      </c>
      <c r="Z50">
        <f t="shared" si="10"/>
        <v>90.978523246419769</v>
      </c>
      <c r="AA50" s="27">
        <f t="shared" si="38"/>
        <v>6.8797100855478341E-2</v>
      </c>
      <c r="AB50" s="27">
        <f t="shared" si="39"/>
        <v>6.8797100855478341E-2</v>
      </c>
      <c r="AC50" s="57">
        <f t="shared" si="43"/>
        <v>45.178249748919477</v>
      </c>
      <c r="AF50" s="33">
        <v>97.7</v>
      </c>
      <c r="AG50" s="28">
        <f t="shared" si="11"/>
        <v>85.490898580398607</v>
      </c>
      <c r="AH50" s="28">
        <f t="shared" si="12"/>
        <v>0.30899644131342663</v>
      </c>
      <c r="AI50" s="28">
        <f t="shared" si="18"/>
        <v>80.258426543426594</v>
      </c>
      <c r="AJ50" s="27">
        <f t="shared" si="4"/>
        <v>0.17852173445827438</v>
      </c>
      <c r="AK50" s="27">
        <f t="shared" si="5"/>
        <v>0.17852173445827438</v>
      </c>
      <c r="AL50" s="57">
        <f t="shared" si="6"/>
        <v>304.20848464104608</v>
      </c>
      <c r="AP50" s="33">
        <v>97.7</v>
      </c>
      <c r="AQ50" s="28">
        <f t="shared" si="13"/>
        <v>96.279254102819749</v>
      </c>
      <c r="AR50" s="28">
        <f t="shared" si="14"/>
        <v>3.3349157674966174</v>
      </c>
      <c r="AS50" s="28">
        <f t="shared" si="19"/>
        <v>92.017016411278959</v>
      </c>
      <c r="AT50" s="27">
        <f t="shared" si="7"/>
        <v>5.8167692822119178E-2</v>
      </c>
      <c r="AU50" s="27">
        <f t="shared" si="8"/>
        <v>5.8167692822119178E-2</v>
      </c>
      <c r="AV50" s="57">
        <f t="shared" si="9"/>
        <v>32.29630246967271</v>
      </c>
    </row>
    <row r="51" spans="2:48" x14ac:dyDescent="0.25">
      <c r="B51" s="101">
        <v>47</v>
      </c>
      <c r="C51" s="13" t="s">
        <v>56</v>
      </c>
      <c r="D51" s="30">
        <v>100.2</v>
      </c>
      <c r="E51" s="38">
        <f t="shared" si="20"/>
        <v>90.033333333333317</v>
      </c>
      <c r="F51" s="25">
        <f t="shared" si="21"/>
        <v>90.033333333333317</v>
      </c>
      <c r="G51" s="27">
        <f t="shared" si="32"/>
        <v>0.10146373918829027</v>
      </c>
      <c r="H51" s="27">
        <f t="shared" si="33"/>
        <v>0.10146373918829027</v>
      </c>
      <c r="I51" s="57">
        <f t="shared" si="40"/>
        <v>103.3611111111115</v>
      </c>
      <c r="K51" s="38">
        <f t="shared" si="23"/>
        <v>90.033333333333317</v>
      </c>
      <c r="L51">
        <f t="shared" si="31"/>
        <v>92.333333333333314</v>
      </c>
      <c r="M51" s="27">
        <f t="shared" si="34"/>
        <v>7.8509647371923036E-2</v>
      </c>
      <c r="N51" s="27">
        <f t="shared" si="35"/>
        <v>7.8509647371923036E-2</v>
      </c>
      <c r="O51" s="57">
        <f t="shared" si="41"/>
        <v>61.884444444444789</v>
      </c>
      <c r="Q51" s="62"/>
      <c r="R51" s="81">
        <v>100.2</v>
      </c>
      <c r="S51">
        <f t="shared" si="17"/>
        <v>87.662662860454702</v>
      </c>
      <c r="T51" s="27">
        <f t="shared" si="36"/>
        <v>0.12512312514516269</v>
      </c>
      <c r="U51" s="27">
        <f t="shared" si="37"/>
        <v>0.12512312514516269</v>
      </c>
      <c r="V51" s="57">
        <f t="shared" si="42"/>
        <v>157.18482255062193</v>
      </c>
      <c r="Y51" s="81">
        <v>100.2</v>
      </c>
      <c r="Z51">
        <f t="shared" si="10"/>
        <v>96.355704649283965</v>
      </c>
      <c r="AA51" s="27">
        <f t="shared" si="38"/>
        <v>3.836622106503032E-2</v>
      </c>
      <c r="AB51" s="27">
        <f t="shared" si="39"/>
        <v>3.836622106503032E-2</v>
      </c>
      <c r="AC51" s="57">
        <f t="shared" si="43"/>
        <v>14.778606743536947</v>
      </c>
      <c r="AF51" s="33">
        <v>100.2</v>
      </c>
      <c r="AG51" s="28">
        <f t="shared" si="11"/>
        <v>90.119926515198415</v>
      </c>
      <c r="AH51" s="28">
        <f t="shared" si="12"/>
        <v>1.0650019526735433</v>
      </c>
      <c r="AI51" s="28">
        <f t="shared" si="18"/>
        <v>85.799895021712032</v>
      </c>
      <c r="AJ51" s="27">
        <f t="shared" si="4"/>
        <v>0.14371362253780409</v>
      </c>
      <c r="AK51" s="27">
        <f t="shared" si="5"/>
        <v>0.14371362253780409</v>
      </c>
      <c r="AL51" s="57">
        <f t="shared" si="6"/>
        <v>207.363023385714</v>
      </c>
      <c r="AP51" s="33">
        <v>100.2</v>
      </c>
      <c r="AQ51" s="28">
        <f t="shared" si="13"/>
        <v>100.05354246757909</v>
      </c>
      <c r="AR51" s="28">
        <f t="shared" si="14"/>
        <v>3.4381683278533579</v>
      </c>
      <c r="AS51" s="28">
        <f t="shared" si="19"/>
        <v>99.61416987031636</v>
      </c>
      <c r="AT51" s="27">
        <f t="shared" si="7"/>
        <v>5.84660808067508E-3</v>
      </c>
      <c r="AU51" s="27">
        <f t="shared" si="8"/>
        <v>5.84660808067508E-3</v>
      </c>
      <c r="AV51" s="57">
        <f t="shared" si="9"/>
        <v>0.34319694084515401</v>
      </c>
    </row>
    <row r="52" spans="2:48" x14ac:dyDescent="0.25">
      <c r="B52" s="101">
        <v>48</v>
      </c>
      <c r="C52" s="13" t="s">
        <v>57</v>
      </c>
      <c r="D52" s="30">
        <v>116.4</v>
      </c>
      <c r="E52" s="38">
        <f t="shared" si="20"/>
        <v>97.399999999999991</v>
      </c>
      <c r="F52" s="25">
        <f t="shared" si="21"/>
        <v>97.399999999999991</v>
      </c>
      <c r="G52" s="27">
        <f t="shared" si="32"/>
        <v>0.16323024054982829</v>
      </c>
      <c r="H52" s="27">
        <f t="shared" si="33"/>
        <v>0.16323024054982829</v>
      </c>
      <c r="I52" s="57">
        <f t="shared" si="40"/>
        <v>361.00000000000057</v>
      </c>
      <c r="K52" s="38">
        <f t="shared" si="23"/>
        <v>97.399999999999991</v>
      </c>
      <c r="L52">
        <f t="shared" si="31"/>
        <v>98.24</v>
      </c>
      <c r="M52" s="27">
        <f t="shared" si="34"/>
        <v>0.15601374570446744</v>
      </c>
      <c r="N52" s="27">
        <f t="shared" si="35"/>
        <v>0.15601374570446744</v>
      </c>
      <c r="O52" s="57">
        <f t="shared" si="41"/>
        <v>329.78560000000039</v>
      </c>
      <c r="Q52" s="62"/>
      <c r="R52" s="81">
        <v>116.4</v>
      </c>
      <c r="S52">
        <f t="shared" si="17"/>
        <v>91.423864002318282</v>
      </c>
      <c r="T52" s="27">
        <f t="shared" si="36"/>
        <v>0.21457161510035844</v>
      </c>
      <c r="U52" s="27">
        <f t="shared" si="37"/>
        <v>0.21457161510035844</v>
      </c>
      <c r="V52" s="57">
        <f t="shared" si="42"/>
        <v>623.80736937469283</v>
      </c>
      <c r="Y52" s="81">
        <v>116.4</v>
      </c>
      <c r="Z52">
        <f t="shared" si="10"/>
        <v>99.431140929856795</v>
      </c>
      <c r="AA52" s="27">
        <f t="shared" si="38"/>
        <v>0.14578057620397947</v>
      </c>
      <c r="AB52" s="27">
        <f t="shared" si="39"/>
        <v>0.14578057620397947</v>
      </c>
      <c r="AC52" s="57">
        <f t="shared" si="43"/>
        <v>287.94217814238152</v>
      </c>
      <c r="AF52" s="33">
        <v>116.4</v>
      </c>
      <c r="AG52" s="28">
        <f t="shared" si="11"/>
        <v>98.749449927510369</v>
      </c>
      <c r="AH52" s="28">
        <f t="shared" si="12"/>
        <v>2.3887932081102652</v>
      </c>
      <c r="AI52" s="28">
        <f t="shared" si="18"/>
        <v>91.184928467871956</v>
      </c>
      <c r="AJ52" s="27">
        <f t="shared" si="4"/>
        <v>0.21662432587738872</v>
      </c>
      <c r="AK52" s="27">
        <f t="shared" si="5"/>
        <v>0.21662432587738872</v>
      </c>
      <c r="AL52" s="57">
        <f t="shared" si="6"/>
        <v>635.79983237033446</v>
      </c>
      <c r="AP52" s="33">
        <v>116.4</v>
      </c>
      <c r="AQ52" s="28">
        <f t="shared" si="13"/>
        <v>113.17292769885813</v>
      </c>
      <c r="AR52" s="28">
        <f t="shared" si="14"/>
        <v>5.7132543001583933</v>
      </c>
      <c r="AS52" s="28">
        <f t="shared" si="19"/>
        <v>103.49171079543245</v>
      </c>
      <c r="AT52" s="27">
        <f t="shared" si="7"/>
        <v>0.11089595536570061</v>
      </c>
      <c r="AU52" s="27">
        <f t="shared" si="8"/>
        <v>0.11089595536570061</v>
      </c>
      <c r="AV52" s="57">
        <f t="shared" si="9"/>
        <v>166.6239301887552</v>
      </c>
    </row>
    <row r="53" spans="2:48" x14ac:dyDescent="0.25">
      <c r="B53" s="101">
        <v>49</v>
      </c>
      <c r="C53" s="13" t="s">
        <v>58</v>
      </c>
      <c r="D53" s="30">
        <v>97.1</v>
      </c>
      <c r="E53" s="38">
        <f t="shared" si="20"/>
        <v>104.76666666666667</v>
      </c>
      <c r="F53" s="25">
        <f t="shared" si="21"/>
        <v>104.76666666666667</v>
      </c>
      <c r="G53" s="27">
        <f t="shared" si="32"/>
        <v>-7.8956402334363254E-2</v>
      </c>
      <c r="H53" s="27">
        <f t="shared" si="33"/>
        <v>7.8956402334363254E-2</v>
      </c>
      <c r="I53" s="57">
        <f t="shared" si="40"/>
        <v>58.77777777777785</v>
      </c>
      <c r="K53" s="38">
        <f t="shared" si="23"/>
        <v>104.76666666666667</v>
      </c>
      <c r="L53">
        <f t="shared" si="31"/>
        <v>108.25666666666666</v>
      </c>
      <c r="M53" s="27">
        <f t="shared" si="34"/>
        <v>-0.11489872983178853</v>
      </c>
      <c r="N53" s="27">
        <f t="shared" si="35"/>
        <v>0.11489872983178853</v>
      </c>
      <c r="O53" s="57">
        <f t="shared" si="41"/>
        <v>124.4712111111111</v>
      </c>
      <c r="Q53" s="62"/>
      <c r="R53" s="81">
        <v>97.1</v>
      </c>
      <c r="S53">
        <f t="shared" si="17"/>
        <v>98.916704801622785</v>
      </c>
      <c r="T53" s="27">
        <f t="shared" si="36"/>
        <v>-1.8709627205178075E-2</v>
      </c>
      <c r="U53" s="27">
        <f t="shared" si="37"/>
        <v>1.8709627205178075E-2</v>
      </c>
      <c r="V53" s="57">
        <f t="shared" si="42"/>
        <v>3.3004163362393042</v>
      </c>
      <c r="Y53" s="81">
        <v>97.1</v>
      </c>
      <c r="Z53">
        <f t="shared" si="10"/>
        <v>113.00622818597137</v>
      </c>
      <c r="AA53" s="27">
        <f t="shared" si="38"/>
        <v>-0.16381285464440137</v>
      </c>
      <c r="AB53" s="27">
        <f t="shared" si="39"/>
        <v>0.16381285464440137</v>
      </c>
      <c r="AC53" s="57">
        <f t="shared" si="43"/>
        <v>253.00809510419012</v>
      </c>
      <c r="AF53" s="33">
        <v>97.1</v>
      </c>
      <c r="AG53" s="28">
        <f t="shared" si="11"/>
        <v>99.926770194934434</v>
      </c>
      <c r="AH53" s="28">
        <f t="shared" si="12"/>
        <v>2.1767854434901799</v>
      </c>
      <c r="AI53" s="28">
        <f t="shared" si="18"/>
        <v>101.13824313562064</v>
      </c>
      <c r="AJ53" s="27">
        <f t="shared" si="4"/>
        <v>-4.1588497792179678E-2</v>
      </c>
      <c r="AK53" s="27">
        <f t="shared" si="5"/>
        <v>4.1588497792179678E-2</v>
      </c>
      <c r="AL53" s="57">
        <f t="shared" si="6"/>
        <v>16.307407622387274</v>
      </c>
      <c r="AP53" s="33">
        <v>97.1</v>
      </c>
      <c r="AQ53" s="28">
        <f t="shared" si="13"/>
        <v>102.54654549975412</v>
      </c>
      <c r="AR53" s="28">
        <f t="shared" si="14"/>
        <v>1.8734397228317272</v>
      </c>
      <c r="AS53" s="28">
        <f t="shared" si="19"/>
        <v>118.88618199901653</v>
      </c>
      <c r="AT53" s="27">
        <f t="shared" si="7"/>
        <v>-0.22436850668400141</v>
      </c>
      <c r="AU53" s="27">
        <f t="shared" si="8"/>
        <v>0.22436850668400141</v>
      </c>
      <c r="AV53" s="57">
        <f t="shared" si="9"/>
        <v>474.63772609427207</v>
      </c>
    </row>
    <row r="54" spans="2:48" x14ac:dyDescent="0.25">
      <c r="B54" s="101">
        <v>50</v>
      </c>
      <c r="C54" s="13" t="s">
        <v>59</v>
      </c>
      <c r="D54" s="30">
        <v>93</v>
      </c>
      <c r="E54" s="38">
        <f t="shared" si="20"/>
        <v>104.56666666666668</v>
      </c>
      <c r="F54" s="25">
        <f t="shared" si="21"/>
        <v>104.56666666666668</v>
      </c>
      <c r="G54" s="27">
        <f t="shared" si="32"/>
        <v>-0.12437275985663093</v>
      </c>
      <c r="H54" s="27">
        <f t="shared" si="33"/>
        <v>0.12437275985663093</v>
      </c>
      <c r="I54" s="57">
        <f t="shared" si="40"/>
        <v>133.78777777777802</v>
      </c>
      <c r="K54" s="38">
        <f t="shared" si="23"/>
        <v>104.56666666666668</v>
      </c>
      <c r="L54">
        <f t="shared" si="31"/>
        <v>102.32666666666667</v>
      </c>
      <c r="M54" s="27">
        <f t="shared" si="34"/>
        <v>-0.1002867383512545</v>
      </c>
      <c r="N54" s="27">
        <f t="shared" si="35"/>
        <v>0.1002867383512545</v>
      </c>
      <c r="O54" s="57">
        <f t="shared" si="41"/>
        <v>86.986711111111134</v>
      </c>
      <c r="Q54" s="62"/>
      <c r="R54" s="81">
        <v>93</v>
      </c>
      <c r="S54">
        <f t="shared" si="17"/>
        <v>98.371693361135939</v>
      </c>
      <c r="T54" s="27">
        <f t="shared" si="36"/>
        <v>-5.7760143668128379E-2</v>
      </c>
      <c r="U54" s="27">
        <f t="shared" si="37"/>
        <v>5.7760143668128379E-2</v>
      </c>
      <c r="V54" s="57">
        <f t="shared" si="42"/>
        <v>28.855089566071925</v>
      </c>
      <c r="Y54" s="81">
        <v>93</v>
      </c>
      <c r="Z54">
        <f t="shared" si="10"/>
        <v>100.28124563719427</v>
      </c>
      <c r="AA54" s="27">
        <f t="shared" si="38"/>
        <v>-7.8292963840798646E-2</v>
      </c>
      <c r="AB54" s="27">
        <f t="shared" si="39"/>
        <v>7.8292963840798646E-2</v>
      </c>
      <c r="AC54" s="57">
        <f t="shared" si="43"/>
        <v>53.016538029160657</v>
      </c>
      <c r="AF54" s="33">
        <v>93</v>
      </c>
      <c r="AG54" s="28">
        <f t="shared" si="11"/>
        <v>99.372488946897221</v>
      </c>
      <c r="AH54" s="28">
        <f t="shared" si="12"/>
        <v>1.698848772472886</v>
      </c>
      <c r="AI54" s="28">
        <f t="shared" si="18"/>
        <v>102.10355563842461</v>
      </c>
      <c r="AJ54" s="27">
        <f t="shared" si="4"/>
        <v>-9.7887695036823749E-2</v>
      </c>
      <c r="AK54" s="27">
        <f t="shared" si="5"/>
        <v>9.7887695036823749E-2</v>
      </c>
      <c r="AL54" s="57">
        <f t="shared" si="6"/>
        <v>82.874725261892493</v>
      </c>
      <c r="AP54" s="33">
        <v>93</v>
      </c>
      <c r="AQ54" s="28">
        <f t="shared" si="13"/>
        <v>95.854996305646466</v>
      </c>
      <c r="AR54" s="28">
        <f t="shared" si="14"/>
        <v>-0.13933267264902649</v>
      </c>
      <c r="AS54" s="28">
        <f t="shared" si="19"/>
        <v>104.41998522258585</v>
      </c>
      <c r="AT54" s="27">
        <f t="shared" si="7"/>
        <v>-0.12279554002780485</v>
      </c>
      <c r="AU54" s="27">
        <f t="shared" si="8"/>
        <v>0.12279554002780485</v>
      </c>
      <c r="AV54" s="57">
        <f t="shared" si="9"/>
        <v>130.41606248407919</v>
      </c>
    </row>
    <row r="55" spans="2:48" x14ac:dyDescent="0.25">
      <c r="B55" s="101">
        <v>51</v>
      </c>
      <c r="C55" s="13" t="s">
        <v>60</v>
      </c>
      <c r="D55" s="30">
        <v>96</v>
      </c>
      <c r="E55" s="38">
        <f t="shared" si="20"/>
        <v>102.16666666666667</v>
      </c>
      <c r="F55" s="25">
        <f t="shared" si="21"/>
        <v>102.16666666666667</v>
      </c>
      <c r="G55" s="27">
        <f t="shared" si="32"/>
        <v>-6.423611111111116E-2</v>
      </c>
      <c r="H55" s="27">
        <f t="shared" si="33"/>
        <v>6.423611111111116E-2</v>
      </c>
      <c r="I55" s="57">
        <f t="shared" si="40"/>
        <v>38.027777777777835</v>
      </c>
      <c r="K55" s="38">
        <f t="shared" si="23"/>
        <v>102.16666666666667</v>
      </c>
      <c r="L55">
        <f t="shared" si="31"/>
        <v>99.416666666666657</v>
      </c>
      <c r="M55" s="27">
        <f t="shared" si="34"/>
        <v>-3.5590277777777679E-2</v>
      </c>
      <c r="N55" s="27">
        <f t="shared" si="35"/>
        <v>3.5590277777777679E-2</v>
      </c>
      <c r="O55" s="57">
        <f t="shared" si="41"/>
        <v>11.673611111111047</v>
      </c>
      <c r="Q55" s="62"/>
      <c r="R55" s="81">
        <v>96</v>
      </c>
      <c r="S55">
        <f t="shared" si="17"/>
        <v>96.760185352795162</v>
      </c>
      <c r="T55" s="27">
        <f t="shared" si="36"/>
        <v>-7.9185974249496027E-3</v>
      </c>
      <c r="U55" s="27">
        <f t="shared" si="37"/>
        <v>7.9185974249496027E-3</v>
      </c>
      <c r="V55" s="57">
        <f t="shared" si="42"/>
        <v>0.57788177060430468</v>
      </c>
      <c r="Y55" s="81">
        <v>96</v>
      </c>
      <c r="Z55">
        <f t="shared" si="10"/>
        <v>94.456249127438852</v>
      </c>
      <c r="AA55" s="27">
        <f t="shared" si="38"/>
        <v>1.608073825584529E-2</v>
      </c>
      <c r="AB55" s="27">
        <f t="shared" si="39"/>
        <v>1.608073825584529E-2</v>
      </c>
      <c r="AC55" s="57">
        <f t="shared" si="43"/>
        <v>2.3831667565333059</v>
      </c>
      <c r="AF55" s="33">
        <v>96</v>
      </c>
      <c r="AG55" s="28">
        <f t="shared" si="11"/>
        <v>99.549936403559073</v>
      </c>
      <c r="AH55" s="28">
        <f t="shared" si="12"/>
        <v>1.4326035422059551</v>
      </c>
      <c r="AI55" s="28">
        <f t="shared" si="18"/>
        <v>101.07133771937011</v>
      </c>
      <c r="AJ55" s="27">
        <f t="shared" si="4"/>
        <v>-5.2826434576771941E-2</v>
      </c>
      <c r="AK55" s="27">
        <f t="shared" si="5"/>
        <v>5.2826434576771941E-2</v>
      </c>
      <c r="AL55" s="57">
        <f t="shared" si="6"/>
        <v>25.718466263905992</v>
      </c>
      <c r="AP55" s="33">
        <v>96</v>
      </c>
      <c r="AQ55" s="28">
        <f t="shared" si="13"/>
        <v>95.928915908249365</v>
      </c>
      <c r="AR55" s="28">
        <f t="shared" si="14"/>
        <v>-8.9218387964823953E-2</v>
      </c>
      <c r="AS55" s="28">
        <f t="shared" si="19"/>
        <v>95.715663632997433</v>
      </c>
      <c r="AT55" s="27">
        <f t="shared" si="7"/>
        <v>2.9618371562767365E-3</v>
      </c>
      <c r="AU55" s="27">
        <f t="shared" si="8"/>
        <v>2.9618371562767365E-3</v>
      </c>
      <c r="AV55" s="57">
        <f t="shared" si="9"/>
        <v>8.0847169600218302E-2</v>
      </c>
    </row>
    <row r="56" spans="2:48" x14ac:dyDescent="0.25">
      <c r="B56" s="101">
        <v>52</v>
      </c>
      <c r="C56" s="13" t="s">
        <v>61</v>
      </c>
      <c r="D56" s="30">
        <v>80.5</v>
      </c>
      <c r="E56" s="38">
        <f t="shared" si="20"/>
        <v>95.366666666666674</v>
      </c>
      <c r="F56" s="25">
        <f t="shared" si="21"/>
        <v>95.366666666666674</v>
      </c>
      <c r="G56" s="27">
        <f t="shared" si="32"/>
        <v>-0.18467908902691521</v>
      </c>
      <c r="H56" s="27">
        <f t="shared" si="33"/>
        <v>0.18467908902691521</v>
      </c>
      <c r="I56" s="57">
        <f t="shared" si="40"/>
        <v>221.01777777777801</v>
      </c>
      <c r="K56" s="38">
        <f t="shared" si="23"/>
        <v>95.366666666666674</v>
      </c>
      <c r="L56">
        <f t="shared" si="31"/>
        <v>95.556666666666672</v>
      </c>
      <c r="M56" s="27">
        <f t="shared" si="34"/>
        <v>-0.18703933747412016</v>
      </c>
      <c r="N56" s="27">
        <f t="shared" si="35"/>
        <v>0.18703933747412016</v>
      </c>
      <c r="O56" s="57">
        <f t="shared" si="41"/>
        <v>226.70321111111127</v>
      </c>
      <c r="Q56" s="62"/>
      <c r="R56" s="81">
        <v>80.5</v>
      </c>
      <c r="S56">
        <f t="shared" si="17"/>
        <v>96.532129746956599</v>
      </c>
      <c r="T56" s="27">
        <f t="shared" si="36"/>
        <v>-0.1991568912665416</v>
      </c>
      <c r="U56" s="27">
        <f t="shared" si="37"/>
        <v>0.1991568912665416</v>
      </c>
      <c r="V56" s="57">
        <f t="shared" si="42"/>
        <v>257.02918422325064</v>
      </c>
      <c r="Y56" s="81">
        <v>80.5</v>
      </c>
      <c r="Z56">
        <f t="shared" si="10"/>
        <v>95.691249825487773</v>
      </c>
      <c r="AA56" s="27">
        <f t="shared" si="38"/>
        <v>-0.18871117795636985</v>
      </c>
      <c r="AB56" s="27">
        <f t="shared" si="39"/>
        <v>0.18871117795636985</v>
      </c>
      <c r="AC56" s="57">
        <f t="shared" si="43"/>
        <v>230.7740712603823</v>
      </c>
      <c r="AF56" s="33">
        <v>80.5</v>
      </c>
      <c r="AG56" s="28">
        <f t="shared" si="11"/>
        <v>94.837777962035517</v>
      </c>
      <c r="AH56" s="28">
        <f t="shared" si="12"/>
        <v>0.35727019505329061</v>
      </c>
      <c r="AI56" s="28">
        <f t="shared" si="18"/>
        <v>100.98253994576503</v>
      </c>
      <c r="AJ56" s="27">
        <f t="shared" si="4"/>
        <v>-0.25444149000950345</v>
      </c>
      <c r="AK56" s="27">
        <f t="shared" si="5"/>
        <v>0.25444149000950345</v>
      </c>
      <c r="AL56" s="57">
        <f t="shared" si="6"/>
        <v>419.53444262986</v>
      </c>
      <c r="AP56" s="33">
        <v>80.5</v>
      </c>
      <c r="AQ56" s="28">
        <f t="shared" si="13"/>
        <v>84.334924380071129</v>
      </c>
      <c r="AR56" s="28">
        <f t="shared" si="14"/>
        <v>-2.7928400759149756</v>
      </c>
      <c r="AS56" s="28">
        <f t="shared" si="19"/>
        <v>95.839697520284545</v>
      </c>
      <c r="AT56" s="27">
        <f t="shared" si="7"/>
        <v>-0.19055524869918689</v>
      </c>
      <c r="AU56" s="27">
        <f t="shared" si="8"/>
        <v>0.19055524869918689</v>
      </c>
      <c r="AV56" s="57">
        <f t="shared" si="9"/>
        <v>235.30632001382384</v>
      </c>
    </row>
    <row r="57" spans="2:48" x14ac:dyDescent="0.25">
      <c r="B57" s="101">
        <v>53</v>
      </c>
      <c r="C57" s="13" t="s">
        <v>62</v>
      </c>
      <c r="D57" s="30">
        <v>76.099999999999994</v>
      </c>
      <c r="E57" s="38">
        <f t="shared" si="20"/>
        <v>89.833333333333329</v>
      </c>
      <c r="F57" s="25">
        <f t="shared" si="21"/>
        <v>89.833333333333329</v>
      </c>
      <c r="G57" s="27">
        <f t="shared" si="32"/>
        <v>-0.18046430135786248</v>
      </c>
      <c r="H57" s="27">
        <f t="shared" si="33"/>
        <v>0.18046430135786248</v>
      </c>
      <c r="I57" s="57">
        <f t="shared" si="40"/>
        <v>188.60444444444448</v>
      </c>
      <c r="K57" s="38">
        <f t="shared" si="23"/>
        <v>89.833333333333329</v>
      </c>
      <c r="L57">
        <f t="shared" si="31"/>
        <v>87.033333333333331</v>
      </c>
      <c r="M57" s="27">
        <f t="shared" si="34"/>
        <v>-0.14367060884800706</v>
      </c>
      <c r="N57" s="27">
        <f t="shared" si="35"/>
        <v>0.14367060884800706</v>
      </c>
      <c r="O57" s="57">
        <f t="shared" si="41"/>
        <v>119.53777777777786</v>
      </c>
      <c r="Q57" s="62"/>
      <c r="R57" s="81">
        <v>76.099999999999994</v>
      </c>
      <c r="S57">
        <f t="shared" si="17"/>
        <v>91.722490822869617</v>
      </c>
      <c r="T57" s="27">
        <f t="shared" si="36"/>
        <v>-0.20528897270525129</v>
      </c>
      <c r="U57" s="27">
        <f t="shared" si="37"/>
        <v>0.20528897270525129</v>
      </c>
      <c r="V57" s="57">
        <f t="shared" si="42"/>
        <v>244.06221951064558</v>
      </c>
      <c r="Y57" s="81">
        <v>76.099999999999994</v>
      </c>
      <c r="Z57">
        <f t="shared" si="10"/>
        <v>83.538249965097549</v>
      </c>
      <c r="AA57" s="27">
        <f t="shared" si="38"/>
        <v>-9.7743100724015181E-2</v>
      </c>
      <c r="AB57" s="27">
        <f t="shared" si="39"/>
        <v>9.7743100724015181E-2</v>
      </c>
      <c r="AC57" s="57">
        <f t="shared" si="43"/>
        <v>55.327562543273771</v>
      </c>
      <c r="AF57" s="33">
        <v>76.099999999999994</v>
      </c>
      <c r="AG57" s="28">
        <f t="shared" si="11"/>
        <v>89.466533709962164</v>
      </c>
      <c r="AH57" s="28">
        <f t="shared" si="12"/>
        <v>-0.64521983319387211</v>
      </c>
      <c r="AI57" s="28">
        <f t="shared" si="18"/>
        <v>95.195048157088806</v>
      </c>
      <c r="AJ57" s="27">
        <f t="shared" si="4"/>
        <v>-0.2509204751260028</v>
      </c>
      <c r="AK57" s="27">
        <f t="shared" si="5"/>
        <v>0.2509204751260028</v>
      </c>
      <c r="AL57" s="57">
        <f t="shared" si="6"/>
        <v>364.62086412154082</v>
      </c>
      <c r="AP57" s="33">
        <v>76.099999999999994</v>
      </c>
      <c r="AQ57" s="28">
        <f t="shared" si="13"/>
        <v>77.460521076039029</v>
      </c>
      <c r="AR57" s="28">
        <f t="shared" si="14"/>
        <v>-3.7520074345225001</v>
      </c>
      <c r="AS57" s="28">
        <f t="shared" si="19"/>
        <v>81.542084304156148</v>
      </c>
      <c r="AT57" s="27">
        <f t="shared" si="7"/>
        <v>-7.1512277321368653E-2</v>
      </c>
      <c r="AU57" s="27">
        <f t="shared" si="8"/>
        <v>7.1512277321368653E-2</v>
      </c>
      <c r="AV57" s="57">
        <f t="shared" si="9"/>
        <v>29.616281573542771</v>
      </c>
    </row>
    <row r="58" spans="2:48" x14ac:dyDescent="0.25">
      <c r="B58" s="101">
        <v>54</v>
      </c>
      <c r="C58" s="13" t="s">
        <v>63</v>
      </c>
      <c r="D58" s="30">
        <v>69.900000000000006</v>
      </c>
      <c r="E58" s="38">
        <f t="shared" si="20"/>
        <v>84.2</v>
      </c>
      <c r="F58" s="25">
        <f t="shared" si="21"/>
        <v>84.2</v>
      </c>
      <c r="G58" s="27">
        <f t="shared" si="32"/>
        <v>-0.20457796852646631</v>
      </c>
      <c r="H58" s="27">
        <f t="shared" si="33"/>
        <v>0.20457796852646631</v>
      </c>
      <c r="I58" s="57">
        <f t="shared" si="40"/>
        <v>204.48999999999992</v>
      </c>
      <c r="K58" s="38">
        <f t="shared" si="23"/>
        <v>84.2</v>
      </c>
      <c r="L58">
        <f t="shared" si="31"/>
        <v>81.77</v>
      </c>
      <c r="M58" s="27">
        <f t="shared" si="34"/>
        <v>-0.16981402002861215</v>
      </c>
      <c r="N58" s="27">
        <f t="shared" si="35"/>
        <v>0.16981402002861215</v>
      </c>
      <c r="O58" s="57">
        <f t="shared" si="41"/>
        <v>140.89689999999976</v>
      </c>
      <c r="Q58" s="62"/>
      <c r="R58" s="81">
        <v>69.900000000000006</v>
      </c>
      <c r="S58">
        <f t="shared" si="17"/>
        <v>87.035743576008727</v>
      </c>
      <c r="T58" s="27">
        <f t="shared" si="36"/>
        <v>-0.24514654615176995</v>
      </c>
      <c r="U58" s="27">
        <f t="shared" si="37"/>
        <v>0.24514654615176995</v>
      </c>
      <c r="V58" s="57">
        <f t="shared" si="42"/>
        <v>293.63370790272415</v>
      </c>
      <c r="Y58" s="81">
        <v>69.900000000000006</v>
      </c>
      <c r="Z58">
        <f t="shared" si="10"/>
        <v>77.587649993019497</v>
      </c>
      <c r="AA58" s="27">
        <f t="shared" si="38"/>
        <v>-0.10998068659541474</v>
      </c>
      <c r="AB58" s="27">
        <f t="shared" si="39"/>
        <v>0.10998068659541474</v>
      </c>
      <c r="AC58" s="57">
        <f t="shared" si="43"/>
        <v>59.099962415172584</v>
      </c>
      <c r="AF58" s="33">
        <v>69.900000000000006</v>
      </c>
      <c r="AG58" s="28">
        <f t="shared" si="11"/>
        <v>83.144919713737792</v>
      </c>
      <c r="AH58" s="28">
        <f t="shared" si="12"/>
        <v>-1.6385888117242093</v>
      </c>
      <c r="AI58" s="28">
        <f t="shared" si="18"/>
        <v>88.821313876768286</v>
      </c>
      <c r="AJ58" s="27">
        <f t="shared" si="4"/>
        <v>-0.27069118564761485</v>
      </c>
      <c r="AK58" s="27">
        <f t="shared" si="5"/>
        <v>0.27069118564761485</v>
      </c>
      <c r="AL58" s="57">
        <f t="shared" si="6"/>
        <v>358.01611882318389</v>
      </c>
      <c r="AP58" s="33">
        <v>69.900000000000006</v>
      </c>
      <c r="AQ58" s="28">
        <f t="shared" si="13"/>
        <v>70.852128410379137</v>
      </c>
      <c r="AR58" s="28">
        <f t="shared" si="14"/>
        <v>-4.4232579638397871</v>
      </c>
      <c r="AS58" s="28">
        <f t="shared" si="19"/>
        <v>73.708513641516532</v>
      </c>
      <c r="AT58" s="27">
        <f t="shared" si="7"/>
        <v>-5.4485173698376625E-2</v>
      </c>
      <c r="AU58" s="27">
        <f t="shared" si="8"/>
        <v>5.4485173698376625E-2</v>
      </c>
      <c r="AV58" s="57">
        <f t="shared" si="9"/>
        <v>14.504776157617474</v>
      </c>
    </row>
    <row r="59" spans="2:48" x14ac:dyDescent="0.25">
      <c r="B59" s="101">
        <v>55</v>
      </c>
      <c r="C59" s="13" t="s">
        <v>64</v>
      </c>
      <c r="D59" s="30">
        <v>73.599999999999994</v>
      </c>
      <c r="E59" s="38">
        <f t="shared" si="20"/>
        <v>75.5</v>
      </c>
      <c r="F59" s="25">
        <f t="shared" si="21"/>
        <v>75.5</v>
      </c>
      <c r="G59" s="27">
        <f t="shared" si="32"/>
        <v>-2.5815217391304428E-2</v>
      </c>
      <c r="H59" s="27">
        <f t="shared" si="33"/>
        <v>2.5815217391304428E-2</v>
      </c>
      <c r="I59" s="57">
        <f t="shared" si="40"/>
        <v>3.6100000000000216</v>
      </c>
      <c r="K59" s="38">
        <f t="shared" si="23"/>
        <v>75.5</v>
      </c>
      <c r="L59">
        <f t="shared" si="31"/>
        <v>73.819999999999993</v>
      </c>
      <c r="M59" s="27">
        <f t="shared" si="34"/>
        <v>-2.9891304347825936E-3</v>
      </c>
      <c r="N59" s="27">
        <f t="shared" si="35"/>
        <v>2.9891304347825936E-3</v>
      </c>
      <c r="O59" s="57">
        <f t="shared" si="41"/>
        <v>4.8399999999999499E-2</v>
      </c>
      <c r="Q59" s="62"/>
      <c r="R59" s="81">
        <v>73.599999999999994</v>
      </c>
      <c r="S59">
        <f t="shared" si="17"/>
        <v>81.895020503206112</v>
      </c>
      <c r="T59" s="27">
        <f t="shared" si="36"/>
        <v>-0.11270408292399617</v>
      </c>
      <c r="U59" s="27">
        <f t="shared" si="37"/>
        <v>0.11270408292399617</v>
      </c>
      <c r="V59" s="57">
        <f t="shared" si="42"/>
        <v>68.807365148609875</v>
      </c>
      <c r="Y59" s="81">
        <v>73.599999999999994</v>
      </c>
      <c r="Z59">
        <f t="shared" si="10"/>
        <v>71.437529998603907</v>
      </c>
      <c r="AA59" s="27">
        <f t="shared" si="38"/>
        <v>2.9381385888533802E-2</v>
      </c>
      <c r="AB59" s="27">
        <f t="shared" si="39"/>
        <v>2.9381385888533802E-2</v>
      </c>
      <c r="AC59" s="57">
        <f t="shared" si="43"/>
        <v>4.6762765069379952</v>
      </c>
      <c r="AF59" s="33">
        <v>73.599999999999994</v>
      </c>
      <c r="AG59" s="28">
        <f t="shared" si="11"/>
        <v>79.134431631409512</v>
      </c>
      <c r="AH59" s="28">
        <f t="shared" si="12"/>
        <v>-2.0536711840799216</v>
      </c>
      <c r="AI59" s="28">
        <f t="shared" si="18"/>
        <v>81.506330902013588</v>
      </c>
      <c r="AJ59" s="27">
        <f t="shared" si="4"/>
        <v>-0.10742297421214123</v>
      </c>
      <c r="AK59" s="27">
        <f t="shared" si="5"/>
        <v>0.10742297421214123</v>
      </c>
      <c r="AL59" s="57">
        <f t="shared" si="6"/>
        <v>62.510068332135077</v>
      </c>
      <c r="AP59" s="33">
        <v>73.599999999999994</v>
      </c>
      <c r="AQ59" s="28">
        <f t="shared" si="13"/>
        <v>71.807217611634826</v>
      </c>
      <c r="AR59" s="28">
        <f t="shared" si="14"/>
        <v>-3.1593463800423502</v>
      </c>
      <c r="AS59" s="28">
        <f t="shared" si="19"/>
        <v>66.428870446539349</v>
      </c>
      <c r="AT59" s="27">
        <f t="shared" si="7"/>
        <v>9.7433825454628337E-2</v>
      </c>
      <c r="AU59" s="27">
        <f t="shared" si="8"/>
        <v>9.7433825454628337E-2</v>
      </c>
      <c r="AV59" s="57">
        <f t="shared" si="9"/>
        <v>51.425099072516666</v>
      </c>
    </row>
    <row r="60" spans="2:48" x14ac:dyDescent="0.25">
      <c r="B60" s="101">
        <v>56</v>
      </c>
      <c r="C60" s="13" t="s">
        <v>65</v>
      </c>
      <c r="D60" s="30">
        <v>92.6</v>
      </c>
      <c r="E60" s="38">
        <f t="shared" si="20"/>
        <v>73.2</v>
      </c>
      <c r="F60" s="25">
        <f t="shared" si="21"/>
        <v>73.2</v>
      </c>
      <c r="G60" s="27">
        <f t="shared" si="32"/>
        <v>0.20950323974082066</v>
      </c>
      <c r="H60" s="27">
        <f t="shared" si="33"/>
        <v>0.20950323974082066</v>
      </c>
      <c r="I60" s="57">
        <f t="shared" si="40"/>
        <v>376.35999999999967</v>
      </c>
      <c r="K60" s="38">
        <f t="shared" si="23"/>
        <v>73.2</v>
      </c>
      <c r="L60">
        <f t="shared" si="31"/>
        <v>73.319999999999993</v>
      </c>
      <c r="M60" s="27">
        <f t="shared" si="34"/>
        <v>0.20820734341252703</v>
      </c>
      <c r="N60" s="27">
        <f t="shared" si="35"/>
        <v>0.20820734341252703</v>
      </c>
      <c r="O60" s="57">
        <f t="shared" si="41"/>
        <v>371.71840000000003</v>
      </c>
      <c r="Q60" s="62"/>
      <c r="R60" s="81">
        <v>92.6</v>
      </c>
      <c r="S60">
        <f t="shared" si="17"/>
        <v>79.406514352244272</v>
      </c>
      <c r="T60" s="27">
        <f t="shared" si="36"/>
        <v>0.14247824673602291</v>
      </c>
      <c r="U60" s="27">
        <f t="shared" si="37"/>
        <v>0.14247824673602291</v>
      </c>
      <c r="V60" s="57">
        <f t="shared" si="42"/>
        <v>174.06806353753623</v>
      </c>
      <c r="Y60" s="81">
        <v>92.6</v>
      </c>
      <c r="Z60">
        <f t="shared" si="10"/>
        <v>73.167505999720774</v>
      </c>
      <c r="AA60" s="27">
        <f t="shared" si="38"/>
        <v>0.20985414687126588</v>
      </c>
      <c r="AB60" s="27">
        <f t="shared" si="39"/>
        <v>0.20985414687126588</v>
      </c>
      <c r="AC60" s="57">
        <f t="shared" si="43"/>
        <v>377.6218230708879</v>
      </c>
      <c r="AF60" s="33">
        <v>92.6</v>
      </c>
      <c r="AG60" s="28">
        <f t="shared" si="11"/>
        <v>81.736532313130709</v>
      </c>
      <c r="AH60" s="28">
        <f t="shared" si="12"/>
        <v>-1.2389111075647257</v>
      </c>
      <c r="AI60" s="28">
        <f t="shared" si="18"/>
        <v>77.080760447329595</v>
      </c>
      <c r="AJ60" s="27">
        <f t="shared" si="4"/>
        <v>0.16759437961847085</v>
      </c>
      <c r="AK60" s="27">
        <f t="shared" si="5"/>
        <v>0.16759437961847085</v>
      </c>
      <c r="AL60" s="57">
        <f t="shared" si="6"/>
        <v>240.84679629316932</v>
      </c>
      <c r="AP60" s="33">
        <v>92.6</v>
      </c>
      <c r="AQ60" s="28">
        <f t="shared" si="13"/>
        <v>86.611967807898111</v>
      </c>
      <c r="AR60" s="28">
        <f t="shared" si="14"/>
        <v>1.0622163153894739</v>
      </c>
      <c r="AS60" s="28">
        <f t="shared" si="19"/>
        <v>68.647871231592475</v>
      </c>
      <c r="AT60" s="27">
        <f t="shared" si="7"/>
        <v>0.258662297714984</v>
      </c>
      <c r="AU60" s="27">
        <f t="shared" si="8"/>
        <v>0.258662297714984</v>
      </c>
      <c r="AV60" s="57">
        <f t="shared" si="9"/>
        <v>573.70447253837506</v>
      </c>
    </row>
    <row r="61" spans="2:48" x14ac:dyDescent="0.25">
      <c r="B61" s="101">
        <v>57</v>
      </c>
      <c r="C61" s="13" t="s">
        <v>66</v>
      </c>
      <c r="D61" s="30">
        <v>94.2</v>
      </c>
      <c r="E61" s="38">
        <f t="shared" si="20"/>
        <v>78.7</v>
      </c>
      <c r="F61" s="25">
        <f t="shared" si="21"/>
        <v>78.7</v>
      </c>
      <c r="G61" s="27">
        <f t="shared" si="32"/>
        <v>0.16454352441613587</v>
      </c>
      <c r="H61" s="27">
        <f t="shared" si="33"/>
        <v>0.16454352441613587</v>
      </c>
      <c r="I61" s="57">
        <f t="shared" si="40"/>
        <v>240.25</v>
      </c>
      <c r="K61" s="38">
        <f t="shared" si="23"/>
        <v>78.7</v>
      </c>
      <c r="L61">
        <f t="shared" si="31"/>
        <v>82.86999999999999</v>
      </c>
      <c r="M61" s="27">
        <f t="shared" si="34"/>
        <v>0.12027600849256913</v>
      </c>
      <c r="N61" s="27">
        <f t="shared" si="35"/>
        <v>0.12027600849256913</v>
      </c>
      <c r="O61" s="57">
        <f t="shared" si="41"/>
        <v>128.36890000000028</v>
      </c>
      <c r="Q61" s="62"/>
      <c r="R61" s="81">
        <v>94.2</v>
      </c>
      <c r="S61">
        <f t="shared" si="17"/>
        <v>83.364560046570986</v>
      </c>
      <c r="T61" s="27">
        <f t="shared" si="36"/>
        <v>0.11502590184107236</v>
      </c>
      <c r="U61" s="27">
        <f t="shared" si="37"/>
        <v>0.11502590184107236</v>
      </c>
      <c r="V61" s="57">
        <f t="shared" si="42"/>
        <v>117.40675898436581</v>
      </c>
      <c r="Y61" s="81">
        <v>94.2</v>
      </c>
      <c r="Z61">
        <f t="shared" si="10"/>
        <v>88.713501199944147</v>
      </c>
      <c r="AA61" s="27">
        <f t="shared" si="38"/>
        <v>5.8243087049425213E-2</v>
      </c>
      <c r="AB61" s="27">
        <f t="shared" si="39"/>
        <v>5.8243087049425213E-2</v>
      </c>
      <c r="AC61" s="57">
        <f t="shared" si="43"/>
        <v>30.101669083014343</v>
      </c>
      <c r="AF61" s="33">
        <v>94.2</v>
      </c>
      <c r="AG61" s="28">
        <f t="shared" si="11"/>
        <v>84.608334843896188</v>
      </c>
      <c r="AH61" s="28">
        <f t="shared" si="12"/>
        <v>-0.51953622085693996</v>
      </c>
      <c r="AI61" s="28">
        <f t="shared" si="18"/>
        <v>80.497621205565977</v>
      </c>
      <c r="AJ61" s="27">
        <f t="shared" si="4"/>
        <v>0.14546049675619985</v>
      </c>
      <c r="AK61" s="27">
        <f t="shared" si="5"/>
        <v>0.14546049675619985</v>
      </c>
      <c r="AL61" s="57">
        <f t="shared" si="6"/>
        <v>187.75518462615526</v>
      </c>
      <c r="AP61" s="33">
        <v>94.2</v>
      </c>
      <c r="AQ61" s="28">
        <f t="shared" si="13"/>
        <v>92.568546030821906</v>
      </c>
      <c r="AR61" s="28">
        <f t="shared" si="14"/>
        <v>2.2123913636600392</v>
      </c>
      <c r="AS61" s="28">
        <f t="shared" si="19"/>
        <v>87.674184123287588</v>
      </c>
      <c r="AT61" s="27">
        <f t="shared" si="7"/>
        <v>6.927617703516363E-2</v>
      </c>
      <c r="AU61" s="27">
        <f t="shared" si="8"/>
        <v>6.927617703516363E-2</v>
      </c>
      <c r="AV61" s="57">
        <f t="shared" si="9"/>
        <v>42.586272856751819</v>
      </c>
    </row>
    <row r="62" spans="2:48" x14ac:dyDescent="0.25">
      <c r="B62" s="101">
        <v>58</v>
      </c>
      <c r="C62" s="13" t="s">
        <v>67</v>
      </c>
      <c r="D62" s="30">
        <v>93.5</v>
      </c>
      <c r="E62" s="38">
        <f t="shared" si="20"/>
        <v>86.8</v>
      </c>
      <c r="F62" s="25">
        <f t="shared" si="21"/>
        <v>86.8</v>
      </c>
      <c r="G62" s="27">
        <f t="shared" si="32"/>
        <v>7.1657754010695213E-2</v>
      </c>
      <c r="H62" s="27">
        <f t="shared" si="33"/>
        <v>7.1657754010695213E-2</v>
      </c>
      <c r="I62" s="57">
        <f t="shared" si="40"/>
        <v>44.890000000000036</v>
      </c>
      <c r="K62" s="38">
        <f t="shared" si="23"/>
        <v>86.8</v>
      </c>
      <c r="L62">
        <f t="shared" si="31"/>
        <v>89.02</v>
      </c>
      <c r="M62" s="27">
        <f t="shared" si="34"/>
        <v>4.7914438502673837E-2</v>
      </c>
      <c r="N62" s="27">
        <f t="shared" si="35"/>
        <v>4.7914438502673837E-2</v>
      </c>
      <c r="O62" s="57">
        <f t="shared" si="41"/>
        <v>20.070400000000035</v>
      </c>
      <c r="Q62" s="62"/>
      <c r="R62" s="81">
        <v>93.5</v>
      </c>
      <c r="S62">
        <f t="shared" si="17"/>
        <v>86.615192032599694</v>
      </c>
      <c r="T62" s="27">
        <f t="shared" si="36"/>
        <v>7.3634309811767981E-2</v>
      </c>
      <c r="U62" s="27">
        <f t="shared" si="37"/>
        <v>7.3634309811767981E-2</v>
      </c>
      <c r="V62" s="57">
        <f t="shared" si="42"/>
        <v>47.400580747978729</v>
      </c>
      <c r="Y62" s="81">
        <v>93.5</v>
      </c>
      <c r="Z62">
        <f t="shared" si="10"/>
        <v>93.10270023998882</v>
      </c>
      <c r="AA62" s="27">
        <f t="shared" si="38"/>
        <v>4.2491952942372152E-3</v>
      </c>
      <c r="AB62" s="27">
        <f t="shared" si="39"/>
        <v>4.2491952942372152E-3</v>
      </c>
      <c r="AC62" s="57">
        <f t="shared" si="43"/>
        <v>0.15784709930494092</v>
      </c>
      <c r="AF62" s="33">
        <v>93.5</v>
      </c>
      <c r="AG62" s="28">
        <f t="shared" si="11"/>
        <v>86.912159036127477</v>
      </c>
      <c r="AH62" s="28">
        <f t="shared" si="12"/>
        <v>-2.5448148566499851E-2</v>
      </c>
      <c r="AI62" s="28">
        <f t="shared" si="18"/>
        <v>84.088798623039253</v>
      </c>
      <c r="AJ62" s="27">
        <f t="shared" si="4"/>
        <v>0.10065456018139837</v>
      </c>
      <c r="AK62" s="27">
        <f t="shared" si="5"/>
        <v>0.10065456018139837</v>
      </c>
      <c r="AL62" s="57">
        <f t="shared" si="6"/>
        <v>88.570711357707864</v>
      </c>
      <c r="AP62" s="33">
        <v>93.5</v>
      </c>
      <c r="AQ62" s="28">
        <f t="shared" si="13"/>
        <v>93.820234348620488</v>
      </c>
      <c r="AR62" s="28">
        <f t="shared" si="14"/>
        <v>1.9866261478825966</v>
      </c>
      <c r="AS62" s="28">
        <f t="shared" si="19"/>
        <v>94.780937394481953</v>
      </c>
      <c r="AT62" s="27">
        <f t="shared" si="7"/>
        <v>-1.3699865181625161E-2</v>
      </c>
      <c r="AU62" s="27">
        <f t="shared" si="8"/>
        <v>1.3699865181625161E-2</v>
      </c>
      <c r="AV62" s="57">
        <f t="shared" si="9"/>
        <v>1.6408006085822135</v>
      </c>
    </row>
    <row r="63" spans="2:48" x14ac:dyDescent="0.25">
      <c r="B63" s="101">
        <v>59</v>
      </c>
      <c r="C63" s="13" t="s">
        <v>68</v>
      </c>
      <c r="D63" s="30">
        <v>108.5</v>
      </c>
      <c r="E63" s="38">
        <f t="shared" si="20"/>
        <v>93.433333333333337</v>
      </c>
      <c r="F63" s="25">
        <f t="shared" si="21"/>
        <v>93.433333333333337</v>
      </c>
      <c r="G63" s="27">
        <f t="shared" si="32"/>
        <v>0.13886328725038399</v>
      </c>
      <c r="H63" s="27">
        <f t="shared" si="33"/>
        <v>0.13886328725038399</v>
      </c>
      <c r="I63" s="57">
        <f t="shared" si="40"/>
        <v>227.00444444444432</v>
      </c>
      <c r="K63" s="38">
        <f t="shared" si="23"/>
        <v>93.433333333333337</v>
      </c>
      <c r="L63">
        <f t="shared" si="31"/>
        <v>93.453333333333333</v>
      </c>
      <c r="M63" s="27">
        <f t="shared" si="34"/>
        <v>0.13867895545314901</v>
      </c>
      <c r="N63" s="27">
        <f t="shared" si="35"/>
        <v>0.13867895545314901</v>
      </c>
      <c r="O63" s="57">
        <f t="shared" si="41"/>
        <v>226.40217777777778</v>
      </c>
      <c r="Q63" s="62"/>
      <c r="R63" s="81">
        <v>108.5</v>
      </c>
      <c r="S63">
        <f t="shared" si="17"/>
        <v>88.680634422819779</v>
      </c>
      <c r="T63" s="27">
        <f t="shared" si="36"/>
        <v>0.18266696384497899</v>
      </c>
      <c r="U63" s="27">
        <f t="shared" si="37"/>
        <v>0.18266696384497899</v>
      </c>
      <c r="V63" s="57">
        <f t="shared" si="42"/>
        <v>392.80725188191627</v>
      </c>
      <c r="Y63" s="81">
        <v>108.5</v>
      </c>
      <c r="Z63">
        <f t="shared" si="10"/>
        <v>93.420540047997761</v>
      </c>
      <c r="AA63" s="27">
        <f t="shared" si="38"/>
        <v>0.13898119771430634</v>
      </c>
      <c r="AB63" s="27">
        <f t="shared" si="39"/>
        <v>0.13898119771430634</v>
      </c>
      <c r="AC63" s="57">
        <f t="shared" si="43"/>
        <v>227.39011244403937</v>
      </c>
      <c r="AF63" s="33">
        <v>108.5</v>
      </c>
      <c r="AG63" s="28">
        <f t="shared" si="11"/>
        <v>93.370697621292678</v>
      </c>
      <c r="AH63" s="28">
        <f t="shared" si="12"/>
        <v>1.1092495298365477</v>
      </c>
      <c r="AI63" s="28">
        <f t="shared" si="18"/>
        <v>86.88671088756098</v>
      </c>
      <c r="AJ63" s="27">
        <f t="shared" si="4"/>
        <v>0.19920082131280203</v>
      </c>
      <c r="AK63" s="27">
        <f t="shared" si="5"/>
        <v>0.19920082131280203</v>
      </c>
      <c r="AL63" s="57">
        <f t="shared" si="6"/>
        <v>467.13426625787508</v>
      </c>
      <c r="AP63" s="33">
        <v>108.5</v>
      </c>
      <c r="AQ63" s="28">
        <f t="shared" si="13"/>
        <v>105.32671512412577</v>
      </c>
      <c r="AR63" s="28">
        <f t="shared" si="14"/>
        <v>4.2237919853739267</v>
      </c>
      <c r="AS63" s="28">
        <f t="shared" si="19"/>
        <v>95.806860496503091</v>
      </c>
      <c r="AT63" s="27">
        <f t="shared" si="7"/>
        <v>0.11698746086172265</v>
      </c>
      <c r="AU63" s="27">
        <f t="shared" si="8"/>
        <v>0.11698746086172265</v>
      </c>
      <c r="AV63" s="57">
        <f t="shared" si="9"/>
        <v>161.11579045523374</v>
      </c>
    </row>
    <row r="64" spans="2:48" x14ac:dyDescent="0.25">
      <c r="B64" s="101">
        <v>60</v>
      </c>
      <c r="C64" s="13" t="s">
        <v>69</v>
      </c>
      <c r="D64" s="30">
        <v>109.4</v>
      </c>
      <c r="E64" s="38">
        <f t="shared" si="20"/>
        <v>98.733333333333334</v>
      </c>
      <c r="F64" s="25">
        <f t="shared" si="21"/>
        <v>98.733333333333334</v>
      </c>
      <c r="G64" s="27">
        <f t="shared" si="32"/>
        <v>9.7501523461304127E-2</v>
      </c>
      <c r="H64" s="27">
        <f t="shared" si="33"/>
        <v>9.7501523461304127E-2</v>
      </c>
      <c r="I64" s="57">
        <f t="shared" si="40"/>
        <v>113.77777777777789</v>
      </c>
      <c r="K64" s="38">
        <f t="shared" si="23"/>
        <v>98.733333333333334</v>
      </c>
      <c r="L64">
        <f t="shared" si="31"/>
        <v>101.66333333333333</v>
      </c>
      <c r="M64" s="27">
        <f t="shared" si="34"/>
        <v>7.071907373552723E-2</v>
      </c>
      <c r="N64" s="27">
        <f t="shared" si="35"/>
        <v>7.071907373552723E-2</v>
      </c>
      <c r="O64" s="57">
        <f t="shared" si="41"/>
        <v>59.8560111111113</v>
      </c>
      <c r="Q64" s="62"/>
      <c r="R64" s="81">
        <v>109.4</v>
      </c>
      <c r="S64">
        <f t="shared" si="17"/>
        <v>94.626444095973838</v>
      </c>
      <c r="T64" s="27">
        <f t="shared" si="36"/>
        <v>0.13504164446093389</v>
      </c>
      <c r="U64" s="27">
        <f t="shared" si="37"/>
        <v>0.13504164446093389</v>
      </c>
      <c r="V64" s="57">
        <f t="shared" si="42"/>
        <v>218.25795404938643</v>
      </c>
      <c r="Y64" s="81">
        <v>109.4</v>
      </c>
      <c r="Z64">
        <f t="shared" si="10"/>
        <v>105.48410800959957</v>
      </c>
      <c r="AA64" s="27">
        <f t="shared" si="38"/>
        <v>3.5794259510058858E-2</v>
      </c>
      <c r="AB64" s="27">
        <f t="shared" si="39"/>
        <v>3.5794259510058858E-2</v>
      </c>
      <c r="AC64" s="57">
        <f t="shared" si="43"/>
        <v>15.334210080482313</v>
      </c>
      <c r="AF64" s="33">
        <v>109.4</v>
      </c>
      <c r="AG64" s="28">
        <f t="shared" si="11"/>
        <v>98.955963005790466</v>
      </c>
      <c r="AH64" s="28">
        <f t="shared" si="12"/>
        <v>1.8925523044022645</v>
      </c>
      <c r="AI64" s="28">
        <f t="shared" si="18"/>
        <v>94.479947151129224</v>
      </c>
      <c r="AJ64" s="27">
        <f t="shared" si="4"/>
        <v>0.13638073902075667</v>
      </c>
      <c r="AK64" s="27">
        <f t="shared" si="5"/>
        <v>0.13638073902075667</v>
      </c>
      <c r="AL64" s="57">
        <f t="shared" si="6"/>
        <v>222.60797701309713</v>
      </c>
      <c r="AP64" s="33">
        <v>109.4</v>
      </c>
      <c r="AQ64" s="28">
        <f t="shared" si="13"/>
        <v>109.43762677737493</v>
      </c>
      <c r="AR64" s="28">
        <f t="shared" si="14"/>
        <v>4.1972651073246068</v>
      </c>
      <c r="AS64" s="28">
        <f t="shared" si="19"/>
        <v>109.55050710949969</v>
      </c>
      <c r="AT64" s="27">
        <f t="shared" si="7"/>
        <v>-1.3757505438728066E-3</v>
      </c>
      <c r="AU64" s="27">
        <f t="shared" si="8"/>
        <v>1.3757505438728066E-3</v>
      </c>
      <c r="AV64" s="57">
        <f t="shared" si="9"/>
        <v>2.2652390009950184E-2</v>
      </c>
    </row>
    <row r="65" spans="2:48" x14ac:dyDescent="0.25">
      <c r="B65" s="101">
        <v>61</v>
      </c>
      <c r="C65" s="13" t="s">
        <v>70</v>
      </c>
      <c r="D65" s="30">
        <v>105.1</v>
      </c>
      <c r="E65" s="38">
        <f t="shared" si="20"/>
        <v>103.8</v>
      </c>
      <c r="F65" s="25">
        <f t="shared" si="21"/>
        <v>103.8</v>
      </c>
      <c r="G65" s="27">
        <f t="shared" si="32"/>
        <v>1.2369172216936225E-2</v>
      </c>
      <c r="H65" s="27">
        <f t="shared" si="33"/>
        <v>1.2369172216936225E-2</v>
      </c>
      <c r="I65" s="57">
        <f t="shared" si="40"/>
        <v>1.6899999999999926</v>
      </c>
      <c r="K65" s="38">
        <f t="shared" si="23"/>
        <v>103.8</v>
      </c>
      <c r="L65">
        <f t="shared" si="31"/>
        <v>105.47999999999999</v>
      </c>
      <c r="M65" s="27">
        <f t="shared" si="34"/>
        <v>-3.6156041864890149E-3</v>
      </c>
      <c r="N65" s="27">
        <f t="shared" si="35"/>
        <v>3.6156041864890149E-3</v>
      </c>
      <c r="O65" s="57">
        <f t="shared" si="41"/>
        <v>0.14439999999999653</v>
      </c>
      <c r="Q65" s="62"/>
      <c r="R65" s="81">
        <v>105.1</v>
      </c>
      <c r="S65">
        <f t="shared" si="17"/>
        <v>99.058510867181695</v>
      </c>
      <c r="T65" s="27">
        <f t="shared" si="36"/>
        <v>5.7483245792752609E-2</v>
      </c>
      <c r="U65" s="27">
        <f t="shared" si="37"/>
        <v>5.7483245792752609E-2</v>
      </c>
      <c r="V65" s="57">
        <f t="shared" si="42"/>
        <v>36.4995909419616</v>
      </c>
      <c r="Y65" s="81">
        <v>105.1</v>
      </c>
      <c r="Z65">
        <f t="shared" si="10"/>
        <v>108.61682160191992</v>
      </c>
      <c r="AA65" s="27">
        <f t="shared" si="38"/>
        <v>-3.3461670807991714E-2</v>
      </c>
      <c r="AB65" s="27">
        <f t="shared" si="39"/>
        <v>3.3461670807991714E-2</v>
      </c>
      <c r="AC65" s="57">
        <f t="shared" si="43"/>
        <v>12.368034179730657</v>
      </c>
      <c r="AF65" s="33">
        <v>105.1</v>
      </c>
      <c r="AG65" s="28">
        <f t="shared" si="11"/>
        <v>102.12396071713491</v>
      </c>
      <c r="AH65" s="28">
        <f t="shared" si="12"/>
        <v>2.1157552506171453</v>
      </c>
      <c r="AI65" s="28">
        <f t="shared" si="18"/>
        <v>100.84851531019272</v>
      </c>
      <c r="AJ65" s="27">
        <f t="shared" si="4"/>
        <v>4.0451804850687639E-2</v>
      </c>
      <c r="AK65" s="27">
        <f t="shared" si="5"/>
        <v>4.0451804850687639E-2</v>
      </c>
      <c r="AL65" s="57">
        <f t="shared" si="6"/>
        <v>18.075122067665621</v>
      </c>
      <c r="AP65" s="33">
        <v>105.1</v>
      </c>
      <c r="AQ65" s="28">
        <f t="shared" si="13"/>
        <v>107.23372297117487</v>
      </c>
      <c r="AR65" s="28">
        <f t="shared" si="14"/>
        <v>2.6929904126463104</v>
      </c>
      <c r="AS65" s="28">
        <f t="shared" si="19"/>
        <v>113.63489188469954</v>
      </c>
      <c r="AT65" s="27">
        <f t="shared" si="7"/>
        <v>-8.1207344288292557E-2</v>
      </c>
      <c r="AU65" s="27">
        <f t="shared" si="8"/>
        <v>8.1207344288292557E-2</v>
      </c>
      <c r="AV65" s="57">
        <f t="shared" si="9"/>
        <v>72.844379483510195</v>
      </c>
    </row>
    <row r="66" spans="2:48" x14ac:dyDescent="0.25">
      <c r="B66" s="101">
        <v>62</v>
      </c>
      <c r="C66" s="13" t="s">
        <v>71</v>
      </c>
      <c r="D66" s="30">
        <v>92.5</v>
      </c>
      <c r="E66" s="38">
        <f t="shared" si="20"/>
        <v>107.66666666666667</v>
      </c>
      <c r="F66" s="25">
        <f t="shared" si="21"/>
        <v>107.66666666666667</v>
      </c>
      <c r="G66" s="27">
        <f t="shared" si="32"/>
        <v>-0.16396396396396401</v>
      </c>
      <c r="H66" s="27">
        <f t="shared" si="33"/>
        <v>0.16396396396396401</v>
      </c>
      <c r="I66" s="57">
        <f t="shared" si="40"/>
        <v>230.02777777777791</v>
      </c>
      <c r="K66" s="38">
        <f t="shared" si="23"/>
        <v>107.66666666666667</v>
      </c>
      <c r="L66">
        <f t="shared" si="31"/>
        <v>106.89666666666666</v>
      </c>
      <c r="M66" s="27">
        <f t="shared" si="34"/>
        <v>-0.15563963963963959</v>
      </c>
      <c r="N66" s="27">
        <f t="shared" si="35"/>
        <v>0.15563963963963959</v>
      </c>
      <c r="O66" s="57">
        <f t="shared" si="41"/>
        <v>207.26401111111096</v>
      </c>
      <c r="Q66" s="62"/>
      <c r="R66" s="81">
        <v>92.5</v>
      </c>
      <c r="S66">
        <f t="shared" si="17"/>
        <v>100.87095760702718</v>
      </c>
      <c r="T66" s="27">
        <f t="shared" si="36"/>
        <v>-9.0496838994888432E-2</v>
      </c>
      <c r="U66" s="27">
        <f t="shared" si="37"/>
        <v>9.0496838994888432E-2</v>
      </c>
      <c r="V66" s="57">
        <f t="shared" si="42"/>
        <v>70.072931258646207</v>
      </c>
      <c r="Y66" s="81">
        <v>92.5</v>
      </c>
      <c r="Z66">
        <f t="shared" si="10"/>
        <v>105.80336432038398</v>
      </c>
      <c r="AA66" s="27">
        <f t="shared" si="38"/>
        <v>-0.14382015481496191</v>
      </c>
      <c r="AB66" s="27">
        <f t="shared" si="39"/>
        <v>0.14382015481496191</v>
      </c>
      <c r="AC66" s="57">
        <f t="shared" si="43"/>
        <v>176.97950224086543</v>
      </c>
      <c r="AF66" s="33">
        <v>92.5</v>
      </c>
      <c r="AG66" s="28">
        <f t="shared" si="11"/>
        <v>100.71780117742642</v>
      </c>
      <c r="AH66" s="28">
        <f t="shared" si="12"/>
        <v>1.4994201623101602</v>
      </c>
      <c r="AI66" s="28">
        <f t="shared" si="18"/>
        <v>104.23971596775205</v>
      </c>
      <c r="AJ66" s="27">
        <f t="shared" si="4"/>
        <v>-0.12691584830002214</v>
      </c>
      <c r="AK66" s="27">
        <f t="shared" si="5"/>
        <v>0.12691584830002214</v>
      </c>
      <c r="AL66" s="57">
        <f t="shared" si="6"/>
        <v>137.8209310034924</v>
      </c>
      <c r="AP66" s="33">
        <v>92.5</v>
      </c>
      <c r="AQ66" s="28">
        <f t="shared" si="13"/>
        <v>96.856678345955288</v>
      </c>
      <c r="AR66" s="28">
        <f t="shared" si="14"/>
        <v>-0.37846782125217393</v>
      </c>
      <c r="AS66" s="28">
        <f t="shared" si="19"/>
        <v>109.92671338382118</v>
      </c>
      <c r="AT66" s="27">
        <f t="shared" si="7"/>
        <v>-0.18839690144671548</v>
      </c>
      <c r="AU66" s="27">
        <f t="shared" si="8"/>
        <v>0.18839690144671548</v>
      </c>
      <c r="AV66" s="57">
        <f t="shared" si="9"/>
        <v>303.69033936185224</v>
      </c>
    </row>
    <row r="67" spans="2:48" x14ac:dyDescent="0.25">
      <c r="B67" s="101">
        <v>63</v>
      </c>
      <c r="C67" s="13" t="s">
        <v>72</v>
      </c>
      <c r="D67" s="30">
        <v>97.1</v>
      </c>
      <c r="E67" s="38">
        <f t="shared" si="20"/>
        <v>102.33333333333333</v>
      </c>
      <c r="F67" s="25">
        <f t="shared" si="21"/>
        <v>102.33333333333333</v>
      </c>
      <c r="G67" s="27">
        <f t="shared" si="32"/>
        <v>-5.3896326810847939E-2</v>
      </c>
      <c r="H67" s="27">
        <f t="shared" si="33"/>
        <v>5.3896326810847939E-2</v>
      </c>
      <c r="I67" s="57">
        <f t="shared" si="40"/>
        <v>27.387777777777789</v>
      </c>
      <c r="K67" s="38">
        <f t="shared" si="23"/>
        <v>102.33333333333333</v>
      </c>
      <c r="L67">
        <f t="shared" si="31"/>
        <v>99.383333333333326</v>
      </c>
      <c r="M67" s="27">
        <f t="shared" si="34"/>
        <v>-2.3515276347408152E-2</v>
      </c>
      <c r="N67" s="27">
        <f t="shared" si="35"/>
        <v>2.3515276347408152E-2</v>
      </c>
      <c r="O67" s="57">
        <f t="shared" si="41"/>
        <v>5.2136111111111028</v>
      </c>
      <c r="Q67" s="62"/>
      <c r="R67" s="81">
        <v>97.1</v>
      </c>
      <c r="S67">
        <f t="shared" si="17"/>
        <v>98.359670324919023</v>
      </c>
      <c r="T67" s="27">
        <f t="shared" si="36"/>
        <v>-1.2972917867343239E-2</v>
      </c>
      <c r="U67" s="27">
        <f t="shared" si="37"/>
        <v>1.2972917867343239E-2</v>
      </c>
      <c r="V67" s="57">
        <f t="shared" si="42"/>
        <v>1.5867693274816106</v>
      </c>
      <c r="Y67" s="81">
        <v>97.1</v>
      </c>
      <c r="Z67">
        <f t="shared" si="10"/>
        <v>95.160672864076787</v>
      </c>
      <c r="AA67" s="27">
        <f t="shared" si="38"/>
        <v>1.9972473078508832E-2</v>
      </c>
      <c r="AB67" s="27">
        <f t="shared" si="39"/>
        <v>1.9972473078508832E-2</v>
      </c>
      <c r="AC67" s="57">
        <f t="shared" si="43"/>
        <v>3.7609897401281103</v>
      </c>
      <c r="AF67" s="33">
        <v>97.1</v>
      </c>
      <c r="AG67" s="28">
        <f t="shared" si="11"/>
        <v>100.68205493781559</v>
      </c>
      <c r="AH67" s="28">
        <f t="shared" si="12"/>
        <v>1.2307660419739868</v>
      </c>
      <c r="AI67" s="28">
        <f t="shared" si="18"/>
        <v>102.21722133973658</v>
      </c>
      <c r="AJ67" s="27">
        <f t="shared" si="4"/>
        <v>-5.2700528730551886E-2</v>
      </c>
      <c r="AK67" s="27">
        <f t="shared" si="5"/>
        <v>5.2700528730551886E-2</v>
      </c>
      <c r="AL67" s="57">
        <f t="shared" si="6"/>
        <v>26.185954239855519</v>
      </c>
      <c r="AP67" s="33">
        <v>97.1</v>
      </c>
      <c r="AQ67" s="28">
        <f t="shared" si="13"/>
        <v>96.944552631175767</v>
      </c>
      <c r="AR67" s="28">
        <f t="shared" si="14"/>
        <v>-0.26887742623110039</v>
      </c>
      <c r="AS67" s="28">
        <f t="shared" si="19"/>
        <v>96.478210524703115</v>
      </c>
      <c r="AT67" s="27">
        <f t="shared" si="7"/>
        <v>6.4035991276712558E-3</v>
      </c>
      <c r="AU67" s="27">
        <f t="shared" si="8"/>
        <v>6.4035991276712558E-3</v>
      </c>
      <c r="AV67" s="57">
        <f t="shared" si="9"/>
        <v>0.38662215158996799</v>
      </c>
    </row>
    <row r="68" spans="2:48" x14ac:dyDescent="0.25">
      <c r="B68" s="101">
        <v>64</v>
      </c>
      <c r="C68" s="13" t="s">
        <v>73</v>
      </c>
      <c r="D68" s="30">
        <v>81.400000000000006</v>
      </c>
      <c r="E68" s="38">
        <f t="shared" si="20"/>
        <v>98.233333333333334</v>
      </c>
      <c r="F68" s="25">
        <f t="shared" si="21"/>
        <v>98.233333333333334</v>
      </c>
      <c r="G68" s="27">
        <f t="shared" si="32"/>
        <v>-0.20679770679770673</v>
      </c>
      <c r="H68" s="27">
        <f t="shared" si="33"/>
        <v>0.20679770679770673</v>
      </c>
      <c r="I68" s="57">
        <f t="shared" si="40"/>
        <v>283.36111111111097</v>
      </c>
      <c r="K68" s="38">
        <f t="shared" si="23"/>
        <v>98.233333333333334</v>
      </c>
      <c r="L68">
        <f t="shared" si="31"/>
        <v>97.893333333333331</v>
      </c>
      <c r="M68" s="27">
        <f t="shared" si="34"/>
        <v>-0.20262080262080251</v>
      </c>
      <c r="N68" s="27">
        <f t="shared" si="35"/>
        <v>0.20262080262080251</v>
      </c>
      <c r="O68" s="57">
        <f t="shared" si="41"/>
        <v>272.03004444444417</v>
      </c>
      <c r="Q68" s="62"/>
      <c r="R68" s="81">
        <v>81.400000000000006</v>
      </c>
      <c r="S68">
        <f t="shared" si="17"/>
        <v>97.981769227443309</v>
      </c>
      <c r="T68" s="27">
        <f t="shared" si="36"/>
        <v>-0.20370723866637963</v>
      </c>
      <c r="U68" s="27">
        <f t="shared" si="37"/>
        <v>0.20370723866637963</v>
      </c>
      <c r="V68" s="57">
        <f t="shared" si="42"/>
        <v>274.95507071218566</v>
      </c>
      <c r="Y68" s="81">
        <v>81.400000000000006</v>
      </c>
      <c r="Z68">
        <f t="shared" si="10"/>
        <v>96.712134572815359</v>
      </c>
      <c r="AA68" s="27">
        <f t="shared" si="38"/>
        <v>-0.18810976133679794</v>
      </c>
      <c r="AB68" s="27">
        <f t="shared" si="39"/>
        <v>0.18810976133679794</v>
      </c>
      <c r="AC68" s="57">
        <f t="shared" si="43"/>
        <v>234.46146517600721</v>
      </c>
      <c r="AF68" s="33">
        <v>81.400000000000006</v>
      </c>
      <c r="AG68" s="28">
        <f t="shared" si="11"/>
        <v>95.758974685852706</v>
      </c>
      <c r="AH68" s="28">
        <f t="shared" si="12"/>
        <v>0.15384294053503389</v>
      </c>
      <c r="AI68" s="28">
        <f t="shared" si="18"/>
        <v>101.91282097978959</v>
      </c>
      <c r="AJ68" s="27">
        <f t="shared" si="4"/>
        <v>-0.25200025773697271</v>
      </c>
      <c r="AK68" s="27">
        <f t="shared" si="5"/>
        <v>0.25200025773697271</v>
      </c>
      <c r="AL68" s="57">
        <f t="shared" si="6"/>
        <v>420.77582454889557</v>
      </c>
      <c r="AP68" s="33">
        <v>81.400000000000006</v>
      </c>
      <c r="AQ68" s="28">
        <f t="shared" si="13"/>
        <v>85.218918801236171</v>
      </c>
      <c r="AR68" s="28">
        <f t="shared" si="14"/>
        <v>-2.9612151811025966</v>
      </c>
      <c r="AS68" s="28">
        <f t="shared" si="19"/>
        <v>96.675675204944667</v>
      </c>
      <c r="AT68" s="27">
        <f t="shared" si="7"/>
        <v>-0.18766185755460271</v>
      </c>
      <c r="AU68" s="27">
        <f t="shared" si="8"/>
        <v>0.18766185755460271</v>
      </c>
      <c r="AV68" s="57">
        <f t="shared" si="9"/>
        <v>233.34625296696115</v>
      </c>
    </row>
    <row r="69" spans="2:48" x14ac:dyDescent="0.25">
      <c r="B69" s="101">
        <v>65</v>
      </c>
      <c r="C69" s="13" t="s">
        <v>74</v>
      </c>
      <c r="D69" s="30">
        <v>79.099999999999994</v>
      </c>
      <c r="E69" s="38">
        <f t="shared" si="20"/>
        <v>90.333333333333329</v>
      </c>
      <c r="F69" s="25">
        <f t="shared" si="21"/>
        <v>90.333333333333329</v>
      </c>
      <c r="G69" s="27">
        <f t="shared" si="32"/>
        <v>-0.14201432785503584</v>
      </c>
      <c r="H69" s="27">
        <f t="shared" si="33"/>
        <v>0.14201432785503584</v>
      </c>
      <c r="I69" s="57">
        <f t="shared" si="40"/>
        <v>126.1877777777778</v>
      </c>
      <c r="K69" s="38">
        <f t="shared" si="23"/>
        <v>90.333333333333329</v>
      </c>
      <c r="L69">
        <f t="shared" si="31"/>
        <v>87.653333333333336</v>
      </c>
      <c r="M69" s="27">
        <f t="shared" si="34"/>
        <v>-0.10813316477033302</v>
      </c>
      <c r="N69" s="27">
        <f t="shared" si="35"/>
        <v>0.10813316477033302</v>
      </c>
      <c r="O69" s="57">
        <f t="shared" si="41"/>
        <v>73.159511111111257</v>
      </c>
      <c r="Q69" s="62"/>
      <c r="R69" s="81">
        <v>79.099999999999994</v>
      </c>
      <c r="S69">
        <f t="shared" si="17"/>
        <v>93.007238459210313</v>
      </c>
      <c r="T69" s="27">
        <f t="shared" si="36"/>
        <v>-0.1758184381695363</v>
      </c>
      <c r="U69" s="27">
        <f t="shared" si="37"/>
        <v>0.1758184381695363</v>
      </c>
      <c r="V69" s="57">
        <f t="shared" si="42"/>
        <v>193.4112815613386</v>
      </c>
      <c r="Y69" s="81">
        <v>79.099999999999994</v>
      </c>
      <c r="Z69">
        <f t="shared" si="10"/>
        <v>84.462426914563068</v>
      </c>
      <c r="AA69" s="27">
        <f t="shared" si="38"/>
        <v>-6.7793007769444677E-2</v>
      </c>
      <c r="AB69" s="27">
        <f t="shared" si="39"/>
        <v>6.7793007769444677E-2</v>
      </c>
      <c r="AC69" s="57">
        <f t="shared" si="43"/>
        <v>28.755622414030444</v>
      </c>
      <c r="AF69" s="33">
        <v>79.099999999999994</v>
      </c>
      <c r="AG69" s="28">
        <f t="shared" si="11"/>
        <v>90.868972338471394</v>
      </c>
      <c r="AH69" s="28">
        <f t="shared" si="12"/>
        <v>-0.72882998485032657</v>
      </c>
      <c r="AI69" s="28">
        <f t="shared" si="18"/>
        <v>95.912817626387735</v>
      </c>
      <c r="AJ69" s="27">
        <f t="shared" si="4"/>
        <v>-0.21255142384813833</v>
      </c>
      <c r="AK69" s="27">
        <f t="shared" si="5"/>
        <v>0.21255142384813833</v>
      </c>
      <c r="AL69" s="57">
        <f t="shared" si="6"/>
        <v>282.67083653817429</v>
      </c>
      <c r="AP69" s="33">
        <v>79.099999999999994</v>
      </c>
      <c r="AQ69" s="28">
        <f t="shared" si="13"/>
        <v>79.889425905033391</v>
      </c>
      <c r="AR69" s="28">
        <f t="shared" si="14"/>
        <v>-3.5177604441511399</v>
      </c>
      <c r="AS69" s="28">
        <f t="shared" si="19"/>
        <v>82.257703620133569</v>
      </c>
      <c r="AT69" s="27">
        <f t="shared" si="7"/>
        <v>-3.9920399748844183E-2</v>
      </c>
      <c r="AU69" s="27">
        <f t="shared" si="8"/>
        <v>3.9920399748844183E-2</v>
      </c>
      <c r="AV69" s="57">
        <f t="shared" si="9"/>
        <v>9.9710921526046814</v>
      </c>
    </row>
    <row r="70" spans="2:48" x14ac:dyDescent="0.25">
      <c r="B70" s="101">
        <v>66</v>
      </c>
      <c r="C70" s="13" t="s">
        <v>75</v>
      </c>
      <c r="D70" s="30">
        <v>72.099999999999994</v>
      </c>
      <c r="E70" s="38">
        <f t="shared" si="20"/>
        <v>85.866666666666674</v>
      </c>
      <c r="F70" s="25">
        <f t="shared" si="21"/>
        <v>85.866666666666674</v>
      </c>
      <c r="G70" s="27">
        <f t="shared" si="32"/>
        <v>-0.19093851132686104</v>
      </c>
      <c r="H70" s="27">
        <f t="shared" si="33"/>
        <v>0.19093851132686104</v>
      </c>
      <c r="I70" s="57">
        <f t="shared" si="40"/>
        <v>189.52111111111148</v>
      </c>
      <c r="K70" s="38">
        <f t="shared" si="23"/>
        <v>85.866666666666674</v>
      </c>
      <c r="L70">
        <f t="shared" si="31"/>
        <v>83.836666666666673</v>
      </c>
      <c r="M70" s="27">
        <f t="shared" si="34"/>
        <v>-0.16278317152103577</v>
      </c>
      <c r="N70" s="27">
        <f t="shared" si="35"/>
        <v>0.16278317152103577</v>
      </c>
      <c r="O70" s="57">
        <f t="shared" si="41"/>
        <v>137.74934444444472</v>
      </c>
      <c r="Q70" s="62"/>
      <c r="R70" s="81">
        <v>72.099999999999994</v>
      </c>
      <c r="S70">
        <f t="shared" si="17"/>
        <v>88.835066921447208</v>
      </c>
      <c r="T70" s="27">
        <f t="shared" si="36"/>
        <v>-0.23210911125446901</v>
      </c>
      <c r="U70" s="27">
        <f t="shared" si="37"/>
        <v>0.23210911125446901</v>
      </c>
      <c r="V70" s="57">
        <f t="shared" si="42"/>
        <v>280.06246486531671</v>
      </c>
      <c r="Y70" s="81">
        <v>72.099999999999994</v>
      </c>
      <c r="Z70">
        <f t="shared" si="10"/>
        <v>80.172485382912612</v>
      </c>
      <c r="AA70" s="27">
        <f t="shared" si="38"/>
        <v>-0.11196234927756751</v>
      </c>
      <c r="AB70" s="27">
        <f t="shared" si="39"/>
        <v>0.11196234927756751</v>
      </c>
      <c r="AC70" s="57">
        <f t="shared" si="43"/>
        <v>65.165020257337872</v>
      </c>
      <c r="AF70" s="33">
        <v>72.099999999999994</v>
      </c>
      <c r="AG70" s="28">
        <f t="shared" si="11"/>
        <v>84.728099647534748</v>
      </c>
      <c r="AH70" s="28">
        <f t="shared" si="12"/>
        <v>-1.6759374584154323</v>
      </c>
      <c r="AI70" s="28">
        <f>AG69+AH69</f>
        <v>90.140142353621073</v>
      </c>
      <c r="AJ70" s="27">
        <f t="shared" ref="AJ70:AJ111" si="44">($D70-AI70)/$D70</f>
        <v>-0.2502100187742175</v>
      </c>
      <c r="AK70" s="27">
        <f t="shared" ref="AK70:AK111" si="45">ABS(($D70-AI70)/$D70)</f>
        <v>0.2502100187742175</v>
      </c>
      <c r="AL70" s="57">
        <f t="shared" ref="AL70:AL111" si="46">($D70-AI70)^2</f>
        <v>325.44673613891308</v>
      </c>
      <c r="AP70" s="33">
        <v>72.099999999999994</v>
      </c>
      <c r="AQ70" s="28">
        <f t="shared" si="13"/>
        <v>73.167916365220563</v>
      </c>
      <c r="AR70" s="28">
        <f t="shared" si="14"/>
        <v>-4.2706414816316363</v>
      </c>
      <c r="AS70" s="28">
        <f>AQ69+AR69</f>
        <v>76.371665460882255</v>
      </c>
      <c r="AT70" s="27">
        <f t="shared" ref="AT70:AT111" si="47">($D70-AS70)/$D70</f>
        <v>-5.9246400289629145E-2</v>
      </c>
      <c r="AU70" s="27">
        <f t="shared" ref="AU70:AU111" si="48">ABS(($D70-AS70)/$D70)</f>
        <v>5.9246400289629145E-2</v>
      </c>
      <c r="AV70" s="57">
        <f t="shared" ref="AV70:AV111" si="49">($D70-AS70)^2</f>
        <v>18.24712580969446</v>
      </c>
    </row>
    <row r="71" spans="2:48" x14ac:dyDescent="0.25">
      <c r="B71" s="101">
        <v>67</v>
      </c>
      <c r="C71" s="13" t="s">
        <v>76</v>
      </c>
      <c r="D71" s="30">
        <v>78.7</v>
      </c>
      <c r="E71" s="38">
        <f t="shared" si="20"/>
        <v>77.533333333333331</v>
      </c>
      <c r="F71" s="25">
        <f t="shared" si="21"/>
        <v>77.533333333333331</v>
      </c>
      <c r="G71" s="27">
        <f t="shared" si="32"/>
        <v>1.4824227022448174E-2</v>
      </c>
      <c r="H71" s="27">
        <f t="shared" si="33"/>
        <v>1.4824227022448174E-2</v>
      </c>
      <c r="I71" s="57">
        <f t="shared" si="40"/>
        <v>1.3611111111111223</v>
      </c>
      <c r="K71" s="38">
        <f t="shared" si="23"/>
        <v>77.533333333333331</v>
      </c>
      <c r="L71">
        <f t="shared" si="31"/>
        <v>75.903333333333322</v>
      </c>
      <c r="M71" s="27">
        <f t="shared" si="34"/>
        <v>3.5535789919525808E-2</v>
      </c>
      <c r="N71" s="27">
        <f t="shared" si="35"/>
        <v>3.5535789919525808E-2</v>
      </c>
      <c r="O71" s="57">
        <f t="shared" si="41"/>
        <v>7.8213444444445246</v>
      </c>
      <c r="Q71" s="62"/>
      <c r="R71" s="81">
        <v>78.7</v>
      </c>
      <c r="S71">
        <f t="shared" si="17"/>
        <v>83.814546845013041</v>
      </c>
      <c r="T71" s="27">
        <f t="shared" si="36"/>
        <v>-6.4987888754930598E-2</v>
      </c>
      <c r="U71" s="27">
        <f t="shared" si="37"/>
        <v>6.4987888754930598E-2</v>
      </c>
      <c r="V71" s="57">
        <f t="shared" si="42"/>
        <v>26.158589429832823</v>
      </c>
      <c r="Y71" s="81">
        <v>78.7</v>
      </c>
      <c r="Z71">
        <f t="shared" ref="Z71:Z112" si="50">$AD$4*Y70+(1-$AD$4)*Z70</f>
        <v>73.714497076582518</v>
      </c>
      <c r="AA71" s="27">
        <f t="shared" si="38"/>
        <v>6.3348194706702471E-2</v>
      </c>
      <c r="AB71" s="27">
        <f t="shared" si="39"/>
        <v>6.3348194706702471E-2</v>
      </c>
      <c r="AC71" s="57">
        <f t="shared" si="43"/>
        <v>24.85523939940429</v>
      </c>
      <c r="AF71" s="33">
        <v>78.7</v>
      </c>
      <c r="AG71" s="28">
        <f t="shared" ref="AG71:AG111" si="51">$W$4*(AF71)+(1-$W$4)*(AG70+AH70)</f>
        <v>81.746513532383517</v>
      </c>
      <c r="AH71" s="28">
        <f t="shared" ref="AH71:AH112" si="52">$AM$4*(AG71-AG70)+(1-$AM$4)*AH70</f>
        <v>-1.9044259733441971</v>
      </c>
      <c r="AI71" s="28">
        <f t="shared" ref="AI71:AI111" si="53">AG70+AH70</f>
        <v>83.052162189119315</v>
      </c>
      <c r="AJ71" s="27">
        <f t="shared" si="44"/>
        <v>-5.5300663140016672E-2</v>
      </c>
      <c r="AK71" s="27">
        <f t="shared" si="45"/>
        <v>5.5300663140016672E-2</v>
      </c>
      <c r="AL71" s="57">
        <f t="shared" si="46"/>
        <v>18.941315720399803</v>
      </c>
      <c r="AP71" s="33">
        <v>78.7</v>
      </c>
      <c r="AQ71" s="28">
        <f t="shared" ref="AQ71:AQ112" si="54">$AX$4*(AP71)+(1-$AX$4)*(AQ70+AR70)</f>
        <v>76.249318720897236</v>
      </c>
      <c r="AR71" s="28">
        <f t="shared" ref="AR71:AR112" si="55">$AW$4*(AQ71-AQ70)+(1-$AW$4)*AR70</f>
        <v>-2.5429111798641837</v>
      </c>
      <c r="AS71" s="28">
        <f t="shared" ref="AS71:AS111" si="56">AQ70+AR70</f>
        <v>68.897274883588921</v>
      </c>
      <c r="AT71" s="27">
        <f t="shared" si="47"/>
        <v>0.1245581336265703</v>
      </c>
      <c r="AU71" s="27">
        <f t="shared" si="48"/>
        <v>0.1245581336265703</v>
      </c>
      <c r="AV71" s="57">
        <f t="shared" si="49"/>
        <v>96.093419707916667</v>
      </c>
    </row>
    <row r="72" spans="2:48" x14ac:dyDescent="0.25">
      <c r="B72" s="101">
        <v>68</v>
      </c>
      <c r="C72" s="13" t="s">
        <v>77</v>
      </c>
      <c r="D72" s="30">
        <v>87.1</v>
      </c>
      <c r="E72" s="38">
        <f t="shared" si="20"/>
        <v>76.633333333333326</v>
      </c>
      <c r="F72" s="25">
        <f t="shared" si="21"/>
        <v>76.633333333333326</v>
      </c>
      <c r="G72" s="27">
        <f t="shared" si="32"/>
        <v>0.12016838882510528</v>
      </c>
      <c r="H72" s="27">
        <f t="shared" si="33"/>
        <v>0.12016838882510528</v>
      </c>
      <c r="I72" s="57">
        <f t="shared" si="40"/>
        <v>109.55111111111115</v>
      </c>
      <c r="K72" s="38">
        <f t="shared" si="23"/>
        <v>76.633333333333326</v>
      </c>
      <c r="L72">
        <f t="shared" si="31"/>
        <v>77.25333333333333</v>
      </c>
      <c r="M72" s="27">
        <f t="shared" si="34"/>
        <v>0.11305013394565631</v>
      </c>
      <c r="N72" s="27">
        <f t="shared" si="35"/>
        <v>0.11305013394565631</v>
      </c>
      <c r="O72" s="57">
        <f t="shared" si="41"/>
        <v>96.956844444444386</v>
      </c>
      <c r="Q72" s="62"/>
      <c r="R72" s="81">
        <v>87.1</v>
      </c>
      <c r="S72">
        <f t="shared" ref="S72:S81" si="57">$P$4*R71+(1-$P$4)*S71</f>
        <v>82.280182791509134</v>
      </c>
      <c r="T72" s="27">
        <f t="shared" si="36"/>
        <v>5.5336592519986925E-2</v>
      </c>
      <c r="U72" s="27">
        <f t="shared" si="37"/>
        <v>5.5336592519986925E-2</v>
      </c>
      <c r="V72" s="57">
        <f t="shared" si="42"/>
        <v>23.230637923264631</v>
      </c>
      <c r="Y72" s="81">
        <v>87.1</v>
      </c>
      <c r="Z72">
        <f t="shared" si="50"/>
        <v>77.702899415316509</v>
      </c>
      <c r="AA72" s="27">
        <f t="shared" si="38"/>
        <v>0.10788864046708939</v>
      </c>
      <c r="AB72" s="27">
        <f t="shared" si="39"/>
        <v>0.10788864046708939</v>
      </c>
      <c r="AC72" s="57">
        <f t="shared" si="43"/>
        <v>88.305499398658711</v>
      </c>
      <c r="AF72" s="33">
        <v>87.1</v>
      </c>
      <c r="AG72" s="28">
        <f t="shared" si="51"/>
        <v>82.019461291327517</v>
      </c>
      <c r="AH72" s="28">
        <f t="shared" si="52"/>
        <v>-1.5233855701937626</v>
      </c>
      <c r="AI72" s="28">
        <f t="shared" si="53"/>
        <v>79.842087559039314</v>
      </c>
      <c r="AJ72" s="27">
        <f t="shared" si="44"/>
        <v>8.3328501044324696E-2</v>
      </c>
      <c r="AK72" s="27">
        <f t="shared" si="45"/>
        <v>8.3328501044324696E-2</v>
      </c>
      <c r="AL72" s="57">
        <f t="shared" si="46"/>
        <v>52.677293000651822</v>
      </c>
      <c r="AP72" s="33">
        <v>87.1</v>
      </c>
      <c r="AQ72" s="28">
        <f t="shared" si="54"/>
        <v>83.751601885258253</v>
      </c>
      <c r="AR72" s="28">
        <f t="shared" si="55"/>
        <v>-0.18229050897126164</v>
      </c>
      <c r="AS72" s="28">
        <f t="shared" si="56"/>
        <v>73.706407541033059</v>
      </c>
      <c r="AT72" s="27">
        <f t="shared" si="47"/>
        <v>0.15377258850708309</v>
      </c>
      <c r="AU72" s="27">
        <f t="shared" si="48"/>
        <v>0.15377258850708309</v>
      </c>
      <c r="AV72" s="57">
        <f t="shared" si="49"/>
        <v>179.38831895689597</v>
      </c>
    </row>
    <row r="73" spans="2:48" x14ac:dyDescent="0.25">
      <c r="B73" s="101">
        <v>69</v>
      </c>
      <c r="C73" s="13" t="s">
        <v>78</v>
      </c>
      <c r="D73" s="30">
        <v>91.4</v>
      </c>
      <c r="E73" s="38">
        <f t="shared" ref="E73:E81" si="58">AVERAGE(D70:D72)</f>
        <v>79.3</v>
      </c>
      <c r="F73" s="25">
        <f t="shared" ref="F73:F80" si="59">E73</f>
        <v>79.3</v>
      </c>
      <c r="G73" s="27">
        <f t="shared" si="32"/>
        <v>0.13238512035010949</v>
      </c>
      <c r="H73" s="27">
        <f t="shared" si="33"/>
        <v>0.13238512035010949</v>
      </c>
      <c r="I73" s="57">
        <f t="shared" si="40"/>
        <v>146.4100000000002</v>
      </c>
      <c r="K73" s="38">
        <f t="shared" ref="K73:K89" si="60">AVERAGE(D70:D72)</f>
        <v>79.3</v>
      </c>
      <c r="L73">
        <f t="shared" si="31"/>
        <v>81.64</v>
      </c>
      <c r="M73" s="27">
        <f t="shared" si="34"/>
        <v>0.10678336980306351</v>
      </c>
      <c r="N73" s="27">
        <f t="shared" si="35"/>
        <v>0.10678336980306351</v>
      </c>
      <c r="O73" s="57">
        <f t="shared" si="41"/>
        <v>95.257600000000096</v>
      </c>
      <c r="Q73" s="62"/>
      <c r="R73" s="81">
        <v>91.4</v>
      </c>
      <c r="S73">
        <f t="shared" si="57"/>
        <v>83.726127954056395</v>
      </c>
      <c r="T73" s="27">
        <f t="shared" si="36"/>
        <v>8.395921275649465E-2</v>
      </c>
      <c r="U73" s="27">
        <f t="shared" si="37"/>
        <v>8.395921275649465E-2</v>
      </c>
      <c r="V73" s="57">
        <f t="shared" si="42"/>
        <v>58.888312177514784</v>
      </c>
      <c r="Y73" s="81">
        <v>91.4</v>
      </c>
      <c r="Z73">
        <f t="shared" si="50"/>
        <v>85.220579883063294</v>
      </c>
      <c r="AA73" s="27">
        <f t="shared" si="38"/>
        <v>6.7608535196244102E-2</v>
      </c>
      <c r="AB73" s="27">
        <f t="shared" si="39"/>
        <v>6.7608535196244102E-2</v>
      </c>
      <c r="AC73" s="57">
        <f t="shared" si="43"/>
        <v>38.18523298160212</v>
      </c>
      <c r="AF73" s="33">
        <v>91.4</v>
      </c>
      <c r="AG73" s="28">
        <f t="shared" si="51"/>
        <v>83.767253004793616</v>
      </c>
      <c r="AH73" s="28">
        <f t="shared" si="52"/>
        <v>-0.95092954555328668</v>
      </c>
      <c r="AI73" s="28">
        <f t="shared" si="53"/>
        <v>80.496075721133749</v>
      </c>
      <c r="AJ73" s="27">
        <f t="shared" si="44"/>
        <v>0.11929895272282555</v>
      </c>
      <c r="AK73" s="27">
        <f t="shared" si="45"/>
        <v>0.11929895272282555</v>
      </c>
      <c r="AL73" s="57">
        <f t="shared" si="46"/>
        <v>118.89556467924901</v>
      </c>
      <c r="AP73" s="33">
        <v>91.4</v>
      </c>
      <c r="AQ73" s="28">
        <f t="shared" si="54"/>
        <v>89.442327844071755</v>
      </c>
      <c r="AR73" s="28">
        <f t="shared" si="55"/>
        <v>1.1978683609581577</v>
      </c>
      <c r="AS73" s="28">
        <f t="shared" si="56"/>
        <v>83.56931137628699</v>
      </c>
      <c r="AT73" s="27">
        <f t="shared" si="47"/>
        <v>8.5674930237560343E-2</v>
      </c>
      <c r="AU73" s="27">
        <f t="shared" si="48"/>
        <v>8.5674930237560343E-2</v>
      </c>
      <c r="AV73" s="57">
        <f t="shared" si="49"/>
        <v>61.319684321548444</v>
      </c>
    </row>
    <row r="74" spans="2:48" x14ac:dyDescent="0.25">
      <c r="B74" s="101">
        <v>70</v>
      </c>
      <c r="C74" s="13" t="s">
        <v>79</v>
      </c>
      <c r="D74" s="30">
        <v>109.9</v>
      </c>
      <c r="E74" s="38">
        <f t="shared" si="58"/>
        <v>85.733333333333348</v>
      </c>
      <c r="F74" s="25">
        <f t="shared" si="59"/>
        <v>85.733333333333348</v>
      </c>
      <c r="G74" s="27">
        <f t="shared" si="32"/>
        <v>0.21989687594783128</v>
      </c>
      <c r="H74" s="27">
        <f t="shared" si="33"/>
        <v>0.21989687594783128</v>
      </c>
      <c r="I74" s="57">
        <f t="shared" si="40"/>
        <v>584.02777777777737</v>
      </c>
      <c r="K74" s="38">
        <f t="shared" si="60"/>
        <v>85.733333333333348</v>
      </c>
      <c r="L74">
        <f t="shared" si="31"/>
        <v>87.433333333333337</v>
      </c>
      <c r="M74" s="27">
        <f t="shared" si="34"/>
        <v>0.20442826812253564</v>
      </c>
      <c r="N74" s="27">
        <f t="shared" si="35"/>
        <v>0.20442826812253564</v>
      </c>
      <c r="O74" s="57">
        <f t="shared" si="41"/>
        <v>504.75111111111119</v>
      </c>
      <c r="Q74" s="62"/>
      <c r="R74" s="81">
        <v>109.9</v>
      </c>
      <c r="S74">
        <f t="shared" si="57"/>
        <v>86.028289567839465</v>
      </c>
      <c r="T74" s="27">
        <f t="shared" si="36"/>
        <v>0.21721301576124238</v>
      </c>
      <c r="U74" s="27">
        <f t="shared" si="37"/>
        <v>0.21721301576124238</v>
      </c>
      <c r="V74" s="57">
        <f t="shared" si="42"/>
        <v>569.85855895692237</v>
      </c>
      <c r="Y74" s="81">
        <v>109.9</v>
      </c>
      <c r="Z74">
        <f t="shared" si="50"/>
        <v>90.164115976612663</v>
      </c>
      <c r="AA74" s="27">
        <f t="shared" si="38"/>
        <v>0.17958038237841076</v>
      </c>
      <c r="AB74" s="27">
        <f t="shared" si="39"/>
        <v>0.17958038237841076</v>
      </c>
      <c r="AC74" s="57">
        <f t="shared" si="43"/>
        <v>389.50511818459574</v>
      </c>
      <c r="AF74" s="33">
        <v>109.9</v>
      </c>
      <c r="AG74" s="28">
        <f t="shared" si="51"/>
        <v>90.941426421468222</v>
      </c>
      <c r="AH74" s="28">
        <f t="shared" si="52"/>
        <v>0.47096347283659434</v>
      </c>
      <c r="AI74" s="28">
        <f t="shared" si="53"/>
        <v>82.816323459240323</v>
      </c>
      <c r="AJ74" s="27">
        <f t="shared" si="44"/>
        <v>0.24643927698598436</v>
      </c>
      <c r="AK74" s="27">
        <f t="shared" si="45"/>
        <v>0.24643927698598436</v>
      </c>
      <c r="AL74" s="57">
        <f t="shared" si="46"/>
        <v>733.52553496449639</v>
      </c>
      <c r="AP74" s="33">
        <v>109.9</v>
      </c>
      <c r="AQ74" s="28">
        <f t="shared" si="54"/>
        <v>105.08504905125749</v>
      </c>
      <c r="AR74" s="28">
        <f t="shared" si="55"/>
        <v>4.5924087798216373</v>
      </c>
      <c r="AS74" s="28">
        <f t="shared" si="56"/>
        <v>90.640196205029909</v>
      </c>
      <c r="AT74" s="27">
        <f t="shared" si="47"/>
        <v>0.17524844217443217</v>
      </c>
      <c r="AU74" s="27">
        <f t="shared" si="48"/>
        <v>0.17524844217443217</v>
      </c>
      <c r="AV74" s="57">
        <f t="shared" si="49"/>
        <v>370.94004222074454</v>
      </c>
    </row>
    <row r="75" spans="2:48" x14ac:dyDescent="0.25">
      <c r="B75" s="101">
        <v>71</v>
      </c>
      <c r="C75" s="13" t="s">
        <v>80</v>
      </c>
      <c r="D75" s="30">
        <v>116.3</v>
      </c>
      <c r="E75" s="38">
        <f t="shared" si="58"/>
        <v>96.133333333333326</v>
      </c>
      <c r="F75" s="25">
        <f t="shared" si="59"/>
        <v>96.133333333333326</v>
      </c>
      <c r="G75" s="27">
        <f t="shared" si="32"/>
        <v>0.1734021209515621</v>
      </c>
      <c r="H75" s="27">
        <f t="shared" si="33"/>
        <v>0.1734021209515621</v>
      </c>
      <c r="I75" s="57">
        <f t="shared" si="40"/>
        <v>406.69444444444463</v>
      </c>
      <c r="K75" s="38">
        <f t="shared" si="60"/>
        <v>96.133333333333326</v>
      </c>
      <c r="L75">
        <f t="shared" ref="L75:L113" si="61">$P$4*D74+(1-$P$4)*K75</f>
        <v>100.26333333333332</v>
      </c>
      <c r="M75" s="27">
        <f t="shared" si="34"/>
        <v>0.13789051304098604</v>
      </c>
      <c r="N75" s="27">
        <f t="shared" si="35"/>
        <v>0.13789051304098604</v>
      </c>
      <c r="O75" s="57">
        <f t="shared" si="41"/>
        <v>257.17467777777807</v>
      </c>
      <c r="Q75" s="62"/>
      <c r="R75" s="81">
        <v>116.3</v>
      </c>
      <c r="S75">
        <f t="shared" si="57"/>
        <v>93.189802697487622</v>
      </c>
      <c r="T75" s="27">
        <f t="shared" si="36"/>
        <v>0.19871192865444864</v>
      </c>
      <c r="U75" s="27">
        <f t="shared" si="37"/>
        <v>0.19871192865444864</v>
      </c>
      <c r="V75" s="57">
        <f t="shared" si="42"/>
        <v>534.08121936105033</v>
      </c>
      <c r="Y75" s="81">
        <v>116.3</v>
      </c>
      <c r="Z75">
        <f t="shared" si="50"/>
        <v>105.95282319532254</v>
      </c>
      <c r="AA75" s="27">
        <f t="shared" si="38"/>
        <v>8.8969705973150986E-2</v>
      </c>
      <c r="AB75" s="27">
        <f t="shared" si="39"/>
        <v>8.8969705973150986E-2</v>
      </c>
      <c r="AC75" s="57">
        <f t="shared" si="43"/>
        <v>107.06406782725524</v>
      </c>
      <c r="AF75" s="33">
        <v>116.3</v>
      </c>
      <c r="AG75" s="28">
        <f t="shared" si="51"/>
        <v>98.878672926013365</v>
      </c>
      <c r="AH75" s="28">
        <f t="shared" si="52"/>
        <v>1.7775630033855905</v>
      </c>
      <c r="AI75" s="28">
        <f t="shared" si="53"/>
        <v>91.412389894304823</v>
      </c>
      <c r="AJ75" s="27">
        <f t="shared" si="44"/>
        <v>0.21399492782197055</v>
      </c>
      <c r="AK75" s="27">
        <f t="shared" si="45"/>
        <v>0.21399492782197055</v>
      </c>
      <c r="AL75" s="57">
        <f t="shared" si="46"/>
        <v>619.39313677310054</v>
      </c>
      <c r="AP75" s="33">
        <v>116.3</v>
      </c>
      <c r="AQ75" s="28">
        <f t="shared" si="54"/>
        <v>114.64436445776977</v>
      </c>
      <c r="AR75" s="28">
        <f t="shared" si="55"/>
        <v>5.7596318370939397</v>
      </c>
      <c r="AS75" s="28">
        <f t="shared" si="56"/>
        <v>109.67745783107912</v>
      </c>
      <c r="AT75" s="27">
        <f t="shared" si="47"/>
        <v>5.6943612802415076E-2</v>
      </c>
      <c r="AU75" s="27">
        <f t="shared" si="48"/>
        <v>5.6943612802415076E-2</v>
      </c>
      <c r="AV75" s="57">
        <f t="shared" si="49"/>
        <v>43.858064779135184</v>
      </c>
    </row>
    <row r="76" spans="2:48" x14ac:dyDescent="0.25">
      <c r="B76" s="101">
        <v>72</v>
      </c>
      <c r="C76" s="13" t="s">
        <v>81</v>
      </c>
      <c r="D76" s="30">
        <v>113</v>
      </c>
      <c r="E76" s="38">
        <f t="shared" si="58"/>
        <v>105.86666666666667</v>
      </c>
      <c r="F76" s="25">
        <f t="shared" si="59"/>
        <v>105.86666666666667</v>
      </c>
      <c r="G76" s="27">
        <f t="shared" si="32"/>
        <v>6.3126843657817039E-2</v>
      </c>
      <c r="H76" s="27">
        <f t="shared" si="33"/>
        <v>6.3126843657817039E-2</v>
      </c>
      <c r="I76" s="57">
        <f t="shared" si="40"/>
        <v>50.884444444444334</v>
      </c>
      <c r="K76" s="38">
        <f t="shared" si="60"/>
        <v>105.86666666666667</v>
      </c>
      <c r="L76">
        <f t="shared" si="61"/>
        <v>108.99666666666667</v>
      </c>
      <c r="M76" s="27">
        <f t="shared" si="34"/>
        <v>3.5427728613569298E-2</v>
      </c>
      <c r="N76" s="27">
        <f t="shared" si="35"/>
        <v>3.5427728613569298E-2</v>
      </c>
      <c r="O76" s="57">
        <f t="shared" si="41"/>
        <v>16.026677777777753</v>
      </c>
      <c r="Q76" s="62"/>
      <c r="R76" s="81">
        <v>113</v>
      </c>
      <c r="S76">
        <f t="shared" si="57"/>
        <v>100.12286188824133</v>
      </c>
      <c r="T76" s="27">
        <f t="shared" si="36"/>
        <v>0.1139569744403422</v>
      </c>
      <c r="U76" s="27">
        <f t="shared" si="37"/>
        <v>0.1139569744403422</v>
      </c>
      <c r="V76" s="57">
        <f t="shared" si="42"/>
        <v>165.8206859493076</v>
      </c>
      <c r="Y76" s="81">
        <v>113</v>
      </c>
      <c r="Z76">
        <f t="shared" si="50"/>
        <v>114.23056463906451</v>
      </c>
      <c r="AA76" s="27">
        <f t="shared" si="38"/>
        <v>-1.0889952558093016E-2</v>
      </c>
      <c r="AB76" s="27">
        <f t="shared" si="39"/>
        <v>1.0889952558093016E-2</v>
      </c>
      <c r="AC76" s="57">
        <f t="shared" si="43"/>
        <v>1.51428933091597</v>
      </c>
      <c r="AF76" s="33">
        <v>113</v>
      </c>
      <c r="AG76" s="28">
        <f t="shared" si="51"/>
        <v>104.35936515057926</v>
      </c>
      <c r="AH76" s="28">
        <f t="shared" si="52"/>
        <v>2.4256106170921443</v>
      </c>
      <c r="AI76" s="28">
        <f t="shared" si="53"/>
        <v>100.65623592939896</v>
      </c>
      <c r="AJ76" s="27">
        <f t="shared" si="44"/>
        <v>0.10923685018231009</v>
      </c>
      <c r="AK76" s="27">
        <f t="shared" si="45"/>
        <v>0.10923685018231009</v>
      </c>
      <c r="AL76" s="57">
        <f t="shared" si="46"/>
        <v>152.36851143066116</v>
      </c>
      <c r="AP76" s="33">
        <v>113</v>
      </c>
      <c r="AQ76" s="28">
        <f t="shared" si="54"/>
        <v>114.85099907371593</v>
      </c>
      <c r="AR76" s="28">
        <f t="shared" si="55"/>
        <v>4.4546774901242108</v>
      </c>
      <c r="AS76" s="28">
        <f t="shared" si="56"/>
        <v>120.4039962948637</v>
      </c>
      <c r="AT76" s="27">
        <f t="shared" si="47"/>
        <v>-6.5522091104988522E-2</v>
      </c>
      <c r="AU76" s="27">
        <f t="shared" si="48"/>
        <v>6.5522091104988522E-2</v>
      </c>
      <c r="AV76" s="57">
        <f t="shared" si="49"/>
        <v>54.819161134355433</v>
      </c>
    </row>
    <row r="77" spans="2:48" x14ac:dyDescent="0.25">
      <c r="B77" s="101">
        <v>73</v>
      </c>
      <c r="C77" s="13" t="s">
        <v>82</v>
      </c>
      <c r="D77" s="30">
        <v>100</v>
      </c>
      <c r="E77" s="38">
        <f t="shared" si="58"/>
        <v>113.06666666666666</v>
      </c>
      <c r="F77" s="25">
        <f t="shared" si="59"/>
        <v>113.06666666666666</v>
      </c>
      <c r="G77" s="27">
        <f t="shared" ref="G77:G112" si="62">($D77-F77)/$D77</f>
        <v>-0.13066666666666663</v>
      </c>
      <c r="H77" s="27">
        <f t="shared" ref="H77:H80" si="63">ABS(($D77-F77)/$D77)</f>
        <v>0.13066666666666663</v>
      </c>
      <c r="I77" s="57">
        <f t="shared" si="40"/>
        <v>170.73777777777767</v>
      </c>
      <c r="K77" s="38">
        <f t="shared" si="60"/>
        <v>113.06666666666666</v>
      </c>
      <c r="L77">
        <f t="shared" si="61"/>
        <v>113.04666666666665</v>
      </c>
      <c r="M77" s="27">
        <f t="shared" ref="M77:M80" si="64">($D77-L77)/$D77</f>
        <v>-0.13046666666666654</v>
      </c>
      <c r="N77" s="27">
        <f t="shared" ref="N77:N112" si="65">ABS(($D77-L77)/$D77)</f>
        <v>0.13046666666666654</v>
      </c>
      <c r="O77" s="57">
        <f t="shared" si="41"/>
        <v>170.21551111111074</v>
      </c>
      <c r="Q77" s="62"/>
      <c r="R77" s="81">
        <v>100</v>
      </c>
      <c r="S77">
        <f t="shared" si="57"/>
        <v>103.98600332176892</v>
      </c>
      <c r="T77" s="27">
        <f t="shared" ref="T77:T112" si="66">($D77-S77)/$D77</f>
        <v>-3.9860033217689189E-2</v>
      </c>
      <c r="U77" s="27">
        <f t="shared" ref="U77:U112" si="67">ABS(($D77-S77)/$D77)</f>
        <v>3.9860033217689189E-2</v>
      </c>
      <c r="V77" s="57">
        <f t="shared" si="42"/>
        <v>15.888222481152859</v>
      </c>
      <c r="Y77" s="81">
        <v>100</v>
      </c>
      <c r="Z77">
        <f t="shared" si="50"/>
        <v>113.2461129278129</v>
      </c>
      <c r="AA77" s="27">
        <f t="shared" ref="AA77:AA112" si="68">($D77-Z77)/$D77</f>
        <v>-0.13246112927812903</v>
      </c>
      <c r="AB77" s="27">
        <f t="shared" ref="AB77:AB112" si="69">ABS(($D77-Z77)/$D77)</f>
        <v>0.13246112927812903</v>
      </c>
      <c r="AC77" s="57">
        <f t="shared" si="43"/>
        <v>175.4595076963721</v>
      </c>
      <c r="AF77" s="33">
        <v>100</v>
      </c>
      <c r="AG77" s="28">
        <f t="shared" si="51"/>
        <v>104.74948303736998</v>
      </c>
      <c r="AH77" s="28">
        <f t="shared" si="52"/>
        <v>2.0693993892893947</v>
      </c>
      <c r="AI77" s="28">
        <f t="shared" si="53"/>
        <v>106.78497576767141</v>
      </c>
      <c r="AJ77" s="27">
        <f t="shared" si="44"/>
        <v>-6.7849757676714126E-2</v>
      </c>
      <c r="AK77" s="27">
        <f t="shared" si="45"/>
        <v>6.7849757676714126E-2</v>
      </c>
      <c r="AL77" s="57">
        <f t="shared" si="46"/>
        <v>46.035896167888268</v>
      </c>
      <c r="AP77" s="33">
        <v>100</v>
      </c>
      <c r="AQ77" s="28">
        <f t="shared" si="54"/>
        <v>104.82641914096004</v>
      </c>
      <c r="AR77" s="28">
        <f t="shared" si="55"/>
        <v>1.0520519957473886</v>
      </c>
      <c r="AS77" s="28">
        <f t="shared" si="56"/>
        <v>119.30567656384014</v>
      </c>
      <c r="AT77" s="27">
        <f t="shared" si="47"/>
        <v>-0.19305676563840138</v>
      </c>
      <c r="AU77" s="27">
        <f t="shared" si="48"/>
        <v>0.19305676563840138</v>
      </c>
      <c r="AV77" s="57">
        <f t="shared" si="49"/>
        <v>372.70914758760631</v>
      </c>
    </row>
    <row r="78" spans="2:48" x14ac:dyDescent="0.25">
      <c r="B78" s="101">
        <v>74</v>
      </c>
      <c r="C78" s="13" t="s">
        <v>83</v>
      </c>
      <c r="D78" s="30">
        <v>84.8</v>
      </c>
      <c r="E78" s="38">
        <f t="shared" si="58"/>
        <v>109.76666666666667</v>
      </c>
      <c r="F78" s="25">
        <f t="shared" si="59"/>
        <v>109.76666666666667</v>
      </c>
      <c r="G78" s="27">
        <f t="shared" si="62"/>
        <v>-0.29441823899371072</v>
      </c>
      <c r="H78" s="27">
        <f t="shared" si="63"/>
        <v>0.29441823899371072</v>
      </c>
      <c r="I78" s="57">
        <f t="shared" ref="I78:I111" si="70">($D78-F78)^2</f>
        <v>623.33444444444456</v>
      </c>
      <c r="K78" s="38">
        <f t="shared" si="60"/>
        <v>109.76666666666667</v>
      </c>
      <c r="L78">
        <f t="shared" si="61"/>
        <v>106.83666666666666</v>
      </c>
      <c r="M78" s="27">
        <f t="shared" si="64"/>
        <v>-0.25986635220125781</v>
      </c>
      <c r="N78" s="27">
        <f t="shared" si="65"/>
        <v>0.25986635220125781</v>
      </c>
      <c r="O78" s="57">
        <f t="shared" ref="O78:O80" si="71">($D78-L78)^2</f>
        <v>485.61467777777756</v>
      </c>
      <c r="Q78" s="62"/>
      <c r="R78" s="81">
        <v>84.8</v>
      </c>
      <c r="S78">
        <f t="shared" si="57"/>
        <v>102.79020232523824</v>
      </c>
      <c r="T78" s="27">
        <f t="shared" si="66"/>
        <v>-0.21214861232592269</v>
      </c>
      <c r="U78" s="27">
        <f t="shared" si="67"/>
        <v>0.21214861232592269</v>
      </c>
      <c r="V78" s="57">
        <f t="shared" ref="V78:V112" si="72">($D78-S78)^2</f>
        <v>323.64737970300752</v>
      </c>
      <c r="Y78" s="81">
        <v>84.8</v>
      </c>
      <c r="Z78">
        <f t="shared" si="50"/>
        <v>102.64922258556257</v>
      </c>
      <c r="AA78" s="27">
        <f t="shared" si="68"/>
        <v>-0.21048611539578505</v>
      </c>
      <c r="AB78" s="27">
        <f t="shared" si="69"/>
        <v>0.21048611539578505</v>
      </c>
      <c r="AC78" s="57">
        <f t="shared" ref="AC78:AC112" si="73">($D78-Z78)^2</f>
        <v>318.59474690895701</v>
      </c>
      <c r="AF78" s="33">
        <v>84.8</v>
      </c>
      <c r="AG78" s="28">
        <f t="shared" si="51"/>
        <v>100.21321769866157</v>
      </c>
      <c r="AH78" s="28">
        <f t="shared" si="52"/>
        <v>0.91340806188977752</v>
      </c>
      <c r="AI78" s="28">
        <f t="shared" si="53"/>
        <v>106.81888242665939</v>
      </c>
      <c r="AJ78" s="27">
        <f t="shared" si="44"/>
        <v>-0.25965663238985126</v>
      </c>
      <c r="AK78" s="27">
        <f t="shared" si="45"/>
        <v>0.25965663238985126</v>
      </c>
      <c r="AL78" s="57">
        <f t="shared" si="46"/>
        <v>484.83118331904961</v>
      </c>
      <c r="AP78" s="33">
        <v>84.8</v>
      </c>
      <c r="AQ78" s="28">
        <f t="shared" si="54"/>
        <v>90.069617784176856</v>
      </c>
      <c r="AR78" s="28">
        <f t="shared" si="55"/>
        <v>-2.6630285420972961</v>
      </c>
      <c r="AS78" s="28">
        <f t="shared" si="56"/>
        <v>105.87847113670743</v>
      </c>
      <c r="AT78" s="27">
        <f t="shared" si="47"/>
        <v>-0.24856687661211599</v>
      </c>
      <c r="AU78" s="27">
        <f t="shared" si="48"/>
        <v>0.24856687661211599</v>
      </c>
      <c r="AV78" s="57">
        <f t="shared" si="49"/>
        <v>444.30194546100842</v>
      </c>
    </row>
    <row r="79" spans="2:48" x14ac:dyDescent="0.25">
      <c r="B79" s="101">
        <v>75</v>
      </c>
      <c r="C79" s="13" t="s">
        <v>84</v>
      </c>
      <c r="D79" s="30">
        <v>94.3</v>
      </c>
      <c r="E79" s="38">
        <f t="shared" si="58"/>
        <v>99.266666666666666</v>
      </c>
      <c r="F79" s="25">
        <f t="shared" si="59"/>
        <v>99.266666666666666</v>
      </c>
      <c r="G79" s="27">
        <f t="shared" si="62"/>
        <v>-5.266878755744081E-2</v>
      </c>
      <c r="H79" s="27">
        <f t="shared" si="63"/>
        <v>5.266878755744081E-2</v>
      </c>
      <c r="I79" s="57">
        <f t="shared" si="70"/>
        <v>24.667777777777797</v>
      </c>
      <c r="K79" s="38">
        <f t="shared" si="60"/>
        <v>99.266666666666666</v>
      </c>
      <c r="L79">
        <f t="shared" si="61"/>
        <v>94.926666666666662</v>
      </c>
      <c r="M79" s="27">
        <f t="shared" si="64"/>
        <v>-6.6454577589253995E-3</v>
      </c>
      <c r="N79" s="27">
        <f t="shared" si="65"/>
        <v>6.6454577589253995E-3</v>
      </c>
      <c r="O79" s="57">
        <f t="shared" si="71"/>
        <v>0.39271111111110923</v>
      </c>
      <c r="Q79" s="62"/>
      <c r="R79" s="81">
        <v>94.3</v>
      </c>
      <c r="S79">
        <f t="shared" si="57"/>
        <v>97.393141627666765</v>
      </c>
      <c r="T79" s="27">
        <f t="shared" si="66"/>
        <v>-3.2801077705904215E-2</v>
      </c>
      <c r="U79" s="27">
        <f t="shared" si="67"/>
        <v>3.2801077705904215E-2</v>
      </c>
      <c r="V79" s="57">
        <f t="shared" si="72"/>
        <v>9.5675251288050198</v>
      </c>
      <c r="Y79" s="81">
        <v>94.3</v>
      </c>
      <c r="Z79">
        <f t="shared" si="50"/>
        <v>88.369844517112512</v>
      </c>
      <c r="AA79" s="27">
        <f t="shared" si="68"/>
        <v>6.28860602639182E-2</v>
      </c>
      <c r="AB79" s="27">
        <f t="shared" si="69"/>
        <v>6.28860602639182E-2</v>
      </c>
      <c r="AC79" s="57">
        <f t="shared" si="73"/>
        <v>35.166744051220505</v>
      </c>
      <c r="AF79" s="33">
        <v>94.3</v>
      </c>
      <c r="AG79" s="28">
        <f t="shared" si="51"/>
        <v>99.078638032385925</v>
      </c>
      <c r="AH79" s="28">
        <f t="shared" si="52"/>
        <v>0.55501020946082913</v>
      </c>
      <c r="AI79" s="28">
        <f t="shared" si="53"/>
        <v>101.12662576055135</v>
      </c>
      <c r="AJ79" s="27">
        <f t="shared" si="44"/>
        <v>-7.2392637969791646E-2</v>
      </c>
      <c r="AK79" s="27">
        <f t="shared" si="45"/>
        <v>7.2392637969791646E-2</v>
      </c>
      <c r="AL79" s="57">
        <f t="shared" si="46"/>
        <v>46.602819274623322</v>
      </c>
      <c r="AP79" s="33">
        <v>94.3</v>
      </c>
      <c r="AQ79" s="28">
        <f t="shared" si="54"/>
        <v>92.576647310519888</v>
      </c>
      <c r="AR79" s="28">
        <f t="shared" si="55"/>
        <v>-1.4480648960138192</v>
      </c>
      <c r="AS79" s="28">
        <f t="shared" si="56"/>
        <v>87.406589242079562</v>
      </c>
      <c r="AT79" s="27">
        <f t="shared" si="47"/>
        <v>7.3100856393641944E-2</v>
      </c>
      <c r="AU79" s="27">
        <f t="shared" si="48"/>
        <v>7.3100856393641944E-2</v>
      </c>
      <c r="AV79" s="57">
        <f t="shared" si="49"/>
        <v>47.519111877413188</v>
      </c>
    </row>
    <row r="80" spans="2:48" x14ac:dyDescent="0.25">
      <c r="B80" s="101">
        <v>76</v>
      </c>
      <c r="C80" s="13" t="s">
        <v>85</v>
      </c>
      <c r="D80" s="30">
        <v>87.1</v>
      </c>
      <c r="E80" s="38">
        <f t="shared" si="58"/>
        <v>93.033333333333346</v>
      </c>
      <c r="F80" s="25">
        <f t="shared" si="59"/>
        <v>93.033333333333346</v>
      </c>
      <c r="G80" s="27">
        <f t="shared" si="62"/>
        <v>-6.8120933792575791E-2</v>
      </c>
      <c r="H80" s="27">
        <f t="shared" si="63"/>
        <v>6.8120933792575791E-2</v>
      </c>
      <c r="I80" s="57">
        <f t="shared" si="70"/>
        <v>35.204444444444661</v>
      </c>
      <c r="K80" s="38">
        <f t="shared" si="60"/>
        <v>93.033333333333346</v>
      </c>
      <c r="L80">
        <f t="shared" si="61"/>
        <v>93.413333333333327</v>
      </c>
      <c r="M80" s="27">
        <f t="shared" si="64"/>
        <v>-7.2483735170302335E-2</v>
      </c>
      <c r="N80" s="27">
        <f t="shared" si="65"/>
        <v>7.2483735170302335E-2</v>
      </c>
      <c r="O80" s="57">
        <f t="shared" si="71"/>
        <v>39.858177777777769</v>
      </c>
      <c r="Q80" s="62"/>
      <c r="R80" s="81">
        <v>87.1</v>
      </c>
      <c r="S80">
        <f t="shared" si="57"/>
        <v>96.465199139366717</v>
      </c>
      <c r="T80" s="27">
        <f t="shared" si="66"/>
        <v>-0.10752237817872243</v>
      </c>
      <c r="U80" s="27">
        <f t="shared" si="67"/>
        <v>0.10752237817872243</v>
      </c>
      <c r="V80" s="57">
        <f t="shared" si="72"/>
        <v>87.706954919995212</v>
      </c>
      <c r="Y80" s="81">
        <v>87.1</v>
      </c>
      <c r="Z80">
        <f t="shared" si="50"/>
        <v>93.113968903422489</v>
      </c>
      <c r="AA80" s="27">
        <f t="shared" si="68"/>
        <v>-6.9046715309098672E-2</v>
      </c>
      <c r="AB80" s="27">
        <f t="shared" si="69"/>
        <v>6.9046715309098672E-2</v>
      </c>
      <c r="AC80" s="57">
        <f t="shared" si="73"/>
        <v>36.167821971332756</v>
      </c>
      <c r="AF80" s="33">
        <v>87.1</v>
      </c>
      <c r="AG80" s="28">
        <f t="shared" si="51"/>
        <v>95.873553769292727</v>
      </c>
      <c r="AH80" s="28">
        <f t="shared" si="52"/>
        <v>-0.10300632323612557</v>
      </c>
      <c r="AI80" s="28">
        <f t="shared" si="53"/>
        <v>99.633648241846757</v>
      </c>
      <c r="AJ80" s="27">
        <f t="shared" si="44"/>
        <v>-0.14389952057229349</v>
      </c>
      <c r="AK80" s="27">
        <f t="shared" si="45"/>
        <v>0.14389952057229349</v>
      </c>
      <c r="AL80" s="57">
        <f t="shared" si="46"/>
        <v>157.09233825034843</v>
      </c>
      <c r="AP80" s="33">
        <v>87.1</v>
      </c>
      <c r="AQ80" s="28">
        <f t="shared" si="54"/>
        <v>88.107145603626506</v>
      </c>
      <c r="AR80" s="28">
        <f t="shared" si="55"/>
        <v>-2.1581025465705164</v>
      </c>
      <c r="AS80" s="28">
        <f t="shared" si="56"/>
        <v>91.12858241450607</v>
      </c>
      <c r="AT80" s="27">
        <f t="shared" si="47"/>
        <v>-4.6252381337612815E-2</v>
      </c>
      <c r="AU80" s="27">
        <f t="shared" si="48"/>
        <v>4.6252381337612815E-2</v>
      </c>
      <c r="AV80" s="57">
        <f t="shared" si="49"/>
        <v>16.229476270467604</v>
      </c>
    </row>
    <row r="81" spans="2:48" x14ac:dyDescent="0.25">
      <c r="B81" s="101">
        <v>77</v>
      </c>
      <c r="C81" s="13" t="s">
        <v>86</v>
      </c>
      <c r="D81" s="30">
        <v>90.3</v>
      </c>
      <c r="E81" s="38">
        <f t="shared" si="58"/>
        <v>88.733333333333334</v>
      </c>
      <c r="F81" s="25">
        <f>E81</f>
        <v>88.733333333333334</v>
      </c>
      <c r="G81" s="27">
        <f t="shared" si="62"/>
        <v>1.7349575489110331E-2</v>
      </c>
      <c r="H81" s="27">
        <f>ABS(($D81-F81)/$D81)</f>
        <v>1.7349575489110331E-2</v>
      </c>
      <c r="I81" s="57">
        <f t="shared" si="70"/>
        <v>2.4544444444444324</v>
      </c>
      <c r="K81" s="38">
        <f t="shared" si="60"/>
        <v>88.733333333333334</v>
      </c>
      <c r="L81">
        <f t="shared" si="61"/>
        <v>88.243333333333325</v>
      </c>
      <c r="M81" s="27">
        <f>($D81-L81)/$D81</f>
        <v>2.2775932078257718E-2</v>
      </c>
      <c r="N81" s="27">
        <f t="shared" si="65"/>
        <v>2.2775932078257718E-2</v>
      </c>
      <c r="O81" s="57">
        <f>($D81-L81)^2</f>
        <v>4.2298777777777996</v>
      </c>
      <c r="Q81" s="62"/>
      <c r="R81" s="81">
        <v>90.3</v>
      </c>
      <c r="S81">
        <f t="shared" si="57"/>
        <v>93.655639397556698</v>
      </c>
      <c r="T81" s="27">
        <f t="shared" si="66"/>
        <v>-3.7161012154559254E-2</v>
      </c>
      <c r="U81" s="27">
        <f t="shared" si="67"/>
        <v>3.7161012154559254E-2</v>
      </c>
      <c r="V81" s="57">
        <f t="shared" si="72"/>
        <v>11.260315766434696</v>
      </c>
      <c r="Y81" s="81">
        <v>90.3</v>
      </c>
      <c r="Z81">
        <f t="shared" si="50"/>
        <v>88.302793780684482</v>
      </c>
      <c r="AA81" s="27">
        <f t="shared" si="68"/>
        <v>2.2117455363405487E-2</v>
      </c>
      <c r="AB81" s="27">
        <f t="shared" si="69"/>
        <v>2.2117455363405487E-2</v>
      </c>
      <c r="AC81" s="57">
        <f t="shared" si="73"/>
        <v>3.9888326824725744</v>
      </c>
      <c r="AF81" s="33">
        <v>90.3</v>
      </c>
      <c r="AG81" s="28">
        <f t="shared" si="51"/>
        <v>94.129383212239617</v>
      </c>
      <c r="AH81" s="28">
        <f t="shared" si="52"/>
        <v>-0.39021006415409781</v>
      </c>
      <c r="AI81" s="28">
        <f t="shared" si="53"/>
        <v>95.770547446056597</v>
      </c>
      <c r="AJ81" s="27">
        <f t="shared" si="44"/>
        <v>-6.0581920775820593E-2</v>
      </c>
      <c r="AK81" s="27">
        <f t="shared" si="45"/>
        <v>6.0581920775820593E-2</v>
      </c>
      <c r="AL81" s="57">
        <f t="shared" si="46"/>
        <v>29.926889359556384</v>
      </c>
      <c r="AP81" s="33">
        <v>90.3</v>
      </c>
      <c r="AQ81" s="28">
        <f t="shared" si="54"/>
        <v>89.212260764263988</v>
      </c>
      <c r="AR81" s="28">
        <f t="shared" si="55"/>
        <v>-1.391246385376637</v>
      </c>
      <c r="AS81" s="28">
        <f t="shared" si="56"/>
        <v>85.949043057055988</v>
      </c>
      <c r="AT81" s="27">
        <f t="shared" si="47"/>
        <v>4.8183354849878283E-2</v>
      </c>
      <c r="AU81" s="27">
        <f t="shared" si="48"/>
        <v>4.8183354849878283E-2</v>
      </c>
      <c r="AV81" s="57">
        <f t="shared" si="49"/>
        <v>18.930826319352679</v>
      </c>
    </row>
    <row r="82" spans="2:48" x14ac:dyDescent="0.25">
      <c r="B82" s="102">
        <v>78</v>
      </c>
      <c r="C82" s="76" t="s">
        <v>87</v>
      </c>
      <c r="D82" s="41">
        <v>72.400000000000006</v>
      </c>
      <c r="E82" s="42">
        <f>AVERAGE(D79:D81)</f>
        <v>90.566666666666663</v>
      </c>
      <c r="F82" s="43">
        <f>E82</f>
        <v>90.566666666666663</v>
      </c>
      <c r="G82" s="27">
        <f t="shared" si="62"/>
        <v>-0.25092081031307534</v>
      </c>
      <c r="H82" s="27">
        <f t="shared" ref="H82:H112" si="74">ABS(($D82-F82)/$D82)</f>
        <v>0.25092081031307534</v>
      </c>
      <c r="I82" s="57">
        <f t="shared" si="70"/>
        <v>330.02777777777743</v>
      </c>
      <c r="K82" s="42">
        <f t="shared" si="60"/>
        <v>90.566666666666663</v>
      </c>
      <c r="L82">
        <f t="shared" si="61"/>
        <v>90.486666666666665</v>
      </c>
      <c r="M82" s="27">
        <f t="shared" ref="M82:M112" si="75">($D82-L82)/$D82</f>
        <v>-0.24981583793738477</v>
      </c>
      <c r="N82" s="27">
        <f t="shared" si="65"/>
        <v>0.24981583793738477</v>
      </c>
      <c r="O82" s="57">
        <f t="shared" ref="O82:O112" si="76">($D82-L82)^2</f>
        <v>327.12751111111083</v>
      </c>
      <c r="Q82" s="62"/>
      <c r="R82" s="82">
        <v>72.400000000000006</v>
      </c>
      <c r="S82">
        <f>$P$4*R81+(1-$P$4)*S81</f>
        <v>92.648947578289693</v>
      </c>
      <c r="T82" s="27">
        <f t="shared" si="66"/>
        <v>-0.27968159638521667</v>
      </c>
      <c r="U82" s="27">
        <f t="shared" si="67"/>
        <v>0.27968159638521667</v>
      </c>
      <c r="V82" s="57">
        <f t="shared" si="72"/>
        <v>410.01987802832377</v>
      </c>
      <c r="Y82" s="82">
        <v>72.400000000000006</v>
      </c>
      <c r="Z82">
        <f t="shared" si="50"/>
        <v>89.900558756136888</v>
      </c>
      <c r="AA82" s="27">
        <f t="shared" si="68"/>
        <v>-0.24172042480852046</v>
      </c>
      <c r="AB82" s="27">
        <f t="shared" si="69"/>
        <v>0.24172042480852046</v>
      </c>
      <c r="AC82" s="57">
        <f t="shared" si="73"/>
        <v>306.26955677699931</v>
      </c>
      <c r="AF82" s="33">
        <v>72.400000000000006</v>
      </c>
      <c r="AG82" s="28">
        <f t="shared" si="51"/>
        <v>87.337421203659858</v>
      </c>
      <c r="AH82" s="28">
        <f t="shared" si="52"/>
        <v>-1.5105166544285884</v>
      </c>
      <c r="AI82" s="28">
        <f t="shared" si="53"/>
        <v>93.739173148085513</v>
      </c>
      <c r="AJ82" s="27">
        <f t="shared" si="44"/>
        <v>-0.29473996060891583</v>
      </c>
      <c r="AK82" s="27">
        <f t="shared" si="45"/>
        <v>0.29473996060891583</v>
      </c>
      <c r="AL82" s="57">
        <f t="shared" si="46"/>
        <v>455.36031064397355</v>
      </c>
      <c r="AP82" s="33">
        <v>72.400000000000006</v>
      </c>
      <c r="AQ82" s="28">
        <f t="shared" si="54"/>
        <v>76.255253594721836</v>
      </c>
      <c r="AR82" s="28">
        <f t="shared" si="55"/>
        <v>-4.1092001696555327</v>
      </c>
      <c r="AS82" s="28">
        <f t="shared" si="56"/>
        <v>87.821014378887355</v>
      </c>
      <c r="AT82" s="27">
        <f t="shared" si="47"/>
        <v>-0.21299743617247718</v>
      </c>
      <c r="AU82" s="27">
        <f t="shared" si="48"/>
        <v>0.21299743617247718</v>
      </c>
      <c r="AV82" s="57">
        <f t="shared" si="49"/>
        <v>237.80768447385037</v>
      </c>
    </row>
    <row r="83" spans="2:48" x14ac:dyDescent="0.25">
      <c r="B83" s="101">
        <v>79</v>
      </c>
      <c r="C83" s="13" t="s">
        <v>88</v>
      </c>
      <c r="D83" s="15">
        <v>84.9</v>
      </c>
      <c r="E83" s="42">
        <f t="shared" ref="E83:E111" si="77">AVERAGE(D80:D82)</f>
        <v>83.266666666666666</v>
      </c>
      <c r="F83" s="43">
        <f t="shared" ref="F83:F111" si="78">E83</f>
        <v>83.266666666666666</v>
      </c>
      <c r="G83" s="27">
        <f t="shared" si="62"/>
        <v>1.9238319591676559E-2</v>
      </c>
      <c r="H83" s="27">
        <f t="shared" si="74"/>
        <v>1.9238319591676559E-2</v>
      </c>
      <c r="I83" s="57">
        <f t="shared" si="70"/>
        <v>2.6677777777777996</v>
      </c>
      <c r="K83" s="42">
        <f t="shared" si="60"/>
        <v>83.266666666666666</v>
      </c>
      <c r="L83">
        <f t="shared" si="61"/>
        <v>80.006666666666661</v>
      </c>
      <c r="M83" s="27">
        <f t="shared" si="75"/>
        <v>5.7636435021594164E-2</v>
      </c>
      <c r="N83" s="27">
        <f t="shared" si="65"/>
        <v>5.7636435021594164E-2</v>
      </c>
      <c r="O83" s="57">
        <f t="shared" si="76"/>
        <v>23.944711111111225</v>
      </c>
      <c r="R83" s="33">
        <v>84.9</v>
      </c>
      <c r="S83">
        <f t="shared" ref="S83:S111" si="79">$P$4*R82+(1-$P$4)*S82</f>
        <v>86.574263304802784</v>
      </c>
      <c r="T83" s="27">
        <f t="shared" si="66"/>
        <v>-1.9720415839844269E-2</v>
      </c>
      <c r="U83" s="27">
        <f t="shared" si="67"/>
        <v>1.9720415839844269E-2</v>
      </c>
      <c r="V83" s="57">
        <f t="shared" si="72"/>
        <v>2.8031576138091214</v>
      </c>
      <c r="Y83" s="33">
        <v>84.9</v>
      </c>
      <c r="Z83">
        <f t="shared" si="50"/>
        <v>75.900111751227385</v>
      </c>
      <c r="AA83" s="27">
        <f t="shared" si="68"/>
        <v>0.10600575086893545</v>
      </c>
      <c r="AB83" s="27">
        <f t="shared" si="69"/>
        <v>0.10600575086893545</v>
      </c>
      <c r="AC83" s="57">
        <f t="shared" si="73"/>
        <v>80.997988490395514</v>
      </c>
      <c r="AF83" s="33">
        <v>84.9</v>
      </c>
      <c r="AG83" s="28">
        <f t="shared" si="51"/>
        <v>85.548833184461884</v>
      </c>
      <c r="AH83" s="28">
        <f t="shared" si="52"/>
        <v>-1.5591791432632307</v>
      </c>
      <c r="AI83" s="28">
        <f t="shared" si="53"/>
        <v>85.826904549231273</v>
      </c>
      <c r="AJ83" s="27">
        <f t="shared" si="44"/>
        <v>-1.0917603642299965E-2</v>
      </c>
      <c r="AK83" s="27">
        <f t="shared" si="45"/>
        <v>1.0917603642299965E-2</v>
      </c>
      <c r="AL83" s="57">
        <f t="shared" si="46"/>
        <v>0.85915204338561846</v>
      </c>
      <c r="AP83" s="33">
        <v>84.9</v>
      </c>
      <c r="AQ83" s="28">
        <f t="shared" si="54"/>
        <v>81.711513356266579</v>
      </c>
      <c r="AR83" s="28">
        <f t="shared" si="55"/>
        <v>-1.8613170858234678</v>
      </c>
      <c r="AS83" s="28">
        <f t="shared" si="56"/>
        <v>72.146053425066299</v>
      </c>
      <c r="AT83" s="27">
        <f t="shared" si="47"/>
        <v>0.15022316342678099</v>
      </c>
      <c r="AU83" s="27">
        <f t="shared" si="48"/>
        <v>0.15022316342678099</v>
      </c>
      <c r="AV83" s="57">
        <f t="shared" si="49"/>
        <v>162.66315323626324</v>
      </c>
    </row>
    <row r="84" spans="2:48" x14ac:dyDescent="0.25">
      <c r="B84" s="103">
        <v>80</v>
      </c>
      <c r="C84" s="77" t="s">
        <v>89</v>
      </c>
      <c r="D84" s="71">
        <v>92.7</v>
      </c>
      <c r="E84" s="42">
        <f t="shared" si="77"/>
        <v>82.533333333333331</v>
      </c>
      <c r="F84" s="43">
        <f t="shared" si="78"/>
        <v>82.533333333333331</v>
      </c>
      <c r="G84" s="27">
        <f t="shared" si="62"/>
        <v>0.10967277957569224</v>
      </c>
      <c r="H84" s="27">
        <f t="shared" si="74"/>
        <v>0.10967277957569224</v>
      </c>
      <c r="I84" s="57">
        <f t="shared" si="70"/>
        <v>103.36111111111121</v>
      </c>
      <c r="K84" s="42">
        <f t="shared" si="60"/>
        <v>82.533333333333331</v>
      </c>
      <c r="L84">
        <f t="shared" si="61"/>
        <v>83.243333333333325</v>
      </c>
      <c r="M84" s="27">
        <f t="shared" si="75"/>
        <v>0.1020136641495866</v>
      </c>
      <c r="N84" s="27">
        <f t="shared" si="65"/>
        <v>0.1020136641495866</v>
      </c>
      <c r="O84" s="57">
        <f t="shared" si="76"/>
        <v>89.428544444444654</v>
      </c>
      <c r="R84" s="83">
        <v>92.7</v>
      </c>
      <c r="S84">
        <f t="shared" si="79"/>
        <v>86.071984313361952</v>
      </c>
      <c r="T84" s="27">
        <f t="shared" si="66"/>
        <v>7.1499629845070661E-2</v>
      </c>
      <c r="U84" s="27">
        <f t="shared" si="67"/>
        <v>7.1499629845070661E-2</v>
      </c>
      <c r="V84" s="57">
        <f t="shared" si="72"/>
        <v>43.930591942320071</v>
      </c>
      <c r="Y84" s="83">
        <v>92.7</v>
      </c>
      <c r="Z84">
        <f t="shared" si="50"/>
        <v>83.100022350245482</v>
      </c>
      <c r="AA84" s="27">
        <f t="shared" si="68"/>
        <v>0.10355962944719009</v>
      </c>
      <c r="AB84" s="27">
        <f t="shared" si="69"/>
        <v>0.10355962944719009</v>
      </c>
      <c r="AC84" s="57">
        <f t="shared" si="73"/>
        <v>92.159570875786343</v>
      </c>
      <c r="AF84" s="33">
        <v>92.7</v>
      </c>
      <c r="AG84" s="28">
        <f t="shared" si="51"/>
        <v>86.602757828839046</v>
      </c>
      <c r="AH84" s="28">
        <f t="shared" si="52"/>
        <v>-1.101885980426162</v>
      </c>
      <c r="AI84" s="28">
        <f t="shared" si="53"/>
        <v>83.989654041198648</v>
      </c>
      <c r="AJ84" s="27">
        <f t="shared" si="44"/>
        <v>9.3962739577145141E-2</v>
      </c>
      <c r="AK84" s="27">
        <f t="shared" si="45"/>
        <v>9.3962739577145141E-2</v>
      </c>
      <c r="AL84" s="57">
        <f t="shared" si="46"/>
        <v>75.8701267220071</v>
      </c>
      <c r="AP84" s="33">
        <v>92.7</v>
      </c>
      <c r="AQ84" s="28">
        <f t="shared" si="54"/>
        <v>89.487549067610786</v>
      </c>
      <c r="AR84" s="28">
        <f t="shared" si="55"/>
        <v>0.40346082151093565</v>
      </c>
      <c r="AS84" s="28">
        <f t="shared" si="56"/>
        <v>79.850196270443107</v>
      </c>
      <c r="AT84" s="27">
        <f t="shared" si="47"/>
        <v>0.13861708446123944</v>
      </c>
      <c r="AU84" s="27">
        <f t="shared" si="48"/>
        <v>0.13861708446123944</v>
      </c>
      <c r="AV84" s="57">
        <f t="shared" si="49"/>
        <v>165.11745588813432</v>
      </c>
    </row>
    <row r="85" spans="2:48" x14ac:dyDescent="0.25">
      <c r="B85" s="102">
        <v>81</v>
      </c>
      <c r="C85" s="76" t="s">
        <v>90</v>
      </c>
      <c r="D85" s="15">
        <v>92.2</v>
      </c>
      <c r="E85" s="42">
        <f t="shared" si="77"/>
        <v>83.333333333333329</v>
      </c>
      <c r="F85" s="43">
        <f t="shared" si="78"/>
        <v>83.333333333333329</v>
      </c>
      <c r="G85" s="27">
        <f t="shared" si="62"/>
        <v>9.6167751265365226E-2</v>
      </c>
      <c r="H85" s="27">
        <f t="shared" si="74"/>
        <v>9.6167751265365226E-2</v>
      </c>
      <c r="I85" s="57">
        <f t="shared" si="70"/>
        <v>78.617777777777917</v>
      </c>
      <c r="K85" s="42">
        <f t="shared" si="60"/>
        <v>83.333333333333329</v>
      </c>
      <c r="L85">
        <f t="shared" si="61"/>
        <v>86.143333333333331</v>
      </c>
      <c r="M85" s="27">
        <f t="shared" si="75"/>
        <v>6.5690527838033322E-2</v>
      </c>
      <c r="N85" s="27">
        <f t="shared" si="65"/>
        <v>6.5690527838033322E-2</v>
      </c>
      <c r="O85" s="57">
        <f t="shared" si="76"/>
        <v>36.683211111111177</v>
      </c>
      <c r="R85" s="33">
        <v>92.2</v>
      </c>
      <c r="S85">
        <f t="shared" si="79"/>
        <v>88.060389019353366</v>
      </c>
      <c r="T85" s="27">
        <f t="shared" si="66"/>
        <v>4.4898166818293242E-2</v>
      </c>
      <c r="U85" s="27">
        <f t="shared" si="67"/>
        <v>4.4898166818293242E-2</v>
      </c>
      <c r="V85" s="57">
        <f t="shared" si="72"/>
        <v>17.136379071090211</v>
      </c>
      <c r="Y85" s="33">
        <v>92.2</v>
      </c>
      <c r="Z85">
        <f t="shared" si="50"/>
        <v>90.780004470049107</v>
      </c>
      <c r="AA85" s="27">
        <f t="shared" si="68"/>
        <v>1.540125303634377E-2</v>
      </c>
      <c r="AB85" s="27">
        <f t="shared" si="69"/>
        <v>1.540125303634377E-2</v>
      </c>
      <c r="AC85" s="57">
        <f t="shared" si="73"/>
        <v>2.0163873050805252</v>
      </c>
      <c r="AF85" s="33">
        <v>92.2</v>
      </c>
      <c r="AG85" s="28">
        <f t="shared" si="51"/>
        <v>87.510610293889016</v>
      </c>
      <c r="AH85" s="28">
        <f t="shared" si="52"/>
        <v>-0.75018175246783891</v>
      </c>
      <c r="AI85" s="28">
        <f t="shared" si="53"/>
        <v>85.500871848412885</v>
      </c>
      <c r="AJ85" s="27">
        <f t="shared" si="44"/>
        <v>7.2658656741725794E-2</v>
      </c>
      <c r="AK85" s="27">
        <f t="shared" si="45"/>
        <v>7.2658656741725794E-2</v>
      </c>
      <c r="AL85" s="57">
        <f t="shared" si="46"/>
        <v>44.878317991387036</v>
      </c>
      <c r="AP85" s="33">
        <v>92.2</v>
      </c>
      <c r="AQ85" s="28">
        <f t="shared" si="54"/>
        <v>91.622752472280439</v>
      </c>
      <c r="AR85" s="28">
        <f t="shared" si="55"/>
        <v>0.81042032855323431</v>
      </c>
      <c r="AS85" s="28">
        <f t="shared" si="56"/>
        <v>89.891009889121719</v>
      </c>
      <c r="AT85" s="27">
        <f t="shared" si="47"/>
        <v>2.5043276690653839E-2</v>
      </c>
      <c r="AU85" s="27">
        <f t="shared" si="48"/>
        <v>2.5043276690653839E-2</v>
      </c>
      <c r="AV85" s="57">
        <f t="shared" si="49"/>
        <v>5.3314353321337098</v>
      </c>
    </row>
    <row r="86" spans="2:48" x14ac:dyDescent="0.25">
      <c r="B86" s="102">
        <v>82</v>
      </c>
      <c r="C86" s="76" t="s">
        <v>91</v>
      </c>
      <c r="D86" s="15">
        <v>114.9</v>
      </c>
      <c r="E86" s="42">
        <f t="shared" si="77"/>
        <v>89.933333333333337</v>
      </c>
      <c r="F86" s="43">
        <f t="shared" si="78"/>
        <v>89.933333333333337</v>
      </c>
      <c r="G86" s="27">
        <f t="shared" si="62"/>
        <v>0.21729039744705542</v>
      </c>
      <c r="H86" s="27">
        <f t="shared" si="74"/>
        <v>0.21729039744705542</v>
      </c>
      <c r="I86" s="57">
        <f t="shared" si="70"/>
        <v>623.33444444444456</v>
      </c>
      <c r="K86" s="42">
        <f t="shared" si="60"/>
        <v>89.933333333333337</v>
      </c>
      <c r="L86">
        <f t="shared" si="61"/>
        <v>90.61333333333333</v>
      </c>
      <c r="M86" s="27">
        <f t="shared" si="75"/>
        <v>0.2113722077168553</v>
      </c>
      <c r="N86" s="27">
        <f t="shared" si="65"/>
        <v>0.2113722077168553</v>
      </c>
      <c r="O86" s="57">
        <f t="shared" si="76"/>
        <v>589.84217777777826</v>
      </c>
      <c r="R86" s="33">
        <v>114.9</v>
      </c>
      <c r="S86">
        <f t="shared" si="79"/>
        <v>89.302272313547348</v>
      </c>
      <c r="T86" s="27">
        <f t="shared" si="66"/>
        <v>0.22278266045650702</v>
      </c>
      <c r="U86" s="27">
        <f t="shared" si="67"/>
        <v>0.22278266045650702</v>
      </c>
      <c r="V86" s="57">
        <f t="shared" si="72"/>
        <v>655.24366270978487</v>
      </c>
      <c r="Y86" s="33">
        <v>114.9</v>
      </c>
      <c r="Z86">
        <f t="shared" si="50"/>
        <v>91.916000894009827</v>
      </c>
      <c r="AA86" s="27">
        <f t="shared" si="68"/>
        <v>0.20003480510000154</v>
      </c>
      <c r="AB86" s="27">
        <f t="shared" si="69"/>
        <v>0.20003480510000154</v>
      </c>
      <c r="AC86" s="57">
        <f t="shared" si="73"/>
        <v>528.26421490415737</v>
      </c>
      <c r="AF86" s="33">
        <v>114.9</v>
      </c>
      <c r="AG86" s="28">
        <f t="shared" si="51"/>
        <v>95.202299978994816</v>
      </c>
      <c r="AH86" s="28">
        <f t="shared" si="52"/>
        <v>0.72714574910754781</v>
      </c>
      <c r="AI86" s="28">
        <f t="shared" si="53"/>
        <v>86.760428541421177</v>
      </c>
      <c r="AJ86" s="27">
        <f t="shared" si="44"/>
        <v>0.24490488649763992</v>
      </c>
      <c r="AK86" s="27">
        <f t="shared" si="45"/>
        <v>0.24490488649763992</v>
      </c>
      <c r="AL86" s="57">
        <f t="shared" si="46"/>
        <v>791.83548187246424</v>
      </c>
      <c r="AP86" s="33">
        <v>114.9</v>
      </c>
      <c r="AQ86" s="28">
        <f t="shared" si="54"/>
        <v>109.28329320020843</v>
      </c>
      <c r="AR86" s="28">
        <f t="shared" si="55"/>
        <v>4.7701986224063022</v>
      </c>
      <c r="AS86" s="28">
        <f t="shared" si="56"/>
        <v>92.433172800833674</v>
      </c>
      <c r="AT86" s="27">
        <f t="shared" si="47"/>
        <v>0.19553374411807076</v>
      </c>
      <c r="AU86" s="27">
        <f t="shared" si="48"/>
        <v>0.19553374411807076</v>
      </c>
      <c r="AV86" s="57">
        <f t="shared" si="49"/>
        <v>504.75832439720006</v>
      </c>
    </row>
    <row r="87" spans="2:48" x14ac:dyDescent="0.25">
      <c r="B87" s="102">
        <v>83</v>
      </c>
      <c r="C87" s="76" t="s">
        <v>92</v>
      </c>
      <c r="D87" s="15">
        <v>112.5</v>
      </c>
      <c r="E87" s="42">
        <f t="shared" si="77"/>
        <v>99.933333333333337</v>
      </c>
      <c r="F87" s="43">
        <f t="shared" si="78"/>
        <v>99.933333333333337</v>
      </c>
      <c r="G87" s="27">
        <f t="shared" si="62"/>
        <v>0.11170370370370367</v>
      </c>
      <c r="H87" s="27">
        <f t="shared" si="74"/>
        <v>0.11170370370370367</v>
      </c>
      <c r="I87" s="57">
        <f t="shared" si="70"/>
        <v>157.921111111111</v>
      </c>
      <c r="K87" s="42">
        <f t="shared" si="60"/>
        <v>99.933333333333337</v>
      </c>
      <c r="L87">
        <f t="shared" si="61"/>
        <v>104.42333333333333</v>
      </c>
      <c r="M87" s="27">
        <f t="shared" si="75"/>
        <v>7.1792592592592602E-2</v>
      </c>
      <c r="N87" s="27">
        <f t="shared" si="65"/>
        <v>7.1792592592592602E-2</v>
      </c>
      <c r="O87" s="57">
        <f t="shared" si="76"/>
        <v>65.232544444444471</v>
      </c>
      <c r="R87" s="33">
        <v>112.5</v>
      </c>
      <c r="S87">
        <f t="shared" si="79"/>
        <v>96.981590619483143</v>
      </c>
      <c r="T87" s="27">
        <f t="shared" si="66"/>
        <v>0.13794141671570539</v>
      </c>
      <c r="U87" s="27">
        <f t="shared" si="67"/>
        <v>0.13794141671570539</v>
      </c>
      <c r="V87" s="57">
        <f t="shared" si="72"/>
        <v>240.82102970131359</v>
      </c>
      <c r="Y87" s="33">
        <v>112.5</v>
      </c>
      <c r="Z87">
        <f t="shared" si="50"/>
        <v>110.30320017880197</v>
      </c>
      <c r="AA87" s="27">
        <f t="shared" si="68"/>
        <v>1.9527109521760243E-2</v>
      </c>
      <c r="AB87" s="27">
        <f t="shared" si="69"/>
        <v>1.9527109521760243E-2</v>
      </c>
      <c r="AC87" s="57">
        <f t="shared" si="73"/>
        <v>4.825929454415685</v>
      </c>
      <c r="AF87" s="33">
        <v>112.5</v>
      </c>
      <c r="AG87" s="28">
        <f t="shared" si="51"/>
        <v>100.90061200967165</v>
      </c>
      <c r="AH87" s="28">
        <f t="shared" si="52"/>
        <v>1.5970998483821723</v>
      </c>
      <c r="AI87" s="28">
        <f t="shared" si="53"/>
        <v>95.929445728102365</v>
      </c>
      <c r="AJ87" s="27">
        <f t="shared" si="44"/>
        <v>0.1472938157502012</v>
      </c>
      <c r="AK87" s="27">
        <f t="shared" si="45"/>
        <v>0.1472938157502012</v>
      </c>
      <c r="AL87" s="57">
        <f t="shared" si="46"/>
        <v>274.58326887790497</v>
      </c>
      <c r="AP87" s="33">
        <v>112.5</v>
      </c>
      <c r="AQ87" s="28">
        <f t="shared" si="54"/>
        <v>112.88837295565368</v>
      </c>
      <c r="AR87" s="28">
        <f t="shared" si="55"/>
        <v>4.4963956886704537</v>
      </c>
      <c r="AS87" s="28">
        <f t="shared" si="56"/>
        <v>114.05349182261473</v>
      </c>
      <c r="AT87" s="27">
        <f t="shared" si="47"/>
        <v>-1.3808816201019833E-2</v>
      </c>
      <c r="AU87" s="27">
        <f t="shared" si="48"/>
        <v>1.3808816201019833E-2</v>
      </c>
      <c r="AV87" s="57">
        <f t="shared" si="49"/>
        <v>2.4133368429308395</v>
      </c>
    </row>
    <row r="88" spans="2:48" x14ac:dyDescent="0.25">
      <c r="B88" s="102">
        <v>84</v>
      </c>
      <c r="C88" s="76" t="s">
        <v>93</v>
      </c>
      <c r="D88" s="15">
        <v>118.3</v>
      </c>
      <c r="E88" s="42">
        <f t="shared" si="77"/>
        <v>106.53333333333335</v>
      </c>
      <c r="F88" s="43">
        <f t="shared" si="78"/>
        <v>106.53333333333335</v>
      </c>
      <c r="G88" s="27">
        <f t="shared" si="62"/>
        <v>9.9464637926176255E-2</v>
      </c>
      <c r="H88" s="27">
        <f t="shared" si="74"/>
        <v>9.9464637926176255E-2</v>
      </c>
      <c r="I88" s="57">
        <f t="shared" si="70"/>
        <v>138.45444444444408</v>
      </c>
      <c r="K88" s="42">
        <f t="shared" si="60"/>
        <v>106.53333333333335</v>
      </c>
      <c r="L88">
        <f t="shared" si="61"/>
        <v>108.32333333333334</v>
      </c>
      <c r="M88" s="27">
        <f t="shared" si="75"/>
        <v>8.4333615102845816E-2</v>
      </c>
      <c r="N88" s="27">
        <f t="shared" si="65"/>
        <v>8.4333615102845816E-2</v>
      </c>
      <c r="O88" s="57">
        <f t="shared" si="76"/>
        <v>99.533877777777633</v>
      </c>
      <c r="R88" s="33">
        <v>118.3</v>
      </c>
      <c r="S88">
        <f t="shared" si="79"/>
        <v>101.63711343363819</v>
      </c>
      <c r="T88" s="27">
        <f t="shared" si="66"/>
        <v>0.14085280275876422</v>
      </c>
      <c r="U88" s="27">
        <f t="shared" si="67"/>
        <v>0.14085280275876422</v>
      </c>
      <c r="V88" s="57">
        <f t="shared" si="72"/>
        <v>277.65178872344075</v>
      </c>
      <c r="Y88" s="33">
        <v>118.3</v>
      </c>
      <c r="Z88">
        <f t="shared" si="50"/>
        <v>112.06064003576039</v>
      </c>
      <c r="AA88" s="27">
        <f t="shared" si="68"/>
        <v>5.2741842470326386E-2</v>
      </c>
      <c r="AB88" s="27">
        <f t="shared" si="69"/>
        <v>5.2741842470326386E-2</v>
      </c>
      <c r="AC88" s="57">
        <f t="shared" si="73"/>
        <v>38.929612763356118</v>
      </c>
      <c r="AF88" s="33">
        <v>118.3</v>
      </c>
      <c r="AG88" s="28">
        <f t="shared" si="51"/>
        <v>107.23839830063767</v>
      </c>
      <c r="AH88" s="28">
        <f t="shared" si="52"/>
        <v>2.4267199758343461</v>
      </c>
      <c r="AI88" s="28">
        <f t="shared" si="53"/>
        <v>102.49771185805382</v>
      </c>
      <c r="AJ88" s="27">
        <f t="shared" si="44"/>
        <v>0.13357809080258815</v>
      </c>
      <c r="AK88" s="27">
        <f t="shared" si="45"/>
        <v>0.13357809080258815</v>
      </c>
      <c r="AL88" s="57">
        <f t="shared" si="46"/>
        <v>249.7123105210928</v>
      </c>
      <c r="AP88" s="33">
        <v>118.3</v>
      </c>
      <c r="AQ88" s="28">
        <f t="shared" si="54"/>
        <v>118.07119216108103</v>
      </c>
      <c r="AR88" s="28">
        <f t="shared" si="55"/>
        <v>4.657705215108324</v>
      </c>
      <c r="AS88" s="28">
        <f t="shared" si="56"/>
        <v>117.38476864432414</v>
      </c>
      <c r="AT88" s="27">
        <f t="shared" si="47"/>
        <v>7.7365287884687836E-3</v>
      </c>
      <c r="AU88" s="27">
        <f t="shared" si="48"/>
        <v>7.7365287884687836E-3</v>
      </c>
      <c r="AV88" s="57">
        <f t="shared" si="49"/>
        <v>0.83764843441226733</v>
      </c>
    </row>
    <row r="89" spans="2:48" x14ac:dyDescent="0.25">
      <c r="B89" s="102">
        <v>85</v>
      </c>
      <c r="C89" s="76" t="s">
        <v>94</v>
      </c>
      <c r="D89" s="15">
        <v>106</v>
      </c>
      <c r="E89" s="42">
        <f t="shared" si="77"/>
        <v>115.23333333333333</v>
      </c>
      <c r="F89" s="43">
        <f t="shared" si="78"/>
        <v>115.23333333333333</v>
      </c>
      <c r="G89" s="27">
        <f t="shared" si="62"/>
        <v>-8.7106918238993719E-2</v>
      </c>
      <c r="H89" s="27">
        <f t="shared" si="74"/>
        <v>8.7106918238993719E-2</v>
      </c>
      <c r="I89" s="57">
        <f t="shared" si="70"/>
        <v>85.254444444444459</v>
      </c>
      <c r="K89" s="42">
        <f t="shared" si="60"/>
        <v>115.23333333333333</v>
      </c>
      <c r="L89">
        <f t="shared" si="61"/>
        <v>116.15333333333332</v>
      </c>
      <c r="M89" s="27">
        <f t="shared" si="75"/>
        <v>-9.5786163522012469E-2</v>
      </c>
      <c r="N89" s="27">
        <f t="shared" si="65"/>
        <v>9.5786163522012469E-2</v>
      </c>
      <c r="O89" s="57">
        <f t="shared" si="76"/>
        <v>103.09017777777754</v>
      </c>
      <c r="R89" s="33">
        <v>106</v>
      </c>
      <c r="S89">
        <f t="shared" si="79"/>
        <v>106.63597940354673</v>
      </c>
      <c r="T89" s="27">
        <f t="shared" si="66"/>
        <v>-5.9998056938370516E-3</v>
      </c>
      <c r="U89" s="27">
        <f t="shared" si="67"/>
        <v>5.9998056938370516E-3</v>
      </c>
      <c r="V89" s="57">
        <f t="shared" si="72"/>
        <v>0.40446980173565117</v>
      </c>
      <c r="Y89" s="33">
        <v>106</v>
      </c>
      <c r="Z89">
        <f t="shared" si="50"/>
        <v>117.05212800715208</v>
      </c>
      <c r="AA89" s="27">
        <f t="shared" si="68"/>
        <v>-0.10426535855803847</v>
      </c>
      <c r="AB89" s="27">
        <f t="shared" si="69"/>
        <v>0.10426535855803847</v>
      </c>
      <c r="AC89" s="57">
        <f t="shared" si="73"/>
        <v>122.14953348647536</v>
      </c>
      <c r="AF89" s="33">
        <v>106</v>
      </c>
      <c r="AG89" s="28">
        <f t="shared" si="51"/>
        <v>108.5655827935304</v>
      </c>
      <c r="AH89" s="28">
        <f t="shared" si="52"/>
        <v>2.2343012663195627</v>
      </c>
      <c r="AI89" s="28">
        <f t="shared" si="53"/>
        <v>109.66511827647201</v>
      </c>
      <c r="AJ89" s="27">
        <f t="shared" si="44"/>
        <v>-3.4576587513886932E-2</v>
      </c>
      <c r="AK89" s="27">
        <f t="shared" si="45"/>
        <v>3.4576587513886932E-2</v>
      </c>
      <c r="AL89" s="57">
        <f t="shared" si="46"/>
        <v>13.433091980529191</v>
      </c>
      <c r="AP89" s="33">
        <v>106</v>
      </c>
      <c r="AQ89" s="28">
        <f t="shared" si="54"/>
        <v>110.18222434404734</v>
      </c>
      <c r="AR89" s="28">
        <f t="shared" si="55"/>
        <v>1.7092370525549514</v>
      </c>
      <c r="AS89" s="28">
        <f t="shared" si="56"/>
        <v>122.72889737618935</v>
      </c>
      <c r="AT89" s="27">
        <f t="shared" si="47"/>
        <v>-0.15781978656782408</v>
      </c>
      <c r="AU89" s="27">
        <f t="shared" si="48"/>
        <v>0.15781978656782408</v>
      </c>
      <c r="AV89" s="57">
        <f t="shared" si="49"/>
        <v>279.85600742307497</v>
      </c>
    </row>
    <row r="90" spans="2:48" x14ac:dyDescent="0.25">
      <c r="B90" s="102">
        <v>86</v>
      </c>
      <c r="C90" s="76" t="s">
        <v>95</v>
      </c>
      <c r="D90" s="15">
        <v>91.2</v>
      </c>
      <c r="E90" s="42">
        <f t="shared" si="77"/>
        <v>112.26666666666667</v>
      </c>
      <c r="F90" s="43">
        <f t="shared" si="78"/>
        <v>112.26666666666667</v>
      </c>
      <c r="G90" s="27">
        <f t="shared" si="62"/>
        <v>-0.23099415204678359</v>
      </c>
      <c r="H90" s="27">
        <f t="shared" si="74"/>
        <v>0.23099415204678359</v>
      </c>
      <c r="I90" s="57">
        <f t="shared" si="70"/>
        <v>443.8044444444443</v>
      </c>
      <c r="K90" s="42">
        <f>AVERAGE(D87:D89)</f>
        <v>112.26666666666667</v>
      </c>
      <c r="L90">
        <f t="shared" si="61"/>
        <v>110.38666666666666</v>
      </c>
      <c r="M90" s="27">
        <f t="shared" si="75"/>
        <v>-0.21038011695906417</v>
      </c>
      <c r="N90" s="27">
        <f t="shared" si="65"/>
        <v>0.21038011695906417</v>
      </c>
      <c r="O90" s="57">
        <f t="shared" si="76"/>
        <v>368.12817777777724</v>
      </c>
      <c r="R90" s="33">
        <v>91.2</v>
      </c>
      <c r="S90">
        <f t="shared" si="79"/>
        <v>106.44518558248271</v>
      </c>
      <c r="T90" s="27">
        <f t="shared" si="66"/>
        <v>-0.16716212261494193</v>
      </c>
      <c r="U90" s="27">
        <f t="shared" si="67"/>
        <v>0.16716212261494193</v>
      </c>
      <c r="V90" s="57">
        <f t="shared" si="72"/>
        <v>232.41568344433853</v>
      </c>
      <c r="Y90" s="33">
        <v>91.2</v>
      </c>
      <c r="Z90">
        <f t="shared" si="50"/>
        <v>108.21042560143042</v>
      </c>
      <c r="AA90" s="27">
        <f t="shared" si="68"/>
        <v>-0.18651782457708785</v>
      </c>
      <c r="AB90" s="27">
        <f t="shared" si="69"/>
        <v>0.18651782457708785</v>
      </c>
      <c r="AC90" s="57">
        <f t="shared" si="73"/>
        <v>289.35457914179921</v>
      </c>
      <c r="AF90" s="33">
        <v>91.2</v>
      </c>
      <c r="AG90" s="28">
        <f t="shared" si="51"/>
        <v>104.91991884189497</v>
      </c>
      <c r="AH90" s="28">
        <f t="shared" si="52"/>
        <v>1.2053073531774394</v>
      </c>
      <c r="AI90" s="28">
        <f t="shared" si="53"/>
        <v>110.79988405984996</v>
      </c>
      <c r="AJ90" s="27">
        <f t="shared" si="44"/>
        <v>-0.21491100942817934</v>
      </c>
      <c r="AK90" s="27">
        <f t="shared" si="45"/>
        <v>0.21491100942817934</v>
      </c>
      <c r="AL90" s="57">
        <f t="shared" si="46"/>
        <v>384.15545515956035</v>
      </c>
      <c r="AP90" s="33">
        <v>91.2</v>
      </c>
      <c r="AQ90" s="28">
        <f t="shared" si="54"/>
        <v>96.372865349150572</v>
      </c>
      <c r="AR90" s="28">
        <f t="shared" si="55"/>
        <v>-1.9376330185962027</v>
      </c>
      <c r="AS90" s="28">
        <f t="shared" si="56"/>
        <v>111.8914613966023</v>
      </c>
      <c r="AT90" s="27">
        <f t="shared" si="47"/>
        <v>-0.22688005917327075</v>
      </c>
      <c r="AU90" s="27">
        <f t="shared" si="48"/>
        <v>0.22688005917327075</v>
      </c>
      <c r="AV90" s="57">
        <f t="shared" si="49"/>
        <v>428.13657472708292</v>
      </c>
    </row>
    <row r="91" spans="2:48" x14ac:dyDescent="0.25">
      <c r="B91" s="38">
        <v>87</v>
      </c>
      <c r="C91" s="13" t="s">
        <v>96</v>
      </c>
      <c r="D91" s="15">
        <v>96.6</v>
      </c>
      <c r="E91" s="42">
        <f t="shared" si="77"/>
        <v>105.16666666666667</v>
      </c>
      <c r="F91" s="43">
        <f t="shared" si="78"/>
        <v>105.16666666666667</v>
      </c>
      <c r="G91" s="27">
        <f t="shared" si="62"/>
        <v>-8.8681849551414879E-2</v>
      </c>
      <c r="H91" s="27">
        <f t="shared" si="74"/>
        <v>8.8681849551414879E-2</v>
      </c>
      <c r="I91" s="57">
        <f t="shared" si="70"/>
        <v>73.387777777777956</v>
      </c>
      <c r="K91" s="42">
        <f t="shared" ref="K91:K92" si="80">AVERAGE(D88:D90)</f>
        <v>105.16666666666667</v>
      </c>
      <c r="L91">
        <f t="shared" si="61"/>
        <v>100.97666666666666</v>
      </c>
      <c r="M91" s="27">
        <f t="shared" si="75"/>
        <v>-4.53071083505866E-2</v>
      </c>
      <c r="N91" s="27">
        <f t="shared" si="65"/>
        <v>4.53071083505866E-2</v>
      </c>
      <c r="O91" s="57">
        <f t="shared" si="76"/>
        <v>19.155211111111097</v>
      </c>
      <c r="R91" s="33">
        <v>96.6</v>
      </c>
      <c r="S91">
        <f t="shared" si="79"/>
        <v>101.87162990773788</v>
      </c>
      <c r="T91" s="27">
        <f t="shared" si="66"/>
        <v>-5.4571738175340473E-2</v>
      </c>
      <c r="U91" s="27">
        <f t="shared" si="67"/>
        <v>5.4571738175340473E-2</v>
      </c>
      <c r="V91" s="57">
        <f t="shared" si="72"/>
        <v>27.790081884156585</v>
      </c>
      <c r="Y91" s="33">
        <v>96.6</v>
      </c>
      <c r="Z91">
        <f t="shared" si="50"/>
        <v>94.602085120286091</v>
      </c>
      <c r="AA91" s="27">
        <f t="shared" si="68"/>
        <v>2.0682348651282642E-2</v>
      </c>
      <c r="AB91" s="27">
        <f t="shared" si="69"/>
        <v>2.0682348651282642E-2</v>
      </c>
      <c r="AC91" s="57">
        <f t="shared" si="73"/>
        <v>3.9916638665822206</v>
      </c>
      <c r="AF91" s="33">
        <v>96.6</v>
      </c>
      <c r="AG91" s="28">
        <f t="shared" si="51"/>
        <v>103.26765833655068</v>
      </c>
      <c r="AH91" s="28">
        <f t="shared" si="52"/>
        <v>0.70523297793613715</v>
      </c>
      <c r="AI91" s="28">
        <f t="shared" si="53"/>
        <v>106.12522619507241</v>
      </c>
      <c r="AJ91" s="27">
        <f t="shared" si="44"/>
        <v>-9.8604826035946391E-2</v>
      </c>
      <c r="AK91" s="27">
        <f t="shared" si="45"/>
        <v>9.8604826035946391E-2</v>
      </c>
      <c r="AL91" s="57">
        <f t="shared" si="46"/>
        <v>90.729934067293826</v>
      </c>
      <c r="AP91" s="33">
        <v>96.6</v>
      </c>
      <c r="AQ91" s="28">
        <f t="shared" si="54"/>
        <v>96.058808082638578</v>
      </c>
      <c r="AR91" s="28">
        <f t="shared" si="55"/>
        <v>-1.556092716856414</v>
      </c>
      <c r="AS91" s="28">
        <f t="shared" si="56"/>
        <v>94.435232330554371</v>
      </c>
      <c r="AT91" s="27">
        <f t="shared" si="47"/>
        <v>2.2409603203370848E-2</v>
      </c>
      <c r="AU91" s="27">
        <f t="shared" si="48"/>
        <v>2.2409603203370848E-2</v>
      </c>
      <c r="AV91" s="57">
        <f t="shared" si="49"/>
        <v>4.6862190626770373</v>
      </c>
    </row>
    <row r="92" spans="2:48" x14ac:dyDescent="0.25">
      <c r="B92" s="38">
        <v>88</v>
      </c>
      <c r="C92" s="13" t="s">
        <v>97</v>
      </c>
      <c r="D92" s="15">
        <v>96.3</v>
      </c>
      <c r="E92" s="42">
        <f t="shared" si="77"/>
        <v>97.933333333333323</v>
      </c>
      <c r="F92" s="43">
        <f t="shared" si="78"/>
        <v>97.933333333333323</v>
      </c>
      <c r="G92" s="27">
        <f t="shared" si="62"/>
        <v>-1.6960886119764547E-2</v>
      </c>
      <c r="H92" s="27">
        <f t="shared" si="74"/>
        <v>1.6960886119764547E-2</v>
      </c>
      <c r="I92" s="57">
        <f t="shared" si="70"/>
        <v>2.6677777777777529</v>
      </c>
      <c r="K92" s="42">
        <f t="shared" si="80"/>
        <v>97.933333333333323</v>
      </c>
      <c r="L92">
        <f t="shared" si="61"/>
        <v>97.533333333333331</v>
      </c>
      <c r="M92" s="27">
        <f t="shared" si="75"/>
        <v>-1.2807199723087585E-2</v>
      </c>
      <c r="N92" s="27">
        <f t="shared" si="65"/>
        <v>1.2807199723087585E-2</v>
      </c>
      <c r="O92" s="57">
        <f t="shared" si="76"/>
        <v>1.5211111111111135</v>
      </c>
      <c r="R92" s="33">
        <v>96.3</v>
      </c>
      <c r="S92">
        <f t="shared" si="79"/>
        <v>100.2901409354165</v>
      </c>
      <c r="T92" s="27">
        <f t="shared" si="66"/>
        <v>-4.1434485310659457E-2</v>
      </c>
      <c r="U92" s="27">
        <f t="shared" si="67"/>
        <v>4.1434485310659457E-2</v>
      </c>
      <c r="V92" s="57">
        <f t="shared" si="72"/>
        <v>15.921224684486505</v>
      </c>
      <c r="Y92" s="33">
        <v>96.3</v>
      </c>
      <c r="Z92">
        <f t="shared" si="50"/>
        <v>96.200417024057217</v>
      </c>
      <c r="AA92" s="27">
        <f t="shared" si="68"/>
        <v>1.034091131285365E-3</v>
      </c>
      <c r="AB92" s="27">
        <f t="shared" si="69"/>
        <v>1.034091131285365E-3</v>
      </c>
      <c r="AC92" s="57">
        <f t="shared" si="73"/>
        <v>9.9167690976204297E-3</v>
      </c>
      <c r="AF92" s="33">
        <v>96.3</v>
      </c>
      <c r="AG92" s="28">
        <f t="shared" si="51"/>
        <v>101.67102392014077</v>
      </c>
      <c r="AH92" s="28">
        <f t="shared" si="52"/>
        <v>0.30240618392557839</v>
      </c>
      <c r="AI92" s="28">
        <f t="shared" si="53"/>
        <v>103.97289131448682</v>
      </c>
      <c r="AJ92" s="27">
        <f t="shared" si="44"/>
        <v>-7.9676960690413495E-2</v>
      </c>
      <c r="AK92" s="27">
        <f t="shared" si="45"/>
        <v>7.9676960690413495E-2</v>
      </c>
      <c r="AL92" s="57">
        <f t="shared" si="46"/>
        <v>58.873261123927264</v>
      </c>
      <c r="AP92" s="33">
        <v>96.3</v>
      </c>
      <c r="AQ92" s="28">
        <f t="shared" si="54"/>
        <v>95.850678841445529</v>
      </c>
      <c r="AR92" s="28">
        <f t="shared" si="55"/>
        <v>-1.2393213000755232</v>
      </c>
      <c r="AS92" s="28">
        <f t="shared" si="56"/>
        <v>94.502715365782166</v>
      </c>
      <c r="AT92" s="27">
        <f t="shared" si="47"/>
        <v>1.8663391840268242E-2</v>
      </c>
      <c r="AU92" s="27">
        <f t="shared" si="48"/>
        <v>1.8663391840268242E-2</v>
      </c>
      <c r="AV92" s="57">
        <f t="shared" si="49"/>
        <v>3.2302320563955242</v>
      </c>
    </row>
    <row r="93" spans="2:48" x14ac:dyDescent="0.25">
      <c r="B93" s="104">
        <v>89</v>
      </c>
      <c r="C93" s="9" t="s">
        <v>98</v>
      </c>
      <c r="D93">
        <v>88.2</v>
      </c>
      <c r="E93" s="42">
        <f t="shared" si="77"/>
        <v>94.7</v>
      </c>
      <c r="F93" s="43">
        <f t="shared" si="78"/>
        <v>94.7</v>
      </c>
      <c r="G93" s="27">
        <f t="shared" si="62"/>
        <v>-7.3696145124716547E-2</v>
      </c>
      <c r="H93" s="27">
        <f t="shared" si="74"/>
        <v>7.3696145124716547E-2</v>
      </c>
      <c r="I93" s="57">
        <f t="shared" si="70"/>
        <v>42.25</v>
      </c>
      <c r="K93" s="42">
        <f>AVERAGE(D90:D92)</f>
        <v>94.7</v>
      </c>
      <c r="L93">
        <f t="shared" si="61"/>
        <v>95.179999999999993</v>
      </c>
      <c r="M93" s="27">
        <f t="shared" si="75"/>
        <v>-7.9138321995464736E-2</v>
      </c>
      <c r="N93" s="27">
        <f t="shared" si="65"/>
        <v>7.9138321995464736E-2</v>
      </c>
      <c r="O93" s="57">
        <f t="shared" si="76"/>
        <v>48.720399999999856</v>
      </c>
      <c r="R93" s="34">
        <v>88.2</v>
      </c>
      <c r="S93">
        <f t="shared" si="79"/>
        <v>99.093098654791547</v>
      </c>
      <c r="T93" s="27">
        <f t="shared" si="66"/>
        <v>-0.12350451989559573</v>
      </c>
      <c r="U93" s="27">
        <f t="shared" si="67"/>
        <v>0.12350451989559573</v>
      </c>
      <c r="V93" s="57">
        <f t="shared" si="72"/>
        <v>118.65959830302134</v>
      </c>
      <c r="Y93" s="34">
        <v>88.2</v>
      </c>
      <c r="Z93">
        <f t="shared" si="50"/>
        <v>96.28008340481145</v>
      </c>
      <c r="AA93" s="27">
        <f t="shared" si="68"/>
        <v>-9.1610922957045884E-2</v>
      </c>
      <c r="AB93" s="27">
        <f t="shared" si="69"/>
        <v>9.1610922957045884E-2</v>
      </c>
      <c r="AC93" s="57">
        <f t="shared" si="73"/>
        <v>65.287747828709342</v>
      </c>
      <c r="AF93" s="33">
        <v>88.2</v>
      </c>
      <c r="AG93" s="28">
        <f t="shared" si="51"/>
        <v>97.841401072846452</v>
      </c>
      <c r="AH93" s="28">
        <f t="shared" si="52"/>
        <v>-0.42069889653790327</v>
      </c>
      <c r="AI93" s="28">
        <f t="shared" si="53"/>
        <v>101.97343010406635</v>
      </c>
      <c r="AJ93" s="27">
        <f t="shared" si="44"/>
        <v>-0.15616133904837132</v>
      </c>
      <c r="AK93" s="27">
        <f t="shared" si="45"/>
        <v>0.15616133904837132</v>
      </c>
      <c r="AL93" s="57">
        <f t="shared" si="46"/>
        <v>189.70737683160118</v>
      </c>
      <c r="AP93" s="33">
        <v>88.2</v>
      </c>
      <c r="AQ93" s="28">
        <f t="shared" si="54"/>
        <v>89.802839385342509</v>
      </c>
      <c r="AR93" s="28">
        <f t="shared" si="55"/>
        <v>-2.3693230667419849</v>
      </c>
      <c r="AS93" s="28">
        <f t="shared" si="56"/>
        <v>94.611357541370012</v>
      </c>
      <c r="AT93" s="27">
        <f t="shared" si="47"/>
        <v>-7.2691128586961556E-2</v>
      </c>
      <c r="AU93" s="27">
        <f t="shared" si="48"/>
        <v>7.2691128586961556E-2</v>
      </c>
      <c r="AV93" s="57">
        <f t="shared" si="49"/>
        <v>41.105505523282083</v>
      </c>
    </row>
    <row r="94" spans="2:48" x14ac:dyDescent="0.25">
      <c r="B94" s="104">
        <v>90</v>
      </c>
      <c r="C94" s="9" t="s">
        <v>99</v>
      </c>
      <c r="D94">
        <v>70.2</v>
      </c>
      <c r="E94" s="42">
        <f t="shared" si="77"/>
        <v>93.699999999999989</v>
      </c>
      <c r="F94" s="43">
        <f t="shared" si="78"/>
        <v>93.699999999999989</v>
      </c>
      <c r="G94" s="27">
        <f t="shared" si="62"/>
        <v>-0.33475783475783455</v>
      </c>
      <c r="H94" s="27">
        <f t="shared" si="74"/>
        <v>0.33475783475783455</v>
      </c>
      <c r="I94" s="57">
        <f t="shared" si="70"/>
        <v>552.24999999999932</v>
      </c>
      <c r="K94" s="42">
        <f t="shared" ref="K94:K111" si="81">AVERAGE(D91:D93)</f>
        <v>93.699999999999989</v>
      </c>
      <c r="L94">
        <f t="shared" si="61"/>
        <v>92.049999999999983</v>
      </c>
      <c r="M94" s="27">
        <f t="shared" si="75"/>
        <v>-0.31125356125356096</v>
      </c>
      <c r="N94" s="27">
        <f t="shared" si="65"/>
        <v>0.31125356125356096</v>
      </c>
      <c r="O94" s="57">
        <f t="shared" si="76"/>
        <v>477.4224999999991</v>
      </c>
      <c r="R94" s="34">
        <v>70.2</v>
      </c>
      <c r="S94">
        <f t="shared" si="79"/>
        <v>95.825169058354078</v>
      </c>
      <c r="T94" s="27">
        <f t="shared" si="66"/>
        <v>-0.36503089826715207</v>
      </c>
      <c r="U94" s="27">
        <f t="shared" si="67"/>
        <v>0.36503089826715207</v>
      </c>
      <c r="V94" s="57">
        <f t="shared" si="72"/>
        <v>656.6492892692271</v>
      </c>
      <c r="Y94" s="34">
        <v>70.2</v>
      </c>
      <c r="Z94">
        <f t="shared" si="50"/>
        <v>89.816016680962292</v>
      </c>
      <c r="AA94" s="27">
        <f t="shared" si="68"/>
        <v>-0.27943043705074483</v>
      </c>
      <c r="AB94" s="27">
        <f t="shared" si="69"/>
        <v>0.27943043705074483</v>
      </c>
      <c r="AC94" s="57">
        <f t="shared" si="73"/>
        <v>384.7881104277908</v>
      </c>
      <c r="AF94" s="33">
        <v>70.2</v>
      </c>
      <c r="AG94" s="28">
        <f t="shared" si="51"/>
        <v>89.254491523415979</v>
      </c>
      <c r="AH94" s="28">
        <f t="shared" si="52"/>
        <v>-1.8497857607941028</v>
      </c>
      <c r="AI94" s="28">
        <f t="shared" si="53"/>
        <v>97.420702176308552</v>
      </c>
      <c r="AJ94" s="27">
        <f t="shared" si="44"/>
        <v>-0.38775929026080552</v>
      </c>
      <c r="AK94" s="27">
        <f t="shared" si="45"/>
        <v>0.38775929026080552</v>
      </c>
      <c r="AL94" s="57">
        <f t="shared" si="46"/>
        <v>740.96662697128897</v>
      </c>
      <c r="AP94" s="33">
        <v>70.2</v>
      </c>
      <c r="AQ94" s="28">
        <f t="shared" si="54"/>
        <v>74.50837907965014</v>
      </c>
      <c r="AR94" s="28">
        <f t="shared" si="55"/>
        <v>-5.4067303178953248</v>
      </c>
      <c r="AS94" s="28">
        <f t="shared" si="56"/>
        <v>87.433516318600525</v>
      </c>
      <c r="AT94" s="27">
        <f t="shared" si="47"/>
        <v>-0.24549168545014988</v>
      </c>
      <c r="AU94" s="27">
        <f t="shared" si="48"/>
        <v>0.24549168545014988</v>
      </c>
      <c r="AV94" s="57">
        <f t="shared" si="49"/>
        <v>296.99408470347049</v>
      </c>
    </row>
    <row r="95" spans="2:48" x14ac:dyDescent="0.25">
      <c r="B95" s="104">
        <v>91</v>
      </c>
      <c r="C95" s="9" t="s">
        <v>100</v>
      </c>
      <c r="D95">
        <v>86.5</v>
      </c>
      <c r="E95" s="42">
        <f t="shared" si="77"/>
        <v>84.899999999999991</v>
      </c>
      <c r="F95" s="43">
        <f t="shared" si="78"/>
        <v>84.899999999999991</v>
      </c>
      <c r="G95" s="27">
        <f t="shared" si="62"/>
        <v>1.8497109826589694E-2</v>
      </c>
      <c r="H95" s="27">
        <f t="shared" si="74"/>
        <v>1.8497109826589694E-2</v>
      </c>
      <c r="I95" s="57">
        <f t="shared" si="70"/>
        <v>2.5600000000000271</v>
      </c>
      <c r="K95" s="42">
        <f t="shared" si="81"/>
        <v>84.899999999999991</v>
      </c>
      <c r="L95">
        <f t="shared" si="61"/>
        <v>80.489999999999995</v>
      </c>
      <c r="M95" s="27">
        <f t="shared" si="75"/>
        <v>6.947976878612723E-2</v>
      </c>
      <c r="N95" s="27">
        <f t="shared" si="65"/>
        <v>6.947976878612723E-2</v>
      </c>
      <c r="O95" s="57">
        <f t="shared" si="76"/>
        <v>36.120100000000065</v>
      </c>
      <c r="R95" s="34">
        <v>86.5</v>
      </c>
      <c r="S95">
        <f t="shared" si="79"/>
        <v>88.137618340847851</v>
      </c>
      <c r="T95" s="27">
        <f t="shared" si="66"/>
        <v>-1.8932003940437585E-2</v>
      </c>
      <c r="U95" s="27">
        <f t="shared" si="67"/>
        <v>1.8932003940437585E-2</v>
      </c>
      <c r="V95" s="57">
        <f t="shared" si="72"/>
        <v>2.6817938302812685</v>
      </c>
      <c r="Y95" s="34">
        <v>86.5</v>
      </c>
      <c r="Z95">
        <f t="shared" si="50"/>
        <v>74.123203336192461</v>
      </c>
      <c r="AA95" s="27">
        <f t="shared" si="68"/>
        <v>0.14308435449488485</v>
      </c>
      <c r="AB95" s="27">
        <f t="shared" si="69"/>
        <v>0.14308435449488485</v>
      </c>
      <c r="AC95" s="57">
        <f t="shared" si="73"/>
        <v>153.18509565723744</v>
      </c>
      <c r="AF95" s="33">
        <v>86.5</v>
      </c>
      <c r="AG95" s="28">
        <f t="shared" si="51"/>
        <v>87.133294033835313</v>
      </c>
      <c r="AH95" s="28">
        <f t="shared" si="52"/>
        <v>-1.8972828133317514</v>
      </c>
      <c r="AI95" s="28">
        <f t="shared" si="53"/>
        <v>87.404705762621873</v>
      </c>
      <c r="AJ95" s="27">
        <f t="shared" si="44"/>
        <v>-1.0459026157478301E-2</v>
      </c>
      <c r="AK95" s="27">
        <f t="shared" si="45"/>
        <v>1.0459026157478301E-2</v>
      </c>
      <c r="AL95" s="57">
        <f t="shared" si="46"/>
        <v>0.81849251692122493</v>
      </c>
      <c r="AP95" s="33">
        <v>86.5</v>
      </c>
      <c r="AQ95" s="28">
        <f t="shared" si="54"/>
        <v>82.150412190438701</v>
      </c>
      <c r="AR95" s="28">
        <f t="shared" si="55"/>
        <v>-2.3402709121546121</v>
      </c>
      <c r="AS95" s="28">
        <f t="shared" si="56"/>
        <v>69.101648761754817</v>
      </c>
      <c r="AT95" s="27">
        <f t="shared" si="47"/>
        <v>0.2011370085346264</v>
      </c>
      <c r="AU95" s="27">
        <f t="shared" si="48"/>
        <v>0.2011370085346264</v>
      </c>
      <c r="AV95" s="57">
        <f t="shared" si="49"/>
        <v>302.70262580934769</v>
      </c>
    </row>
    <row r="96" spans="2:48" x14ac:dyDescent="0.25">
      <c r="B96" s="104">
        <v>92</v>
      </c>
      <c r="C96" s="9" t="s">
        <v>101</v>
      </c>
      <c r="D96">
        <v>88.2</v>
      </c>
      <c r="E96" s="42">
        <f t="shared" si="77"/>
        <v>81.63333333333334</v>
      </c>
      <c r="F96" s="43">
        <f t="shared" si="78"/>
        <v>81.63333333333334</v>
      </c>
      <c r="G96" s="27">
        <f t="shared" si="62"/>
        <v>7.4452003023431551E-2</v>
      </c>
      <c r="H96" s="27">
        <f t="shared" si="74"/>
        <v>7.4452003023431551E-2</v>
      </c>
      <c r="I96" s="57">
        <f t="shared" si="70"/>
        <v>43.121111111111063</v>
      </c>
      <c r="K96" s="42">
        <f t="shared" si="81"/>
        <v>81.63333333333334</v>
      </c>
      <c r="L96">
        <f t="shared" si="61"/>
        <v>83.093333333333334</v>
      </c>
      <c r="M96" s="27">
        <f t="shared" si="75"/>
        <v>5.7898715041572207E-2</v>
      </c>
      <c r="N96" s="27">
        <f t="shared" si="65"/>
        <v>5.7898715041572207E-2</v>
      </c>
      <c r="O96" s="57">
        <f t="shared" si="76"/>
        <v>26.078044444444469</v>
      </c>
      <c r="R96" s="34">
        <v>88.2</v>
      </c>
      <c r="S96">
        <f t="shared" si="79"/>
        <v>87.646332838593494</v>
      </c>
      <c r="T96" s="27">
        <f t="shared" si="66"/>
        <v>6.2774054581236794E-3</v>
      </c>
      <c r="U96" s="27">
        <f t="shared" si="67"/>
        <v>6.2774054581236794E-3</v>
      </c>
      <c r="V96" s="57">
        <f t="shared" si="72"/>
        <v>0.30654732561994075</v>
      </c>
      <c r="Y96" s="34">
        <v>88.2</v>
      </c>
      <c r="Z96">
        <f t="shared" si="50"/>
        <v>84.024640667238486</v>
      </c>
      <c r="AA96" s="27">
        <f t="shared" si="68"/>
        <v>4.7339674974620369E-2</v>
      </c>
      <c r="AB96" s="27">
        <f t="shared" si="69"/>
        <v>4.7339674974620369E-2</v>
      </c>
      <c r="AC96" s="57">
        <f t="shared" si="73"/>
        <v>17.433625557678695</v>
      </c>
      <c r="AF96" s="33">
        <v>88.2</v>
      </c>
      <c r="AG96" s="28">
        <f t="shared" si="51"/>
        <v>86.125207854352482</v>
      </c>
      <c r="AH96" s="28">
        <f t="shared" si="52"/>
        <v>-1.7416734024081901</v>
      </c>
      <c r="AI96" s="28">
        <f t="shared" si="53"/>
        <v>85.236011220503556</v>
      </c>
      <c r="AJ96" s="27">
        <f t="shared" si="44"/>
        <v>3.3605314960277168E-2</v>
      </c>
      <c r="AK96" s="27">
        <f t="shared" si="45"/>
        <v>3.3605314960277168E-2</v>
      </c>
      <c r="AL96" s="57">
        <f t="shared" si="46"/>
        <v>8.7852294849808352</v>
      </c>
      <c r="AP96" s="33">
        <v>88.2</v>
      </c>
      <c r="AQ96" s="28">
        <f t="shared" si="54"/>
        <v>86.102535319571032</v>
      </c>
      <c r="AR96" s="28">
        <f t="shared" si="55"/>
        <v>-0.86155831245218029</v>
      </c>
      <c r="AS96" s="28">
        <f t="shared" si="56"/>
        <v>79.810141278284092</v>
      </c>
      <c r="AT96" s="27">
        <f t="shared" si="47"/>
        <v>9.5123114758683791E-2</v>
      </c>
      <c r="AU96" s="27">
        <f t="shared" si="48"/>
        <v>9.5123114758683791E-2</v>
      </c>
      <c r="AV96" s="57">
        <f t="shared" si="49"/>
        <v>70.389729370352526</v>
      </c>
    </row>
    <row r="97" spans="2:48" x14ac:dyDescent="0.25">
      <c r="B97" s="104">
        <v>93</v>
      </c>
      <c r="C97" s="9" t="s">
        <v>102</v>
      </c>
      <c r="D97">
        <v>102.8</v>
      </c>
      <c r="E97" s="42">
        <f t="shared" si="77"/>
        <v>81.633333333333326</v>
      </c>
      <c r="F97" s="43">
        <f t="shared" si="78"/>
        <v>81.633333333333326</v>
      </c>
      <c r="G97" s="27">
        <f t="shared" si="62"/>
        <v>0.20590142671854739</v>
      </c>
      <c r="H97" s="27">
        <f t="shared" si="74"/>
        <v>0.20590142671854739</v>
      </c>
      <c r="I97" s="57">
        <f t="shared" si="70"/>
        <v>448.027777777778</v>
      </c>
      <c r="K97" s="42">
        <f t="shared" si="81"/>
        <v>81.633333333333326</v>
      </c>
      <c r="L97">
        <f t="shared" si="61"/>
        <v>83.603333333333325</v>
      </c>
      <c r="M97" s="27">
        <f t="shared" si="75"/>
        <v>0.18673800259403378</v>
      </c>
      <c r="N97" s="27">
        <f t="shared" si="65"/>
        <v>0.18673800259403378</v>
      </c>
      <c r="O97" s="57">
        <f t="shared" si="76"/>
        <v>368.51201111111135</v>
      </c>
      <c r="R97" s="34">
        <v>102.8</v>
      </c>
      <c r="S97">
        <f t="shared" si="79"/>
        <v>87.812432987015441</v>
      </c>
      <c r="T97" s="27">
        <f t="shared" si="66"/>
        <v>0.1457934534337019</v>
      </c>
      <c r="U97" s="27">
        <f t="shared" si="67"/>
        <v>0.1457934534337019</v>
      </c>
      <c r="V97" s="57">
        <f t="shared" si="72"/>
        <v>224.6271649687028</v>
      </c>
      <c r="Y97" s="34">
        <v>102.8</v>
      </c>
      <c r="Z97">
        <f t="shared" si="50"/>
        <v>87.364928133447691</v>
      </c>
      <c r="AA97" s="27">
        <f t="shared" si="68"/>
        <v>0.1501466134878629</v>
      </c>
      <c r="AB97" s="27">
        <f t="shared" si="69"/>
        <v>0.1501466134878629</v>
      </c>
      <c r="AC97" s="57">
        <f t="shared" si="73"/>
        <v>238.24144352563448</v>
      </c>
      <c r="AF97" s="33">
        <v>102.8</v>
      </c>
      <c r="AG97" s="28">
        <f t="shared" si="51"/>
        <v>89.908474116360992</v>
      </c>
      <c r="AH97" s="28">
        <f t="shared" si="52"/>
        <v>-0.77480896113526765</v>
      </c>
      <c r="AI97" s="28">
        <f t="shared" si="53"/>
        <v>84.383534451944286</v>
      </c>
      <c r="AJ97" s="27">
        <f t="shared" si="44"/>
        <v>0.17914849754918008</v>
      </c>
      <c r="AK97" s="27">
        <f t="shared" si="45"/>
        <v>0.17914849754918008</v>
      </c>
      <c r="AL97" s="57">
        <f t="shared" si="46"/>
        <v>339.16620328272296</v>
      </c>
      <c r="AP97" s="33">
        <v>102.8</v>
      </c>
      <c r="AQ97" s="28">
        <f t="shared" si="54"/>
        <v>98.410244251779716</v>
      </c>
      <c r="AR97" s="28">
        <f t="shared" si="55"/>
        <v>2.2332194900431226</v>
      </c>
      <c r="AS97" s="28">
        <f t="shared" si="56"/>
        <v>85.240977007118858</v>
      </c>
      <c r="AT97" s="27">
        <f t="shared" si="47"/>
        <v>0.1708076166622679</v>
      </c>
      <c r="AU97" s="27">
        <f t="shared" si="48"/>
        <v>0.1708076166622679</v>
      </c>
      <c r="AV97" s="57">
        <f t="shared" si="49"/>
        <v>308.31928846452854</v>
      </c>
    </row>
    <row r="98" spans="2:48" x14ac:dyDescent="0.25">
      <c r="B98" s="104">
        <v>94</v>
      </c>
      <c r="C98" s="9" t="s">
        <v>103</v>
      </c>
      <c r="D98">
        <v>119.1</v>
      </c>
      <c r="E98" s="42">
        <f t="shared" si="77"/>
        <v>92.5</v>
      </c>
      <c r="F98" s="43">
        <f t="shared" si="78"/>
        <v>92.5</v>
      </c>
      <c r="G98" s="27">
        <f t="shared" si="62"/>
        <v>0.22334172963895882</v>
      </c>
      <c r="H98" s="27">
        <f t="shared" si="74"/>
        <v>0.22334172963895882</v>
      </c>
      <c r="I98" s="57">
        <f t="shared" si="70"/>
        <v>707.55999999999972</v>
      </c>
      <c r="K98" s="42">
        <f t="shared" si="81"/>
        <v>92.5</v>
      </c>
      <c r="L98">
        <f t="shared" si="61"/>
        <v>95.59</v>
      </c>
      <c r="M98" s="27">
        <f t="shared" si="75"/>
        <v>0.19739714525608726</v>
      </c>
      <c r="N98" s="27">
        <f t="shared" si="65"/>
        <v>0.19739714525608726</v>
      </c>
      <c r="O98" s="57">
        <f t="shared" si="76"/>
        <v>552.72009999999955</v>
      </c>
      <c r="R98" s="34">
        <v>119.1</v>
      </c>
      <c r="S98">
        <f t="shared" si="79"/>
        <v>92.308703090910797</v>
      </c>
      <c r="T98" s="27">
        <f t="shared" si="66"/>
        <v>0.22494791695288999</v>
      </c>
      <c r="U98" s="27">
        <f t="shared" si="67"/>
        <v>0.22494791695288999</v>
      </c>
      <c r="V98" s="57">
        <f t="shared" si="72"/>
        <v>717.77359007097243</v>
      </c>
      <c r="Y98" s="34">
        <v>119.1</v>
      </c>
      <c r="Z98">
        <f t="shared" si="50"/>
        <v>99.712985626689544</v>
      </c>
      <c r="AA98" s="27">
        <f t="shared" si="68"/>
        <v>0.16277929784475609</v>
      </c>
      <c r="AB98" s="27">
        <f t="shared" si="69"/>
        <v>0.16277929784475609</v>
      </c>
      <c r="AC98" s="57">
        <f t="shared" si="73"/>
        <v>375.85632631094597</v>
      </c>
      <c r="AF98" s="33">
        <v>119.1</v>
      </c>
      <c r="AG98" s="28">
        <f t="shared" si="51"/>
        <v>98.123565608657998</v>
      </c>
      <c r="AH98" s="28">
        <f t="shared" si="52"/>
        <v>0.79842361821538022</v>
      </c>
      <c r="AI98" s="28">
        <f t="shared" si="53"/>
        <v>89.133665155225728</v>
      </c>
      <c r="AJ98" s="27">
        <f t="shared" si="44"/>
        <v>0.25160650583353711</v>
      </c>
      <c r="AK98" s="27">
        <f t="shared" si="45"/>
        <v>0.25160650583353711</v>
      </c>
      <c r="AL98" s="57">
        <f t="shared" si="46"/>
        <v>897.98122402913236</v>
      </c>
      <c r="AP98" s="33">
        <v>119.1</v>
      </c>
      <c r="AQ98" s="28">
        <f t="shared" si="54"/>
        <v>114.48586593545571</v>
      </c>
      <c r="AR98" s="28">
        <f t="shared" si="55"/>
        <v>5.4861840055468463</v>
      </c>
      <c r="AS98" s="28">
        <f t="shared" si="56"/>
        <v>100.64346374182284</v>
      </c>
      <c r="AT98" s="27">
        <f t="shared" si="47"/>
        <v>0.1549667192122347</v>
      </c>
      <c r="AU98" s="27">
        <f t="shared" si="48"/>
        <v>0.1549667192122347</v>
      </c>
      <c r="AV98" s="57">
        <f t="shared" si="49"/>
        <v>340.64373064940787</v>
      </c>
    </row>
    <row r="99" spans="2:48" x14ac:dyDescent="0.25">
      <c r="B99" s="104">
        <v>95</v>
      </c>
      <c r="C99" s="9" t="s">
        <v>104</v>
      </c>
      <c r="D99">
        <v>119.2</v>
      </c>
      <c r="E99" s="42">
        <f t="shared" si="77"/>
        <v>103.36666666666667</v>
      </c>
      <c r="F99" s="43">
        <f t="shared" si="78"/>
        <v>103.36666666666667</v>
      </c>
      <c r="G99" s="27">
        <f t="shared" si="62"/>
        <v>0.1328299776286353</v>
      </c>
      <c r="H99" s="27">
        <f t="shared" si="74"/>
        <v>0.1328299776286353</v>
      </c>
      <c r="I99" s="57">
        <f t="shared" si="70"/>
        <v>250.69444444444429</v>
      </c>
      <c r="K99" s="42">
        <f t="shared" si="81"/>
        <v>103.36666666666667</v>
      </c>
      <c r="L99">
        <f t="shared" si="61"/>
        <v>108.08666666666667</v>
      </c>
      <c r="M99" s="27">
        <f t="shared" si="75"/>
        <v>9.3232662192393706E-2</v>
      </c>
      <c r="N99" s="27">
        <f t="shared" si="65"/>
        <v>9.3232662192393706E-2</v>
      </c>
      <c r="O99" s="57">
        <f t="shared" si="76"/>
        <v>123.50617777777769</v>
      </c>
      <c r="R99" s="34">
        <v>119.2</v>
      </c>
      <c r="S99">
        <f t="shared" si="79"/>
        <v>100.34609216363756</v>
      </c>
      <c r="T99" s="27">
        <f t="shared" si="66"/>
        <v>0.15817036775471843</v>
      </c>
      <c r="U99" s="27">
        <f t="shared" si="67"/>
        <v>0.15817036775471843</v>
      </c>
      <c r="V99" s="57">
        <f t="shared" si="72"/>
        <v>355.46984070204894</v>
      </c>
      <c r="Y99" s="34">
        <v>119.2</v>
      </c>
      <c r="Z99">
        <f t="shared" si="50"/>
        <v>115.2225971253379</v>
      </c>
      <c r="AA99" s="27">
        <f t="shared" si="68"/>
        <v>3.336747378072235E-2</v>
      </c>
      <c r="AB99" s="27">
        <f t="shared" si="69"/>
        <v>3.336747378072235E-2</v>
      </c>
      <c r="AC99" s="57">
        <f t="shared" si="73"/>
        <v>15.81973362737037</v>
      </c>
      <c r="AF99" s="33">
        <v>119.2</v>
      </c>
      <c r="AG99" s="28">
        <f t="shared" si="51"/>
        <v>105.00539245881137</v>
      </c>
      <c r="AH99" s="28">
        <f t="shared" si="52"/>
        <v>1.8630191838045289</v>
      </c>
      <c r="AI99" s="28">
        <f t="shared" si="53"/>
        <v>98.921989226873379</v>
      </c>
      <c r="AJ99" s="27">
        <f t="shared" si="44"/>
        <v>0.17011754004300858</v>
      </c>
      <c r="AK99" s="27">
        <f t="shared" si="45"/>
        <v>0.17011754004300858</v>
      </c>
      <c r="AL99" s="57">
        <f t="shared" si="46"/>
        <v>411.19772091503944</v>
      </c>
      <c r="AP99" s="33">
        <v>119.2</v>
      </c>
      <c r="AQ99" s="28">
        <f t="shared" si="54"/>
        <v>119.39301248525064</v>
      </c>
      <c r="AR99" s="28">
        <f t="shared" si="55"/>
        <v>5.350110203445146</v>
      </c>
      <c r="AS99" s="28">
        <f t="shared" si="56"/>
        <v>119.97204994100255</v>
      </c>
      <c r="AT99" s="27">
        <f t="shared" si="47"/>
        <v>-6.4769290352562885E-3</v>
      </c>
      <c r="AU99" s="27">
        <f t="shared" si="48"/>
        <v>6.4769290352562885E-3</v>
      </c>
      <c r="AV99" s="57">
        <f t="shared" si="49"/>
        <v>0.59606111140204043</v>
      </c>
    </row>
    <row r="100" spans="2:48" x14ac:dyDescent="0.25">
      <c r="B100" s="104">
        <v>96</v>
      </c>
      <c r="C100" s="9" t="s">
        <v>105</v>
      </c>
      <c r="D100">
        <v>125.1</v>
      </c>
      <c r="E100" s="42">
        <f t="shared" si="77"/>
        <v>113.69999999999999</v>
      </c>
      <c r="F100" s="43">
        <f t="shared" si="78"/>
        <v>113.69999999999999</v>
      </c>
      <c r="G100" s="27">
        <f t="shared" si="62"/>
        <v>9.112709832134297E-2</v>
      </c>
      <c r="H100" s="27">
        <f t="shared" si="74"/>
        <v>9.112709832134297E-2</v>
      </c>
      <c r="I100" s="57">
        <f t="shared" si="70"/>
        <v>129.96000000000012</v>
      </c>
      <c r="K100" s="42">
        <f t="shared" si="81"/>
        <v>113.69999999999999</v>
      </c>
      <c r="L100">
        <f t="shared" si="61"/>
        <v>115.35</v>
      </c>
      <c r="M100" s="27">
        <f t="shared" si="75"/>
        <v>7.7937649880095924E-2</v>
      </c>
      <c r="N100" s="27">
        <f t="shared" si="65"/>
        <v>7.7937649880095924E-2</v>
      </c>
      <c r="O100" s="57">
        <f t="shared" si="76"/>
        <v>95.0625</v>
      </c>
      <c r="R100" s="34">
        <v>125.1</v>
      </c>
      <c r="S100">
        <f t="shared" si="79"/>
        <v>106.00226451454628</v>
      </c>
      <c r="T100" s="27">
        <f t="shared" si="66"/>
        <v>0.1526597560787667</v>
      </c>
      <c r="U100" s="27">
        <f t="shared" si="67"/>
        <v>0.1526597560787667</v>
      </c>
      <c r="V100" s="57">
        <f t="shared" si="72"/>
        <v>364.72350067235789</v>
      </c>
      <c r="Y100" s="34">
        <v>125.1</v>
      </c>
      <c r="Z100">
        <f t="shared" si="50"/>
        <v>118.40451942506759</v>
      </c>
      <c r="AA100" s="27">
        <f t="shared" si="68"/>
        <v>5.352102777723744E-2</v>
      </c>
      <c r="AB100" s="27">
        <f t="shared" si="69"/>
        <v>5.352102777723744E-2</v>
      </c>
      <c r="AC100" s="57">
        <f t="shared" si="73"/>
        <v>44.829460129297154</v>
      </c>
      <c r="AF100" s="33">
        <v>125.1</v>
      </c>
      <c r="AG100" s="28">
        <f t="shared" si="51"/>
        <v>112.33788814983112</v>
      </c>
      <c r="AH100" s="28">
        <f t="shared" si="52"/>
        <v>2.8201775725671911</v>
      </c>
      <c r="AI100" s="28">
        <f t="shared" si="53"/>
        <v>106.8684116426159</v>
      </c>
      <c r="AJ100" s="27">
        <f t="shared" si="44"/>
        <v>0.14573611796470104</v>
      </c>
      <c r="AK100" s="27">
        <f t="shared" si="45"/>
        <v>0.14573611796470104</v>
      </c>
      <c r="AL100" s="57">
        <f t="shared" si="46"/>
        <v>332.39081403310337</v>
      </c>
      <c r="AP100" s="33">
        <v>125.1</v>
      </c>
      <c r="AQ100" s="28">
        <f t="shared" si="54"/>
        <v>125.01078067217394</v>
      </c>
      <c r="AR100" s="28">
        <f t="shared" si="55"/>
        <v>5.4130098295625126</v>
      </c>
      <c r="AS100" s="28">
        <f t="shared" si="56"/>
        <v>124.74312268869578</v>
      </c>
      <c r="AT100" s="27">
        <f t="shared" si="47"/>
        <v>2.8527363013926216E-3</v>
      </c>
      <c r="AU100" s="27">
        <f t="shared" si="48"/>
        <v>2.8527363013926216E-3</v>
      </c>
      <c r="AV100" s="57">
        <f t="shared" si="49"/>
        <v>0.127361415323727</v>
      </c>
    </row>
    <row r="101" spans="2:48" x14ac:dyDescent="0.25">
      <c r="B101" s="104">
        <v>97</v>
      </c>
      <c r="C101" s="9" t="s">
        <v>106</v>
      </c>
      <c r="D101">
        <v>106.1</v>
      </c>
      <c r="E101" s="42">
        <f t="shared" si="77"/>
        <v>121.13333333333333</v>
      </c>
      <c r="F101" s="43">
        <f t="shared" si="78"/>
        <v>121.13333333333333</v>
      </c>
      <c r="G101" s="27">
        <f t="shared" si="62"/>
        <v>-0.14169022934338674</v>
      </c>
      <c r="H101" s="27">
        <f t="shared" si="74"/>
        <v>0.14169022934338674</v>
      </c>
      <c r="I101" s="57">
        <f t="shared" si="70"/>
        <v>226.00111111111104</v>
      </c>
      <c r="K101" s="42">
        <f t="shared" si="81"/>
        <v>121.13333333333333</v>
      </c>
      <c r="L101">
        <f t="shared" si="61"/>
        <v>122.32333333333332</v>
      </c>
      <c r="M101" s="27">
        <f t="shared" si="75"/>
        <v>-0.15290606346214261</v>
      </c>
      <c r="N101" s="27">
        <f t="shared" si="65"/>
        <v>0.15290606346214261</v>
      </c>
      <c r="O101" s="57">
        <f t="shared" si="76"/>
        <v>263.19654444444433</v>
      </c>
      <c r="R101" s="34">
        <v>106.1</v>
      </c>
      <c r="S101">
        <f t="shared" si="79"/>
        <v>111.73158516018239</v>
      </c>
      <c r="T101" s="27">
        <f t="shared" si="66"/>
        <v>-5.3078088220380744E-2</v>
      </c>
      <c r="U101" s="27">
        <f t="shared" si="67"/>
        <v>5.3078088220380744E-2</v>
      </c>
      <c r="V101" s="57">
        <f t="shared" si="72"/>
        <v>31.714751416386587</v>
      </c>
      <c r="Y101" s="34">
        <v>106.1</v>
      </c>
      <c r="Z101">
        <f t="shared" si="50"/>
        <v>123.76090388501351</v>
      </c>
      <c r="AA101" s="27">
        <f t="shared" si="68"/>
        <v>-0.16645526753075882</v>
      </c>
      <c r="AB101" s="27">
        <f t="shared" si="69"/>
        <v>0.16645526753075882</v>
      </c>
      <c r="AC101" s="57">
        <f t="shared" si="73"/>
        <v>311.90752603568529</v>
      </c>
      <c r="AF101" s="33">
        <v>106.1</v>
      </c>
      <c r="AG101" s="28">
        <f t="shared" si="51"/>
        <v>112.4406460056788</v>
      </c>
      <c r="AH101" s="28">
        <f t="shared" si="52"/>
        <v>2.3446291221412774</v>
      </c>
      <c r="AI101" s="28">
        <f t="shared" si="53"/>
        <v>115.15806572239831</v>
      </c>
      <c r="AJ101" s="27">
        <f t="shared" si="44"/>
        <v>-8.5372909730427063E-2</v>
      </c>
      <c r="AK101" s="27">
        <f t="shared" si="45"/>
        <v>8.5372909730427063E-2</v>
      </c>
      <c r="AL101" s="57">
        <f t="shared" si="46"/>
        <v>82.048554631287232</v>
      </c>
      <c r="AP101" s="33">
        <v>106.1</v>
      </c>
      <c r="AQ101" s="28">
        <f t="shared" si="54"/>
        <v>112.1809476254341</v>
      </c>
      <c r="AR101" s="28">
        <f t="shared" si="55"/>
        <v>1.1259417536314604</v>
      </c>
      <c r="AS101" s="28">
        <f t="shared" si="56"/>
        <v>130.42379050173645</v>
      </c>
      <c r="AT101" s="27">
        <f t="shared" si="47"/>
        <v>-0.2292534448797027</v>
      </c>
      <c r="AU101" s="27">
        <f t="shared" si="48"/>
        <v>0.2292534448797027</v>
      </c>
      <c r="AV101" s="57">
        <f t="shared" si="49"/>
        <v>591.64678437236455</v>
      </c>
    </row>
    <row r="102" spans="2:48" x14ac:dyDescent="0.25">
      <c r="B102" s="104">
        <v>98</v>
      </c>
      <c r="C102" s="9" t="s">
        <v>107</v>
      </c>
      <c r="D102">
        <v>102.1</v>
      </c>
      <c r="E102" s="42">
        <f t="shared" si="77"/>
        <v>116.8</v>
      </c>
      <c r="F102" s="43">
        <f t="shared" si="78"/>
        <v>116.8</v>
      </c>
      <c r="G102" s="27">
        <f t="shared" si="62"/>
        <v>-0.1439764936336925</v>
      </c>
      <c r="H102" s="27">
        <f t="shared" si="74"/>
        <v>0.1439764936336925</v>
      </c>
      <c r="I102" s="57">
        <f t="shared" si="70"/>
        <v>216.09000000000009</v>
      </c>
      <c r="K102" s="42">
        <f t="shared" si="81"/>
        <v>116.8</v>
      </c>
      <c r="L102">
        <f t="shared" si="61"/>
        <v>113.58999999999999</v>
      </c>
      <c r="M102" s="27">
        <f t="shared" si="75"/>
        <v>-0.1125367286973555</v>
      </c>
      <c r="N102" s="27">
        <f t="shared" si="65"/>
        <v>0.1125367286973555</v>
      </c>
      <c r="O102" s="57">
        <f t="shared" si="76"/>
        <v>132.02009999999987</v>
      </c>
      <c r="R102" s="34">
        <v>102.1</v>
      </c>
      <c r="S102">
        <f t="shared" si="79"/>
        <v>110.04210961212766</v>
      </c>
      <c r="T102" s="27">
        <f t="shared" si="66"/>
        <v>-7.7787557415550115E-2</v>
      </c>
      <c r="U102" s="27">
        <f t="shared" si="67"/>
        <v>7.7787557415550115E-2</v>
      </c>
      <c r="V102" s="57">
        <f t="shared" si="72"/>
        <v>63.077105091050669</v>
      </c>
      <c r="Y102" s="34">
        <v>102.1</v>
      </c>
      <c r="Z102">
        <f t="shared" si="50"/>
        <v>109.63218077700269</v>
      </c>
      <c r="AA102" s="27">
        <f t="shared" si="68"/>
        <v>-7.3772583516187012E-2</v>
      </c>
      <c r="AB102" s="27">
        <f t="shared" si="69"/>
        <v>7.3772583516187012E-2</v>
      </c>
      <c r="AC102" s="57">
        <f t="shared" si="73"/>
        <v>56.733747257448904</v>
      </c>
      <c r="AF102" s="33">
        <v>102.1</v>
      </c>
      <c r="AG102" s="28">
        <f t="shared" si="51"/>
        <v>110.97969258947404</v>
      </c>
      <c r="AH102" s="28">
        <f t="shared" si="52"/>
        <v>1.6786521779307209</v>
      </c>
      <c r="AI102" s="28">
        <f t="shared" si="53"/>
        <v>114.78527512782007</v>
      </c>
      <c r="AJ102" s="27">
        <f t="shared" si="44"/>
        <v>-0.12424363494436903</v>
      </c>
      <c r="AK102" s="27">
        <f t="shared" si="45"/>
        <v>0.12424363494436903</v>
      </c>
      <c r="AL102" s="57">
        <f t="shared" si="46"/>
        <v>160.91620506849068</v>
      </c>
      <c r="AP102" s="33">
        <v>102.1</v>
      </c>
      <c r="AQ102" s="28">
        <f t="shared" si="54"/>
        <v>104.90172234476638</v>
      </c>
      <c r="AR102" s="28">
        <f t="shared" si="55"/>
        <v>-0.84927249942884608</v>
      </c>
      <c r="AS102" s="28">
        <f t="shared" si="56"/>
        <v>113.30688937906557</v>
      </c>
      <c r="AT102" s="27">
        <f t="shared" si="47"/>
        <v>-0.10976385288017211</v>
      </c>
      <c r="AU102" s="27">
        <f t="shared" si="48"/>
        <v>0.10976385288017211</v>
      </c>
      <c r="AV102" s="57">
        <f t="shared" si="49"/>
        <v>125.59436955461273</v>
      </c>
    </row>
    <row r="103" spans="2:48" x14ac:dyDescent="0.25">
      <c r="B103" s="104">
        <v>99</v>
      </c>
      <c r="C103" s="9" t="s">
        <v>108</v>
      </c>
      <c r="D103">
        <v>105.2</v>
      </c>
      <c r="E103" s="42">
        <f t="shared" si="77"/>
        <v>111.09999999999998</v>
      </c>
      <c r="F103" s="43">
        <f t="shared" si="78"/>
        <v>111.09999999999998</v>
      </c>
      <c r="G103" s="27">
        <f t="shared" si="62"/>
        <v>-5.6083650190113854E-2</v>
      </c>
      <c r="H103" s="27">
        <f t="shared" si="74"/>
        <v>5.6083650190113854E-2</v>
      </c>
      <c r="I103" s="57">
        <f t="shared" si="70"/>
        <v>34.809999999999732</v>
      </c>
      <c r="K103" s="42">
        <f t="shared" si="81"/>
        <v>111.09999999999998</v>
      </c>
      <c r="L103">
        <f t="shared" si="61"/>
        <v>108.39999999999998</v>
      </c>
      <c r="M103" s="27">
        <f t="shared" si="75"/>
        <v>-3.0418250950570099E-2</v>
      </c>
      <c r="N103" s="27">
        <f t="shared" si="65"/>
        <v>3.0418250950570099E-2</v>
      </c>
      <c r="O103" s="57">
        <f t="shared" si="76"/>
        <v>10.239999999999837</v>
      </c>
      <c r="R103" s="34">
        <v>105.2</v>
      </c>
      <c r="S103">
        <f t="shared" si="79"/>
        <v>107.65947672848935</v>
      </c>
      <c r="T103" s="27">
        <f t="shared" si="66"/>
        <v>-2.3379056354461494E-2</v>
      </c>
      <c r="U103" s="27">
        <f t="shared" si="67"/>
        <v>2.3379056354461494E-2</v>
      </c>
      <c r="V103" s="57">
        <f t="shared" si="72"/>
        <v>6.0490257779806722</v>
      </c>
      <c r="Y103" s="34">
        <v>105.2</v>
      </c>
      <c r="Z103">
        <f t="shared" si="50"/>
        <v>103.60643615540054</v>
      </c>
      <c r="AA103" s="27">
        <f t="shared" si="68"/>
        <v>1.5147945290869377E-2</v>
      </c>
      <c r="AB103" s="27">
        <f t="shared" si="69"/>
        <v>1.5147945290869377E-2</v>
      </c>
      <c r="AC103" s="57">
        <f t="shared" si="73"/>
        <v>2.5394457268146069</v>
      </c>
      <c r="AF103" s="33">
        <v>105.2</v>
      </c>
      <c r="AG103" s="28">
        <f t="shared" si="51"/>
        <v>110.42084133718333</v>
      </c>
      <c r="AH103" s="28">
        <f t="shared" si="52"/>
        <v>1.2870890776419708</v>
      </c>
      <c r="AI103" s="28">
        <f t="shared" si="53"/>
        <v>112.65834476740476</v>
      </c>
      <c r="AJ103" s="27">
        <f t="shared" si="44"/>
        <v>-7.0896813378372184E-2</v>
      </c>
      <c r="AK103" s="27">
        <f t="shared" si="45"/>
        <v>7.0896813378372184E-2</v>
      </c>
      <c r="AL103" s="57">
        <f t="shared" si="46"/>
        <v>55.626906669473868</v>
      </c>
      <c r="AP103" s="33">
        <v>105.2</v>
      </c>
      <c r="AQ103" s="28">
        <f>$AX$4*(AP103)+(1-$AX$4)*(AQ102+AR102)</f>
        <v>104.91311246133439</v>
      </c>
      <c r="AR103" s="28">
        <f>$AW$4*(AQ103-AQ102)+(1-$AW$4)*AR102</f>
        <v>-0.64701678466958512</v>
      </c>
      <c r="AS103" s="28">
        <f t="shared" si="56"/>
        <v>104.05244984533753</v>
      </c>
      <c r="AT103" s="27">
        <f t="shared" si="47"/>
        <v>1.0908271432152741E-2</v>
      </c>
      <c r="AU103" s="27">
        <f t="shared" si="48"/>
        <v>1.0908271432152741E-2</v>
      </c>
      <c r="AV103" s="57">
        <f t="shared" si="49"/>
        <v>1.3168713574658553</v>
      </c>
    </row>
    <row r="104" spans="2:48" x14ac:dyDescent="0.25">
      <c r="B104" s="104">
        <v>100</v>
      </c>
      <c r="C104" s="9" t="s">
        <v>109</v>
      </c>
      <c r="D104">
        <v>101</v>
      </c>
      <c r="E104" s="42">
        <f t="shared" si="77"/>
        <v>104.46666666666665</v>
      </c>
      <c r="F104" s="43">
        <f t="shared" si="78"/>
        <v>104.46666666666665</v>
      </c>
      <c r="G104" s="27">
        <f t="shared" si="62"/>
        <v>-3.4323432343234199E-2</v>
      </c>
      <c r="H104" s="27">
        <f t="shared" si="74"/>
        <v>3.4323432343234199E-2</v>
      </c>
      <c r="I104" s="57">
        <f t="shared" si="70"/>
        <v>12.017777777777692</v>
      </c>
      <c r="K104" s="42">
        <f t="shared" si="81"/>
        <v>104.46666666666665</v>
      </c>
      <c r="L104">
        <f t="shared" si="61"/>
        <v>104.68666666666665</v>
      </c>
      <c r="M104" s="27">
        <f t="shared" si="75"/>
        <v>-3.6501650165016365E-2</v>
      </c>
      <c r="N104" s="27">
        <f t="shared" si="65"/>
        <v>3.6501650165016365E-2</v>
      </c>
      <c r="O104" s="57">
        <f t="shared" si="76"/>
        <v>13.591511111111013</v>
      </c>
      <c r="R104" s="34">
        <v>101</v>
      </c>
      <c r="S104">
        <f t="shared" si="79"/>
        <v>106.92163370994254</v>
      </c>
      <c r="T104" s="27">
        <f t="shared" si="66"/>
        <v>-5.863003673210436E-2</v>
      </c>
      <c r="U104" s="27">
        <f t="shared" si="67"/>
        <v>5.863003673210436E-2</v>
      </c>
      <c r="V104" s="57">
        <f t="shared" si="72"/>
        <v>35.065745794727853</v>
      </c>
      <c r="Y104" s="34">
        <v>101</v>
      </c>
      <c r="Z104">
        <f t="shared" si="50"/>
        <v>104.88128723108011</v>
      </c>
      <c r="AA104" s="27">
        <f t="shared" si="68"/>
        <v>-3.8428586446337704E-2</v>
      </c>
      <c r="AB104" s="27">
        <f t="shared" si="69"/>
        <v>3.8428586446337704E-2</v>
      </c>
      <c r="AC104" s="57">
        <f t="shared" si="73"/>
        <v>15.064390570145495</v>
      </c>
      <c r="AF104" s="33">
        <v>101</v>
      </c>
      <c r="AG104" s="28">
        <f t="shared" si="51"/>
        <v>108.4955512903777</v>
      </c>
      <c r="AH104" s="28">
        <f t="shared" si="52"/>
        <v>0.7249227308636409</v>
      </c>
      <c r="AI104" s="28">
        <f t="shared" si="53"/>
        <v>111.7079304148253</v>
      </c>
      <c r="AJ104" s="27">
        <f t="shared" si="44"/>
        <v>-0.10601911301807226</v>
      </c>
      <c r="AK104" s="27">
        <f t="shared" si="45"/>
        <v>0.10601911301807226</v>
      </c>
      <c r="AL104" s="57">
        <f t="shared" si="46"/>
        <v>114.65977376874069</v>
      </c>
      <c r="AP104" s="33">
        <v>101</v>
      </c>
      <c r="AQ104" s="28">
        <f t="shared" si="54"/>
        <v>101.8165239191662</v>
      </c>
      <c r="AR104" s="28">
        <f t="shared" si="55"/>
        <v>-1.2226661476817577</v>
      </c>
      <c r="AS104" s="28">
        <f t="shared" si="56"/>
        <v>104.2660956766648</v>
      </c>
      <c r="AT104" s="27">
        <f t="shared" si="47"/>
        <v>-3.2337580957077269E-2</v>
      </c>
      <c r="AU104" s="27">
        <f t="shared" si="48"/>
        <v>3.2337580957077269E-2</v>
      </c>
      <c r="AV104" s="57">
        <f t="shared" si="49"/>
        <v>10.667380969128525</v>
      </c>
    </row>
    <row r="105" spans="2:48" x14ac:dyDescent="0.25">
      <c r="B105" s="104">
        <v>101</v>
      </c>
      <c r="C105" s="9" t="s">
        <v>110</v>
      </c>
      <c r="D105">
        <v>84.3</v>
      </c>
      <c r="E105" s="42">
        <f t="shared" si="77"/>
        <v>102.76666666666667</v>
      </c>
      <c r="F105" s="43">
        <f t="shared" si="78"/>
        <v>102.76666666666667</v>
      </c>
      <c r="G105" s="27">
        <f t="shared" si="62"/>
        <v>-0.2190589165678134</v>
      </c>
      <c r="H105" s="27">
        <f t="shared" si="74"/>
        <v>0.2190589165678134</v>
      </c>
      <c r="I105" s="57">
        <f t="shared" si="70"/>
        <v>341.01777777777784</v>
      </c>
      <c r="K105" s="42">
        <f t="shared" si="81"/>
        <v>102.76666666666667</v>
      </c>
      <c r="L105">
        <f t="shared" si="61"/>
        <v>102.23666666666666</v>
      </c>
      <c r="M105" s="27">
        <f t="shared" si="75"/>
        <v>-0.21277184657967577</v>
      </c>
      <c r="N105" s="27">
        <f t="shared" si="65"/>
        <v>0.21277184657967577</v>
      </c>
      <c r="O105" s="57">
        <f t="shared" si="76"/>
        <v>321.72401111111111</v>
      </c>
      <c r="R105" s="34">
        <v>84.3</v>
      </c>
      <c r="S105">
        <f t="shared" si="79"/>
        <v>105.14514359695977</v>
      </c>
      <c r="T105" s="27">
        <f t="shared" si="66"/>
        <v>-0.2472733522771029</v>
      </c>
      <c r="U105" s="27">
        <f t="shared" si="67"/>
        <v>0.2472733522771029</v>
      </c>
      <c r="V105" s="57">
        <f t="shared" si="72"/>
        <v>434.52001157787299</v>
      </c>
      <c r="Y105" s="34">
        <v>84.3</v>
      </c>
      <c r="Z105">
        <f t="shared" si="50"/>
        <v>101.77625744621602</v>
      </c>
      <c r="AA105" s="27">
        <f t="shared" si="68"/>
        <v>-0.20731028999070017</v>
      </c>
      <c r="AB105" s="27">
        <f t="shared" si="69"/>
        <v>0.20731028999070017</v>
      </c>
      <c r="AC105" s="57">
        <f t="shared" si="73"/>
        <v>305.41957432642107</v>
      </c>
      <c r="AF105" s="33">
        <v>84.3</v>
      </c>
      <c r="AG105" s="28">
        <f t="shared" si="51"/>
        <v>101.74433181486893</v>
      </c>
      <c r="AH105" s="28">
        <f t="shared" si="52"/>
        <v>-0.58340215525153216</v>
      </c>
      <c r="AI105" s="28">
        <f t="shared" si="53"/>
        <v>109.22047402124134</v>
      </c>
      <c r="AJ105" s="27">
        <f t="shared" si="44"/>
        <v>-0.2956165364322817</v>
      </c>
      <c r="AK105" s="27">
        <f t="shared" si="45"/>
        <v>0.2956165364322817</v>
      </c>
      <c r="AL105" s="57">
        <f t="shared" si="46"/>
        <v>621.03002544336482</v>
      </c>
      <c r="AP105" s="33">
        <v>84.3</v>
      </c>
      <c r="AQ105" s="28">
        <f t="shared" si="54"/>
        <v>88.373464442871096</v>
      </c>
      <c r="AR105" s="28">
        <f t="shared" si="55"/>
        <v>-4.0944585799058943</v>
      </c>
      <c r="AS105" s="28">
        <f t="shared" si="56"/>
        <v>100.59385777148444</v>
      </c>
      <c r="AT105" s="27">
        <f t="shared" si="47"/>
        <v>-0.19328419657751411</v>
      </c>
      <c r="AU105" s="27">
        <f t="shared" si="48"/>
        <v>0.19328419657751411</v>
      </c>
      <c r="AV105" s="57">
        <f t="shared" si="49"/>
        <v>265.48980107736389</v>
      </c>
    </row>
    <row r="106" spans="2:48" x14ac:dyDescent="0.25">
      <c r="B106" s="104">
        <v>102</v>
      </c>
      <c r="C106" s="9" t="s">
        <v>111</v>
      </c>
      <c r="D106">
        <v>87.5</v>
      </c>
      <c r="E106" s="42">
        <f t="shared" si="77"/>
        <v>96.833333333333329</v>
      </c>
      <c r="F106" s="43">
        <f t="shared" si="78"/>
        <v>96.833333333333329</v>
      </c>
      <c r="G106" s="27">
        <f t="shared" si="62"/>
        <v>-0.10666666666666662</v>
      </c>
      <c r="H106" s="27">
        <f t="shared" si="74"/>
        <v>0.10666666666666662</v>
      </c>
      <c r="I106" s="57">
        <f t="shared" si="70"/>
        <v>87.111111111111029</v>
      </c>
      <c r="K106" s="42">
        <f t="shared" si="81"/>
        <v>96.833333333333329</v>
      </c>
      <c r="L106">
        <f t="shared" si="61"/>
        <v>93.073333333333323</v>
      </c>
      <c r="M106" s="27">
        <f t="shared" si="75"/>
        <v>-6.3695238095237985E-2</v>
      </c>
      <c r="N106" s="27">
        <f t="shared" si="65"/>
        <v>6.3695238095237985E-2</v>
      </c>
      <c r="O106" s="57">
        <f t="shared" si="76"/>
        <v>31.062044444444336</v>
      </c>
      <c r="R106" s="34">
        <v>87.5</v>
      </c>
      <c r="S106">
        <f t="shared" si="79"/>
        <v>98.891600517871836</v>
      </c>
      <c r="T106" s="27">
        <f t="shared" si="66"/>
        <v>-0.13018972020424957</v>
      </c>
      <c r="U106" s="27">
        <f t="shared" si="67"/>
        <v>0.13018972020424957</v>
      </c>
      <c r="V106" s="57">
        <f t="shared" si="72"/>
        <v>129.7685623587779</v>
      </c>
      <c r="Y106" s="34">
        <v>87.5</v>
      </c>
      <c r="Z106">
        <f t="shared" si="50"/>
        <v>87.795251489243199</v>
      </c>
      <c r="AA106" s="27">
        <f t="shared" si="68"/>
        <v>-3.3743027342079909E-3</v>
      </c>
      <c r="AB106" s="27">
        <f t="shared" si="69"/>
        <v>3.3743027342079909E-3</v>
      </c>
      <c r="AC106" s="57">
        <f t="shared" si="73"/>
        <v>8.7173441900326984E-2</v>
      </c>
      <c r="AF106" s="33">
        <v>87.5</v>
      </c>
      <c r="AG106" s="28">
        <f t="shared" si="51"/>
        <v>97.062650761732172</v>
      </c>
      <c r="AH106" s="28">
        <f t="shared" si="52"/>
        <v>-1.3006009623814463</v>
      </c>
      <c r="AI106" s="28">
        <f t="shared" si="53"/>
        <v>101.16092965961739</v>
      </c>
      <c r="AJ106" s="27">
        <f t="shared" si="44"/>
        <v>-0.15612491039562737</v>
      </c>
      <c r="AK106" s="27">
        <f t="shared" si="45"/>
        <v>0.15612491039562737</v>
      </c>
      <c r="AL106" s="57">
        <f t="shared" si="46"/>
        <v>186.62099916501424</v>
      </c>
      <c r="AP106" s="33">
        <v>87.5</v>
      </c>
      <c r="AQ106" s="28">
        <f t="shared" si="54"/>
        <v>86.694751465741305</v>
      </c>
      <c r="AR106" s="28">
        <f t="shared" si="55"/>
        <v>-3.52675836325351</v>
      </c>
      <c r="AS106" s="28">
        <f t="shared" si="56"/>
        <v>84.279005862965207</v>
      </c>
      <c r="AT106" s="27">
        <f t="shared" si="47"/>
        <v>3.6811361566111922E-2</v>
      </c>
      <c r="AU106" s="27">
        <f t="shared" si="48"/>
        <v>3.6811361566111922E-2</v>
      </c>
      <c r="AV106" s="57">
        <f t="shared" si="49"/>
        <v>10.374803230812514</v>
      </c>
    </row>
    <row r="107" spans="2:48" x14ac:dyDescent="0.25">
      <c r="B107" s="104">
        <v>103</v>
      </c>
      <c r="C107" s="9" t="s">
        <v>112</v>
      </c>
      <c r="D107">
        <v>92.7</v>
      </c>
      <c r="E107" s="42">
        <f t="shared" si="77"/>
        <v>90.933333333333337</v>
      </c>
      <c r="F107" s="43">
        <f t="shared" si="78"/>
        <v>90.933333333333337</v>
      </c>
      <c r="G107" s="27">
        <f t="shared" si="62"/>
        <v>1.9057892844300602E-2</v>
      </c>
      <c r="H107" s="27">
        <f t="shared" si="74"/>
        <v>1.9057892844300602E-2</v>
      </c>
      <c r="I107" s="57">
        <f t="shared" si="70"/>
        <v>3.1211111111111078</v>
      </c>
      <c r="K107" s="42">
        <f t="shared" si="81"/>
        <v>90.933333333333337</v>
      </c>
      <c r="L107">
        <f t="shared" si="61"/>
        <v>89.903333333333336</v>
      </c>
      <c r="M107" s="27">
        <f t="shared" si="75"/>
        <v>3.0169003955411725E-2</v>
      </c>
      <c r="N107" s="27">
        <f t="shared" si="65"/>
        <v>3.0169003955411725E-2</v>
      </c>
      <c r="O107" s="57">
        <f t="shared" si="76"/>
        <v>7.8213444444444455</v>
      </c>
      <c r="R107" s="34">
        <v>92.7</v>
      </c>
      <c r="S107">
        <f t="shared" si="79"/>
        <v>95.474120362510277</v>
      </c>
      <c r="T107" s="27">
        <f t="shared" si="66"/>
        <v>-2.9925786003347079E-2</v>
      </c>
      <c r="U107" s="27">
        <f t="shared" si="67"/>
        <v>2.9925786003347079E-2</v>
      </c>
      <c r="V107" s="57">
        <f t="shared" si="72"/>
        <v>7.6957437856941349</v>
      </c>
      <c r="Y107" s="34">
        <v>92.7</v>
      </c>
      <c r="Z107">
        <f t="shared" si="50"/>
        <v>87.559050297848643</v>
      </c>
      <c r="AA107" s="27">
        <f t="shared" si="68"/>
        <v>5.5457925589550809E-2</v>
      </c>
      <c r="AB107" s="27">
        <f t="shared" si="69"/>
        <v>5.5457925589550809E-2</v>
      </c>
      <c r="AC107" s="57">
        <f t="shared" si="73"/>
        <v>26.429363840050158</v>
      </c>
      <c r="AF107" s="33">
        <v>92.7</v>
      </c>
      <c r="AG107" s="28">
        <f t="shared" si="51"/>
        <v>94.843434859545496</v>
      </c>
      <c r="AH107" s="28">
        <f t="shared" si="52"/>
        <v>-1.4613585768473611</v>
      </c>
      <c r="AI107" s="28">
        <f t="shared" si="53"/>
        <v>95.76204979935072</v>
      </c>
      <c r="AJ107" s="27">
        <f t="shared" si="44"/>
        <v>-3.3031820920719712E-2</v>
      </c>
      <c r="AK107" s="27">
        <f t="shared" si="45"/>
        <v>3.3031820920719712E-2</v>
      </c>
      <c r="AL107" s="57">
        <f t="shared" si="46"/>
        <v>9.3761489737037671</v>
      </c>
      <c r="AP107" s="33">
        <v>92.7</v>
      </c>
      <c r="AQ107" s="28">
        <f t="shared" si="54"/>
        <v>90.316998275621955</v>
      </c>
      <c r="AR107" s="28">
        <f t="shared" si="55"/>
        <v>-1.8467421475669823</v>
      </c>
      <c r="AS107" s="28">
        <f t="shared" si="56"/>
        <v>83.167993102487799</v>
      </c>
      <c r="AT107" s="27">
        <f t="shared" si="47"/>
        <v>0.10282639587391805</v>
      </c>
      <c r="AU107" s="27">
        <f t="shared" si="48"/>
        <v>0.10282639587391805</v>
      </c>
      <c r="AV107" s="57">
        <f t="shared" si="49"/>
        <v>90.859155494220232</v>
      </c>
    </row>
    <row r="108" spans="2:48" x14ac:dyDescent="0.25">
      <c r="B108" s="104">
        <v>104</v>
      </c>
      <c r="C108" s="9" t="s">
        <v>113</v>
      </c>
      <c r="D108">
        <v>94.4</v>
      </c>
      <c r="E108" s="42">
        <f t="shared" si="77"/>
        <v>88.166666666666671</v>
      </c>
      <c r="F108" s="43">
        <f t="shared" si="78"/>
        <v>88.166666666666671</v>
      </c>
      <c r="G108" s="27">
        <f t="shared" si="62"/>
        <v>6.6031073446327693E-2</v>
      </c>
      <c r="H108" s="27">
        <f t="shared" si="74"/>
        <v>6.6031073446327693E-2</v>
      </c>
      <c r="I108" s="57">
        <f t="shared" si="70"/>
        <v>38.854444444444454</v>
      </c>
      <c r="K108" s="42">
        <f t="shared" si="81"/>
        <v>88.166666666666671</v>
      </c>
      <c r="L108">
        <f t="shared" si="61"/>
        <v>89.526666666666671</v>
      </c>
      <c r="M108" s="27">
        <f t="shared" si="75"/>
        <v>5.1624293785310749E-2</v>
      </c>
      <c r="N108" s="27">
        <f t="shared" si="65"/>
        <v>5.1624293785310749E-2</v>
      </c>
      <c r="O108" s="57">
        <f t="shared" si="76"/>
        <v>23.749377777777791</v>
      </c>
      <c r="R108" s="34">
        <v>94.4</v>
      </c>
      <c r="S108">
        <f t="shared" si="79"/>
        <v>94.641884253757198</v>
      </c>
      <c r="T108" s="27">
        <f t="shared" si="66"/>
        <v>-2.5623331965804225E-3</v>
      </c>
      <c r="U108" s="27">
        <f t="shared" si="67"/>
        <v>2.5623331965804225E-3</v>
      </c>
      <c r="V108" s="57">
        <f t="shared" si="72"/>
        <v>5.8507992215673613E-2</v>
      </c>
      <c r="Y108" s="34">
        <v>94.4</v>
      </c>
      <c r="Z108">
        <f t="shared" si="50"/>
        <v>91.671810059569736</v>
      </c>
      <c r="AA108" s="27">
        <f t="shared" si="68"/>
        <v>2.8900317165574885E-2</v>
      </c>
      <c r="AB108" s="27">
        <f t="shared" si="69"/>
        <v>2.8900317165574885E-2</v>
      </c>
      <c r="AC108" s="57">
        <f t="shared" si="73"/>
        <v>7.4430203510649156</v>
      </c>
      <c r="AF108" s="33">
        <v>94.4</v>
      </c>
      <c r="AG108" s="28">
        <f t="shared" si="51"/>
        <v>93.687453397888703</v>
      </c>
      <c r="AH108" s="28">
        <f t="shared" si="52"/>
        <v>-1.4079175816890117</v>
      </c>
      <c r="AI108" s="28">
        <f t="shared" si="53"/>
        <v>93.382076282698137</v>
      </c>
      <c r="AJ108" s="27">
        <f t="shared" si="44"/>
        <v>1.0783090225655392E-2</v>
      </c>
      <c r="AK108" s="27">
        <f t="shared" si="45"/>
        <v>1.0783090225655392E-2</v>
      </c>
      <c r="AL108" s="57">
        <f t="shared" si="46"/>
        <v>1.0361686942456556</v>
      </c>
      <c r="AP108" s="33">
        <v>94.4</v>
      </c>
      <c r="AQ108" s="28">
        <f t="shared" si="54"/>
        <v>92.917564032013757</v>
      </c>
      <c r="AR108" s="28">
        <f t="shared" si="55"/>
        <v>-0.80162479013666799</v>
      </c>
      <c r="AS108" s="28">
        <f t="shared" si="56"/>
        <v>88.47025612805497</v>
      </c>
      <c r="AT108" s="27">
        <f t="shared" si="47"/>
        <v>6.2815083389248252E-2</v>
      </c>
      <c r="AU108" s="27">
        <f t="shared" si="48"/>
        <v>6.2815083389248252E-2</v>
      </c>
      <c r="AV108" s="57">
        <f t="shared" si="49"/>
        <v>35.1618623868697</v>
      </c>
    </row>
    <row r="109" spans="2:48" x14ac:dyDescent="0.25">
      <c r="B109" s="104">
        <v>105</v>
      </c>
      <c r="C109" s="9" t="s">
        <v>114</v>
      </c>
      <c r="D109">
        <v>113</v>
      </c>
      <c r="E109" s="42">
        <f t="shared" si="77"/>
        <v>91.533333333333346</v>
      </c>
      <c r="F109" s="43">
        <f t="shared" si="78"/>
        <v>91.533333333333346</v>
      </c>
      <c r="G109" s="27">
        <f t="shared" si="62"/>
        <v>0.18997050147492614</v>
      </c>
      <c r="H109" s="27">
        <f t="shared" si="74"/>
        <v>0.18997050147492614</v>
      </c>
      <c r="I109" s="57">
        <f t="shared" si="70"/>
        <v>460.81777777777722</v>
      </c>
      <c r="K109" s="42">
        <f t="shared" si="81"/>
        <v>91.533333333333346</v>
      </c>
      <c r="L109">
        <f t="shared" si="61"/>
        <v>92.393333333333345</v>
      </c>
      <c r="M109" s="27">
        <f t="shared" si="75"/>
        <v>0.18235988200589959</v>
      </c>
      <c r="N109" s="27">
        <f t="shared" si="65"/>
        <v>0.18235988200589959</v>
      </c>
      <c r="O109" s="57">
        <f t="shared" si="76"/>
        <v>424.63471111111062</v>
      </c>
      <c r="R109" s="34">
        <v>113</v>
      </c>
      <c r="S109">
        <f t="shared" si="79"/>
        <v>94.569318977630047</v>
      </c>
      <c r="T109" s="27">
        <f t="shared" si="66"/>
        <v>0.16310337187938012</v>
      </c>
      <c r="U109" s="27">
        <f t="shared" si="67"/>
        <v>0.16310337187938012</v>
      </c>
      <c r="V109" s="57">
        <f t="shared" si="72"/>
        <v>339.69000294834791</v>
      </c>
      <c r="Y109" s="34">
        <v>113</v>
      </c>
      <c r="Z109">
        <f t="shared" si="50"/>
        <v>93.854362011913949</v>
      </c>
      <c r="AA109" s="27">
        <f t="shared" si="68"/>
        <v>0.16943042467332789</v>
      </c>
      <c r="AB109" s="27">
        <f t="shared" si="69"/>
        <v>0.16943042467332789</v>
      </c>
      <c r="AC109" s="57">
        <f t="shared" si="73"/>
        <v>366.5554539708437</v>
      </c>
      <c r="AF109" s="33">
        <v>113</v>
      </c>
      <c r="AG109" s="28">
        <f t="shared" si="51"/>
        <v>98.495675071339775</v>
      </c>
      <c r="AH109" s="28">
        <f t="shared" si="52"/>
        <v>-0.32009321203949692</v>
      </c>
      <c r="AI109" s="28">
        <f t="shared" si="53"/>
        <v>92.279535816199697</v>
      </c>
      <c r="AJ109" s="27">
        <f t="shared" si="44"/>
        <v>0.1833669396796487</v>
      </c>
      <c r="AK109" s="27">
        <f t="shared" si="45"/>
        <v>0.1833669396796487</v>
      </c>
      <c r="AL109" s="57">
        <f t="shared" si="46"/>
        <v>429.33763599215115</v>
      </c>
      <c r="AP109" s="33">
        <v>113</v>
      </c>
      <c r="AQ109" s="28">
        <f t="shared" si="54"/>
        <v>107.77898481046927</v>
      </c>
      <c r="AR109" s="28">
        <f t="shared" si="55"/>
        <v>2.879190918482494</v>
      </c>
      <c r="AS109" s="28">
        <f t="shared" si="56"/>
        <v>92.115939241877086</v>
      </c>
      <c r="AT109" s="27">
        <f t="shared" si="47"/>
        <v>0.18481469697453906</v>
      </c>
      <c r="AU109" s="27">
        <f t="shared" si="48"/>
        <v>0.18481469697453906</v>
      </c>
      <c r="AV109" s="57">
        <f t="shared" si="49"/>
        <v>436.14399374896942</v>
      </c>
    </row>
    <row r="110" spans="2:48" x14ac:dyDescent="0.25">
      <c r="B110" s="104">
        <v>106</v>
      </c>
      <c r="C110" s="9" t="s">
        <v>115</v>
      </c>
      <c r="D110">
        <v>113.9</v>
      </c>
      <c r="E110" s="42">
        <f t="shared" si="77"/>
        <v>100.03333333333335</v>
      </c>
      <c r="F110" s="43">
        <f t="shared" si="78"/>
        <v>100.03333333333335</v>
      </c>
      <c r="G110" s="27">
        <f t="shared" si="62"/>
        <v>0.12174422007609008</v>
      </c>
      <c r="H110" s="27">
        <f t="shared" si="74"/>
        <v>0.12174422007609008</v>
      </c>
      <c r="I110" s="57">
        <f t="shared" si="70"/>
        <v>192.28444444444426</v>
      </c>
      <c r="K110" s="42">
        <f t="shared" si="81"/>
        <v>100.03333333333335</v>
      </c>
      <c r="L110">
        <f t="shared" si="61"/>
        <v>103.92333333333335</v>
      </c>
      <c r="M110" s="27">
        <f t="shared" si="75"/>
        <v>8.7591454492244591E-2</v>
      </c>
      <c r="N110" s="27">
        <f t="shared" si="65"/>
        <v>8.7591454492244591E-2</v>
      </c>
      <c r="O110" s="57">
        <f t="shared" si="76"/>
        <v>99.533877777777633</v>
      </c>
      <c r="R110" s="34">
        <v>113.9</v>
      </c>
      <c r="S110">
        <f t="shared" si="79"/>
        <v>100.09852328434104</v>
      </c>
      <c r="T110" s="27">
        <f t="shared" si="66"/>
        <v>0.12117187634467923</v>
      </c>
      <c r="U110" s="27">
        <f t="shared" si="67"/>
        <v>0.12117187634467923</v>
      </c>
      <c r="V110" s="57">
        <f t="shared" si="72"/>
        <v>190.48075953287656</v>
      </c>
      <c r="Y110" s="34">
        <v>113.9</v>
      </c>
      <c r="Z110">
        <f t="shared" si="50"/>
        <v>109.1708724023828</v>
      </c>
      <c r="AA110" s="27">
        <f t="shared" si="68"/>
        <v>4.1519996467227455E-2</v>
      </c>
      <c r="AB110" s="27">
        <f t="shared" si="69"/>
        <v>4.1519996467227455E-2</v>
      </c>
      <c r="AC110" s="57">
        <f t="shared" si="73"/>
        <v>22.364647834544698</v>
      </c>
      <c r="AF110" s="33">
        <v>113.9</v>
      </c>
      <c r="AG110" s="28">
        <f t="shared" si="51"/>
        <v>102.89290730151019</v>
      </c>
      <c r="AH110" s="28">
        <f t="shared" si="52"/>
        <v>0.50543874034723801</v>
      </c>
      <c r="AI110" s="28">
        <f t="shared" si="53"/>
        <v>98.17558185930028</v>
      </c>
      <c r="AJ110" s="27">
        <f t="shared" si="44"/>
        <v>0.13805459298243833</v>
      </c>
      <c r="AK110" s="27">
        <f t="shared" si="45"/>
        <v>0.13805459298243833</v>
      </c>
      <c r="AL110" s="57">
        <f t="shared" si="46"/>
        <v>247.25732586356662</v>
      </c>
      <c r="AP110" s="33">
        <v>113.9</v>
      </c>
      <c r="AQ110" s="28">
        <f t="shared" si="54"/>
        <v>113.08954393223794</v>
      </c>
      <c r="AR110" s="28">
        <f t="shared" si="55"/>
        <v>3.4505624462547471</v>
      </c>
      <c r="AS110" s="28">
        <f t="shared" si="56"/>
        <v>110.65817572895176</v>
      </c>
      <c r="AT110" s="27">
        <f t="shared" si="47"/>
        <v>2.8462021694892401E-2</v>
      </c>
      <c r="AU110" s="27">
        <f t="shared" si="48"/>
        <v>2.8462021694892401E-2</v>
      </c>
      <c r="AV110" s="57">
        <f t="shared" si="49"/>
        <v>10.509424604357482</v>
      </c>
    </row>
    <row r="111" spans="2:48" x14ac:dyDescent="0.25">
      <c r="B111" s="104">
        <v>107</v>
      </c>
      <c r="C111" s="9" t="s">
        <v>116</v>
      </c>
      <c r="D111">
        <v>122.9</v>
      </c>
      <c r="E111" s="42">
        <f t="shared" si="77"/>
        <v>107.10000000000001</v>
      </c>
      <c r="F111" s="43">
        <f t="shared" si="78"/>
        <v>107.10000000000001</v>
      </c>
      <c r="G111" s="27">
        <f t="shared" si="62"/>
        <v>0.12855980471928394</v>
      </c>
      <c r="H111" s="27">
        <f t="shared" si="74"/>
        <v>0.12855980471928394</v>
      </c>
      <c r="I111" s="57">
        <f t="shared" si="70"/>
        <v>249.6399999999999</v>
      </c>
      <c r="K111" s="42">
        <f t="shared" si="81"/>
        <v>107.10000000000001</v>
      </c>
      <c r="L111">
        <f t="shared" si="61"/>
        <v>109.14</v>
      </c>
      <c r="M111" s="27">
        <f t="shared" si="75"/>
        <v>0.11196094385679418</v>
      </c>
      <c r="N111" s="27">
        <f t="shared" si="65"/>
        <v>0.11196094385679418</v>
      </c>
      <c r="O111" s="57">
        <f t="shared" si="76"/>
        <v>189.33760000000015</v>
      </c>
      <c r="R111" s="34">
        <v>122.9</v>
      </c>
      <c r="S111">
        <f t="shared" si="79"/>
        <v>104.23896629903872</v>
      </c>
      <c r="T111" s="27">
        <f t="shared" si="66"/>
        <v>0.15183916762376959</v>
      </c>
      <c r="U111" s="27">
        <f t="shared" si="67"/>
        <v>0.15183916762376959</v>
      </c>
      <c r="V111" s="57">
        <f t="shared" si="72"/>
        <v>348.23417878841275</v>
      </c>
      <c r="Y111" s="34">
        <v>122.9</v>
      </c>
      <c r="Z111">
        <f t="shared" si="50"/>
        <v>112.95417448047655</v>
      </c>
      <c r="AA111" s="27">
        <f t="shared" si="68"/>
        <v>8.0926163706456083E-2</v>
      </c>
      <c r="AB111" s="27">
        <f t="shared" si="69"/>
        <v>8.0926163706456083E-2</v>
      </c>
      <c r="AC111" s="57">
        <f t="shared" si="73"/>
        <v>98.919445264803954</v>
      </c>
      <c r="AF111" s="33">
        <v>122.9</v>
      </c>
      <c r="AG111" s="28">
        <f t="shared" si="51"/>
        <v>109.24884222930021</v>
      </c>
      <c r="AH111" s="28">
        <f t="shared" si="52"/>
        <v>1.5292755731497243</v>
      </c>
      <c r="AI111" s="28">
        <f t="shared" si="53"/>
        <v>103.39834604185744</v>
      </c>
      <c r="AJ111" s="27">
        <f t="shared" si="44"/>
        <v>0.15867903952923162</v>
      </c>
      <c r="AK111" s="27">
        <f t="shared" si="45"/>
        <v>0.15867903952923162</v>
      </c>
      <c r="AL111" s="57">
        <f t="shared" si="46"/>
        <v>380.31450710313771</v>
      </c>
      <c r="AP111" s="33">
        <v>122.9</v>
      </c>
      <c r="AQ111" s="28">
        <f t="shared" si="54"/>
        <v>121.31002659462318</v>
      </c>
      <c r="AR111" s="28">
        <f t="shared" si="55"/>
        <v>4.5714936970454119</v>
      </c>
      <c r="AS111" s="28">
        <f t="shared" si="56"/>
        <v>116.54010637849269</v>
      </c>
      <c r="AT111" s="27">
        <f t="shared" si="47"/>
        <v>5.1748524178253139E-2</v>
      </c>
      <c r="AU111" s="27">
        <f t="shared" si="48"/>
        <v>5.1748524178253139E-2</v>
      </c>
      <c r="AV111" s="57">
        <f t="shared" si="49"/>
        <v>40.448246876889378</v>
      </c>
    </row>
    <row r="112" spans="2:48" ht="15.75" thickBot="1" x14ac:dyDescent="0.3">
      <c r="B112" s="104">
        <v>108</v>
      </c>
      <c r="C112" s="9" t="s">
        <v>117</v>
      </c>
      <c r="D112">
        <v>132.69999999999999</v>
      </c>
      <c r="E112" s="42">
        <f>AVERAGE(D109:D111)</f>
        <v>116.60000000000001</v>
      </c>
      <c r="F112" s="43">
        <f>E112</f>
        <v>116.60000000000001</v>
      </c>
      <c r="G112" s="44">
        <f t="shared" si="62"/>
        <v>0.1213262999246419</v>
      </c>
      <c r="H112" s="44">
        <f t="shared" si="74"/>
        <v>0.1213262999246419</v>
      </c>
      <c r="I112" s="69">
        <f>($D112-F112)^2</f>
        <v>259.20999999999935</v>
      </c>
      <c r="K112" s="42">
        <f>AVERAGE(D109:D111)</f>
        <v>116.60000000000001</v>
      </c>
      <c r="L112">
        <f t="shared" si="61"/>
        <v>118.49000000000001</v>
      </c>
      <c r="M112" s="44">
        <f t="shared" si="75"/>
        <v>0.10708364732479263</v>
      </c>
      <c r="N112" s="44">
        <f t="shared" si="65"/>
        <v>0.10708364732479263</v>
      </c>
      <c r="O112" s="69">
        <f t="shared" si="76"/>
        <v>201.92409999999941</v>
      </c>
      <c r="R112" s="34">
        <v>132.69999999999999</v>
      </c>
      <c r="S112">
        <f>$P$4*R111+(1-$P$4)*S111</f>
        <v>109.8372764093271</v>
      </c>
      <c r="T112" s="44">
        <f t="shared" si="66"/>
        <v>0.17228879872398559</v>
      </c>
      <c r="U112" s="44">
        <f t="shared" si="67"/>
        <v>0.17228879872398559</v>
      </c>
      <c r="V112" s="69">
        <f t="shared" si="72"/>
        <v>522.70412998351048</v>
      </c>
      <c r="Y112" s="34">
        <v>132.69999999999999</v>
      </c>
      <c r="Z112">
        <f t="shared" si="50"/>
        <v>120.91083489609531</v>
      </c>
      <c r="AA112" s="44">
        <f t="shared" si="68"/>
        <v>8.8840731755121929E-2</v>
      </c>
      <c r="AB112" s="44">
        <f t="shared" si="69"/>
        <v>8.8840731755121929E-2</v>
      </c>
      <c r="AC112" s="69">
        <f t="shared" si="73"/>
        <v>138.98441384712382</v>
      </c>
      <c r="AF112" s="106">
        <v>132.69999999999999</v>
      </c>
      <c r="AG112" s="45">
        <f>$W$4*(AF112)+(1-$W$4)*(AG111+AH111)</f>
        <v>117.35468246171493</v>
      </c>
      <c r="AH112" s="45">
        <f t="shared" si="52"/>
        <v>2.6801743885210985</v>
      </c>
      <c r="AI112" s="45">
        <f>AG111+AH111</f>
        <v>110.77811780244993</v>
      </c>
      <c r="AJ112" s="44">
        <f>($D112-AI112)/$D112</f>
        <v>0.16519881083308263</v>
      </c>
      <c r="AK112" s="44">
        <f>ABS(($D112-AI112)/$D112)</f>
        <v>0.16519881083308263</v>
      </c>
      <c r="AL112" s="69">
        <f>($D112-AI112)^2</f>
        <v>480.5689190832623</v>
      </c>
      <c r="AP112" s="106">
        <v>132.69999999999999</v>
      </c>
      <c r="AQ112" s="28">
        <f t="shared" si="54"/>
        <v>130.99538007291713</v>
      </c>
      <c r="AR112" s="28">
        <f t="shared" si="55"/>
        <v>5.7732507456388173</v>
      </c>
      <c r="AS112" s="45">
        <f>AQ111+AR111</f>
        <v>125.88152029166859</v>
      </c>
      <c r="AT112" s="44">
        <f>($D112-AS112)/$D112</f>
        <v>5.1382665473484523E-2</v>
      </c>
      <c r="AU112" s="44">
        <f>ABS(($D112-AS112)/$D112)</f>
        <v>5.1382665473484523E-2</v>
      </c>
      <c r="AV112" s="69">
        <f>($D112-AS112)^2</f>
        <v>46.491665532926987</v>
      </c>
    </row>
    <row r="113" spans="2:38" s="46" customFormat="1" ht="15.75" thickTop="1" x14ac:dyDescent="0.25">
      <c r="B113" s="105">
        <v>109</v>
      </c>
      <c r="C113" s="107" t="s">
        <v>503</v>
      </c>
      <c r="D113" s="48"/>
      <c r="E113" s="47">
        <f>AVERAGE(D110:D112)</f>
        <v>123.16666666666667</v>
      </c>
      <c r="F113" s="70">
        <f>E113</f>
        <v>123.16666666666667</v>
      </c>
      <c r="I113" s="108"/>
      <c r="K113" s="47">
        <f>AVERAGE(D110:D112)</f>
        <v>123.16666666666667</v>
      </c>
      <c r="L113" s="72">
        <f t="shared" si="61"/>
        <v>126.02666666666667</v>
      </c>
      <c r="M113" s="48"/>
      <c r="N113" s="48"/>
      <c r="O113" s="75"/>
      <c r="R113" s="111"/>
      <c r="S113" s="46">
        <f>$P$4*R112+(1-$P$4)*S112</f>
        <v>116.69609348652895</v>
      </c>
      <c r="T113" s="48"/>
      <c r="U113" s="48"/>
      <c r="V113" s="75"/>
      <c r="Z113" s="46">
        <f>$AD$4*Y112+(1-$AD$4)*Z112</f>
        <v>130.34216697921906</v>
      </c>
      <c r="AF113" s="111"/>
      <c r="AG113" s="80"/>
      <c r="AH113" s="80"/>
      <c r="AI113" s="80">
        <f>AG112+AH112</f>
        <v>120.03485685023603</v>
      </c>
      <c r="AJ113" s="46" t="s">
        <v>516</v>
      </c>
      <c r="AK113" s="48"/>
      <c r="AL113" s="75"/>
    </row>
    <row r="114" spans="2:38" x14ac:dyDescent="0.25">
      <c r="B114" s="101">
        <v>110</v>
      </c>
      <c r="C114" s="9" t="s">
        <v>504</v>
      </c>
      <c r="D114" s="27"/>
      <c r="E114" s="28"/>
      <c r="F114" s="1">
        <f>F113</f>
        <v>123.16666666666667</v>
      </c>
      <c r="I114" s="109"/>
      <c r="K114" s="42"/>
      <c r="L114" s="73">
        <f>L113</f>
        <v>126.02666666666667</v>
      </c>
      <c r="M114" s="27"/>
      <c r="N114" s="27"/>
      <c r="O114" s="57"/>
      <c r="R114" s="104"/>
      <c r="S114">
        <f>S113</f>
        <v>116.69609348652895</v>
      </c>
      <c r="V114" s="109"/>
      <c r="Z114">
        <f>Z113</f>
        <v>130.34216697921906</v>
      </c>
      <c r="AF114" s="104"/>
      <c r="AI114" s="10">
        <f>AG112+AH112*2</f>
        <v>122.71503123875712</v>
      </c>
      <c r="AJ114" t="s">
        <v>517</v>
      </c>
      <c r="AK114" s="27"/>
      <c r="AL114" s="57"/>
    </row>
    <row r="115" spans="2:38" x14ac:dyDescent="0.25">
      <c r="B115" s="101">
        <v>111</v>
      </c>
      <c r="C115" s="9" t="s">
        <v>505</v>
      </c>
      <c r="D115" s="27"/>
      <c r="E115" s="28"/>
      <c r="F115" s="1">
        <f t="shared" ref="F115:F124" si="82">F114</f>
        <v>123.16666666666667</v>
      </c>
      <c r="I115" s="109"/>
      <c r="K115" s="110"/>
      <c r="L115" s="73">
        <f t="shared" ref="L115:L124" si="83">L114</f>
        <v>126.02666666666667</v>
      </c>
      <c r="M115" s="27"/>
      <c r="N115" s="27"/>
      <c r="O115" s="57"/>
      <c r="R115" s="104"/>
      <c r="S115">
        <f t="shared" ref="S115:S124" si="84">S114</f>
        <v>116.69609348652895</v>
      </c>
      <c r="V115" s="109"/>
      <c r="Z115">
        <f t="shared" ref="Z115:Z124" si="85">Z114</f>
        <v>130.34216697921906</v>
      </c>
      <c r="AF115" s="104"/>
      <c r="AI115" s="10">
        <f>AG112+AH112*3</f>
        <v>125.39520562727823</v>
      </c>
      <c r="AJ115" t="s">
        <v>518</v>
      </c>
      <c r="AK115" s="27"/>
      <c r="AL115" s="57"/>
    </row>
    <row r="116" spans="2:38" x14ac:dyDescent="0.25">
      <c r="B116" s="101">
        <v>112</v>
      </c>
      <c r="C116" s="9" t="s">
        <v>506</v>
      </c>
      <c r="D116" s="27"/>
      <c r="E116" s="28"/>
      <c r="F116" s="1">
        <f t="shared" si="82"/>
        <v>123.16666666666667</v>
      </c>
      <c r="I116" s="109"/>
      <c r="K116" s="110"/>
      <c r="L116" s="73">
        <f t="shared" si="83"/>
        <v>126.02666666666667</v>
      </c>
      <c r="M116" s="27"/>
      <c r="N116" s="27"/>
      <c r="O116" s="57"/>
      <c r="R116" s="104"/>
      <c r="S116">
        <f t="shared" si="84"/>
        <v>116.69609348652895</v>
      </c>
      <c r="V116" s="109"/>
      <c r="Z116">
        <f t="shared" si="85"/>
        <v>130.34216697921906</v>
      </c>
      <c r="AF116" s="104"/>
      <c r="AI116" s="10">
        <f>AG112+AH112*4</f>
        <v>128.07538001579931</v>
      </c>
      <c r="AJ116" t="s">
        <v>519</v>
      </c>
      <c r="AK116" s="27"/>
      <c r="AL116" s="57"/>
    </row>
    <row r="117" spans="2:38" x14ac:dyDescent="0.25">
      <c r="B117" s="101">
        <v>113</v>
      </c>
      <c r="C117" s="9" t="s">
        <v>507</v>
      </c>
      <c r="D117" s="27"/>
      <c r="E117" s="28"/>
      <c r="F117" s="1">
        <f t="shared" si="82"/>
        <v>123.16666666666667</v>
      </c>
      <c r="I117" s="109"/>
      <c r="K117" s="110"/>
      <c r="L117" s="73">
        <f t="shared" si="83"/>
        <v>126.02666666666667</v>
      </c>
      <c r="M117" s="27"/>
      <c r="N117" s="27"/>
      <c r="O117" s="57"/>
      <c r="R117" s="104"/>
      <c r="S117">
        <f t="shared" si="84"/>
        <v>116.69609348652895</v>
      </c>
      <c r="V117" s="109"/>
      <c r="Z117">
        <f t="shared" si="85"/>
        <v>130.34216697921906</v>
      </c>
      <c r="AF117" s="104"/>
      <c r="AI117" s="10">
        <f>AG112+AH112*5</f>
        <v>130.75555440432043</v>
      </c>
      <c r="AJ117" t="s">
        <v>520</v>
      </c>
      <c r="AK117" s="27"/>
      <c r="AL117" s="112"/>
    </row>
    <row r="118" spans="2:38" x14ac:dyDescent="0.25">
      <c r="B118" s="101">
        <v>114</v>
      </c>
      <c r="C118" s="9" t="s">
        <v>508</v>
      </c>
      <c r="D118" s="27"/>
      <c r="E118" s="28"/>
      <c r="F118" s="1">
        <f t="shared" si="82"/>
        <v>123.16666666666667</v>
      </c>
      <c r="I118" s="109"/>
      <c r="K118" s="110"/>
      <c r="L118" s="73">
        <f t="shared" si="83"/>
        <v>126.02666666666667</v>
      </c>
      <c r="M118" s="27"/>
      <c r="N118" s="27"/>
      <c r="O118" s="57"/>
      <c r="R118" s="104"/>
      <c r="S118">
        <f t="shared" si="84"/>
        <v>116.69609348652895</v>
      </c>
      <c r="V118" s="109"/>
      <c r="Z118">
        <f t="shared" si="85"/>
        <v>130.34216697921906</v>
      </c>
      <c r="AF118" s="104"/>
      <c r="AI118" s="10">
        <f>AG112+AH112*6</f>
        <v>133.43572879284153</v>
      </c>
      <c r="AJ118" t="s">
        <v>521</v>
      </c>
      <c r="AK118" s="27"/>
      <c r="AL118" s="57"/>
    </row>
    <row r="119" spans="2:38" x14ac:dyDescent="0.25">
      <c r="B119" s="101">
        <v>115</v>
      </c>
      <c r="C119" s="9" t="s">
        <v>509</v>
      </c>
      <c r="D119" s="27"/>
      <c r="E119" s="28"/>
      <c r="F119" s="1">
        <f t="shared" si="82"/>
        <v>123.16666666666667</v>
      </c>
      <c r="I119" s="109"/>
      <c r="K119" s="110"/>
      <c r="L119" s="73">
        <f t="shared" si="83"/>
        <v>126.02666666666667</v>
      </c>
      <c r="M119" s="27"/>
      <c r="N119" s="27"/>
      <c r="O119" s="57"/>
      <c r="R119" s="104"/>
      <c r="S119">
        <f t="shared" si="84"/>
        <v>116.69609348652895</v>
      </c>
      <c r="V119" s="109"/>
      <c r="Z119">
        <f t="shared" si="85"/>
        <v>130.34216697921906</v>
      </c>
      <c r="AF119" s="104"/>
      <c r="AL119" s="109"/>
    </row>
    <row r="120" spans="2:38" x14ac:dyDescent="0.25">
      <c r="B120" s="101">
        <v>116</v>
      </c>
      <c r="C120" s="9" t="s">
        <v>510</v>
      </c>
      <c r="D120" s="27"/>
      <c r="E120" s="28"/>
      <c r="F120" s="1">
        <f t="shared" si="82"/>
        <v>123.16666666666667</v>
      </c>
      <c r="I120" s="109"/>
      <c r="K120" s="110"/>
      <c r="L120" s="73">
        <f t="shared" si="83"/>
        <v>126.02666666666667</v>
      </c>
      <c r="M120" s="27"/>
      <c r="N120" s="27"/>
      <c r="O120" s="57"/>
      <c r="R120" s="104"/>
      <c r="S120">
        <f t="shared" si="84"/>
        <v>116.69609348652895</v>
      </c>
      <c r="V120" s="109"/>
      <c r="Z120">
        <f t="shared" si="85"/>
        <v>130.34216697921906</v>
      </c>
      <c r="AF120" s="104"/>
      <c r="AL120" s="57"/>
    </row>
    <row r="121" spans="2:38" x14ac:dyDescent="0.25">
      <c r="B121" s="101">
        <v>117</v>
      </c>
      <c r="C121" s="9" t="s">
        <v>511</v>
      </c>
      <c r="D121" s="27"/>
      <c r="E121" s="28"/>
      <c r="F121" s="1">
        <f t="shared" si="82"/>
        <v>123.16666666666667</v>
      </c>
      <c r="I121" s="109"/>
      <c r="K121" s="110"/>
      <c r="L121" s="73">
        <f t="shared" si="83"/>
        <v>126.02666666666667</v>
      </c>
      <c r="M121" s="27"/>
      <c r="N121" s="27"/>
      <c r="O121" s="57"/>
      <c r="R121" s="104"/>
      <c r="S121">
        <f t="shared" si="84"/>
        <v>116.69609348652895</v>
      </c>
      <c r="V121" s="109"/>
      <c r="Z121">
        <f t="shared" si="85"/>
        <v>130.34216697921906</v>
      </c>
      <c r="AF121" s="104"/>
      <c r="AL121" s="109"/>
    </row>
    <row r="122" spans="2:38" x14ac:dyDescent="0.25">
      <c r="B122" s="101">
        <v>118</v>
      </c>
      <c r="C122" s="9" t="s">
        <v>127</v>
      </c>
      <c r="D122" s="27"/>
      <c r="E122" s="28"/>
      <c r="F122" s="1">
        <f t="shared" si="82"/>
        <v>123.16666666666667</v>
      </c>
      <c r="I122" s="109"/>
      <c r="K122" s="110"/>
      <c r="L122" s="73">
        <f t="shared" si="83"/>
        <v>126.02666666666667</v>
      </c>
      <c r="M122" s="27"/>
      <c r="N122" s="27"/>
      <c r="O122" s="57"/>
      <c r="R122" s="104"/>
      <c r="S122">
        <f t="shared" si="84"/>
        <v>116.69609348652895</v>
      </c>
      <c r="V122" s="109"/>
      <c r="Z122">
        <f t="shared" si="85"/>
        <v>130.34216697921906</v>
      </c>
      <c r="AF122" s="104"/>
      <c r="AL122" s="109"/>
    </row>
    <row r="123" spans="2:38" x14ac:dyDescent="0.25">
      <c r="B123" s="101">
        <v>119</v>
      </c>
      <c r="C123" s="9" t="s">
        <v>128</v>
      </c>
      <c r="D123" s="27"/>
      <c r="E123" s="28"/>
      <c r="F123" s="1">
        <f t="shared" si="82"/>
        <v>123.16666666666667</v>
      </c>
      <c r="I123" s="109"/>
      <c r="K123" s="110"/>
      <c r="L123" s="73">
        <f t="shared" si="83"/>
        <v>126.02666666666667</v>
      </c>
      <c r="M123" s="27"/>
      <c r="N123" s="27"/>
      <c r="O123" s="57"/>
      <c r="R123" s="104"/>
      <c r="S123">
        <f t="shared" si="84"/>
        <v>116.69609348652895</v>
      </c>
      <c r="V123" s="109"/>
      <c r="Z123">
        <f t="shared" si="85"/>
        <v>130.34216697921906</v>
      </c>
      <c r="AF123" s="104"/>
      <c r="AL123" s="109"/>
    </row>
    <row r="124" spans="2:38" x14ac:dyDescent="0.25">
      <c r="B124" s="101">
        <v>120</v>
      </c>
      <c r="C124" s="9" t="s">
        <v>129</v>
      </c>
      <c r="D124" s="27"/>
      <c r="E124" s="28"/>
      <c r="F124" s="1">
        <f t="shared" si="82"/>
        <v>123.16666666666667</v>
      </c>
      <c r="I124" s="109"/>
      <c r="K124" s="110"/>
      <c r="L124" s="73">
        <f t="shared" si="83"/>
        <v>126.02666666666667</v>
      </c>
      <c r="M124" s="27"/>
      <c r="N124" s="27"/>
      <c r="O124" s="57"/>
      <c r="R124" s="104"/>
      <c r="S124">
        <f t="shared" si="84"/>
        <v>116.69609348652895</v>
      </c>
      <c r="V124" s="109"/>
      <c r="Z124">
        <f t="shared" si="85"/>
        <v>130.34216697921906</v>
      </c>
      <c r="AF124" s="104"/>
      <c r="AL124" s="109"/>
    </row>
  </sheetData>
  <mergeCells count="14">
    <mergeCell ref="AP1:AV1"/>
    <mergeCell ref="AW2:AW3"/>
    <mergeCell ref="AX2:AX3"/>
    <mergeCell ref="AM2:AM3"/>
    <mergeCell ref="B3:D3"/>
    <mergeCell ref="AN2:AN3"/>
    <mergeCell ref="E1:I1"/>
    <mergeCell ref="K1:O1"/>
    <mergeCell ref="R1:V1"/>
    <mergeCell ref="AF1:AL1"/>
    <mergeCell ref="P2:P3"/>
    <mergeCell ref="W2:W3"/>
    <mergeCell ref="Y1:AC1"/>
    <mergeCell ref="AD2:AD3"/>
  </mergeCells>
  <phoneticPr fontId="29"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8193" r:id="rId4">
          <objectPr defaultSize="0" autoPict="0" r:id="rId5">
            <anchor moveWithCells="1">
              <from>
                <xdr:col>15</xdr:col>
                <xdr:colOff>171450</xdr:colOff>
                <xdr:row>6</xdr:row>
                <xdr:rowOff>47625</xdr:rowOff>
              </from>
              <to>
                <xdr:col>16</xdr:col>
                <xdr:colOff>809625</xdr:colOff>
                <xdr:row>7</xdr:row>
                <xdr:rowOff>123825</xdr:rowOff>
              </to>
            </anchor>
          </objectPr>
        </oleObject>
      </mc:Choice>
      <mc:Fallback>
        <oleObject progId="Equation.3" shapeId="8193" r:id="rId4"/>
      </mc:Fallback>
    </mc:AlternateContent>
    <mc:AlternateContent xmlns:mc="http://schemas.openxmlformats.org/markup-compatibility/2006">
      <mc:Choice Requires="x14">
        <oleObject progId="Equation.3" shapeId="8198" r:id="rId6">
          <objectPr defaultSize="0" autoPict="0" r:id="rId7">
            <anchor moveWithCells="1">
              <from>
                <xdr:col>38</xdr:col>
                <xdr:colOff>19050</xdr:colOff>
                <xdr:row>4</xdr:row>
                <xdr:rowOff>95250</xdr:rowOff>
              </from>
              <to>
                <xdr:col>41</xdr:col>
                <xdr:colOff>19050</xdr:colOff>
                <xdr:row>8</xdr:row>
                <xdr:rowOff>57150</xdr:rowOff>
              </to>
            </anchor>
          </objectPr>
        </oleObject>
      </mc:Choice>
      <mc:Fallback>
        <oleObject progId="Equation.3" shapeId="8198" r:id="rId6"/>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8076E-45D2-4E82-AF7A-C224DB53DE89}">
  <dimension ref="A1"/>
  <sheetViews>
    <sheetView zoomScale="55" zoomScaleNormal="55" workbookViewId="0">
      <selection activeCell="AA3" sqref="AA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26FE3-023A-4D9B-A83C-AEF9709C3506}">
  <dimension ref="A1:P488"/>
  <sheetViews>
    <sheetView zoomScaleNormal="100" workbookViewId="0">
      <pane ySplit="4" topLeftCell="A5" activePane="bottomLeft" state="frozen"/>
      <selection pane="bottomLeft" activeCell="F9" sqref="F9"/>
    </sheetView>
  </sheetViews>
  <sheetFormatPr defaultRowHeight="15" x14ac:dyDescent="0.25"/>
  <cols>
    <col min="13" max="13" width="10.5703125" bestFit="1" customWidth="1"/>
  </cols>
  <sheetData>
    <row r="1" spans="1:16" ht="16.5" thickBot="1" x14ac:dyDescent="0.35">
      <c r="D1" s="165" t="s">
        <v>544</v>
      </c>
      <c r="E1" s="166"/>
      <c r="F1" s="166"/>
      <c r="G1" s="166"/>
      <c r="H1" s="166"/>
      <c r="I1" s="166"/>
      <c r="J1" s="166"/>
      <c r="K1" s="166"/>
      <c r="L1" s="166"/>
      <c r="M1" s="167"/>
    </row>
    <row r="2" spans="1:16" ht="15.75" x14ac:dyDescent="0.3">
      <c r="D2" s="52" t="s">
        <v>3</v>
      </c>
      <c r="E2" s="16"/>
      <c r="F2" s="16"/>
      <c r="G2" s="16"/>
      <c r="H2" s="16" t="s">
        <v>532</v>
      </c>
      <c r="I2" s="17" t="s">
        <v>4</v>
      </c>
      <c r="J2" s="17"/>
      <c r="K2" s="17"/>
      <c r="L2" s="17"/>
      <c r="M2" s="58" t="s">
        <v>491</v>
      </c>
      <c r="N2" s="159" t="s">
        <v>496</v>
      </c>
      <c r="O2" s="159" t="s">
        <v>513</v>
      </c>
      <c r="P2" s="168" t="s">
        <v>533</v>
      </c>
    </row>
    <row r="3" spans="1:16" ht="18.75" x14ac:dyDescent="0.35">
      <c r="A3" s="170" t="s">
        <v>487</v>
      </c>
      <c r="B3" s="170"/>
      <c r="C3" s="171"/>
      <c r="D3" s="31">
        <f>AVERAGE(M8:M480)</f>
        <v>427.6038504910689</v>
      </c>
      <c r="E3" s="19"/>
      <c r="F3" s="19"/>
      <c r="G3" s="19"/>
      <c r="H3" s="136">
        <f>AVERAGE(L8:L480)</f>
        <v>0.47119530383847252</v>
      </c>
      <c r="I3" s="21">
        <f>AVERAGE(K8:K480)</f>
        <v>0.12359908143215649</v>
      </c>
      <c r="J3" s="137"/>
      <c r="K3" s="137"/>
      <c r="L3" s="137"/>
      <c r="M3" s="59">
        <f>SQRT(D3)</f>
        <v>20.678584344462966</v>
      </c>
      <c r="N3" s="160"/>
      <c r="O3" s="160"/>
      <c r="P3" s="169"/>
    </row>
    <row r="4" spans="1:16" ht="60.75" thickBot="1" x14ac:dyDescent="0.35">
      <c r="A4" s="143" t="s">
        <v>9</v>
      </c>
      <c r="B4" s="143" t="s">
        <v>2</v>
      </c>
      <c r="C4" s="144" t="s">
        <v>486</v>
      </c>
      <c r="D4" s="35" t="s">
        <v>499</v>
      </c>
      <c r="E4" s="138" t="s">
        <v>534</v>
      </c>
      <c r="F4" s="138" t="s">
        <v>535</v>
      </c>
      <c r="G4" s="138" t="s">
        <v>536</v>
      </c>
      <c r="H4" s="138" t="s">
        <v>537</v>
      </c>
      <c r="I4" s="138" t="s">
        <v>538</v>
      </c>
      <c r="J4" s="138" t="s">
        <v>539</v>
      </c>
      <c r="K4" s="139" t="s">
        <v>540</v>
      </c>
      <c r="L4" s="139" t="s">
        <v>541</v>
      </c>
      <c r="M4" s="140" t="s">
        <v>542</v>
      </c>
      <c r="N4" s="61">
        <v>0.35859999999999997</v>
      </c>
      <c r="O4" s="61">
        <v>8.4400000000000003E-2</v>
      </c>
      <c r="P4" s="61">
        <v>5.5800000000000002E-2</v>
      </c>
    </row>
    <row r="5" spans="1:16" x14ac:dyDescent="0.25">
      <c r="A5" s="13" t="s">
        <v>10</v>
      </c>
      <c r="B5" s="14">
        <v>1</v>
      </c>
      <c r="C5" s="145">
        <v>93.2</v>
      </c>
      <c r="D5" s="141">
        <v>93.2</v>
      </c>
      <c r="E5" s="142"/>
      <c r="F5" s="142"/>
      <c r="G5" s="134">
        <f>D5/E7</f>
        <v>0.98312236286919841</v>
      </c>
      <c r="H5" s="142"/>
      <c r="I5" s="142"/>
      <c r="J5" s="142"/>
      <c r="K5" s="142"/>
      <c r="L5" s="142"/>
      <c r="M5" s="57"/>
    </row>
    <row r="6" spans="1:16" x14ac:dyDescent="0.25">
      <c r="A6" s="13" t="s">
        <v>11</v>
      </c>
      <c r="B6" s="14">
        <v>2</v>
      </c>
      <c r="C6" s="145">
        <v>96</v>
      </c>
      <c r="D6" s="141">
        <v>96</v>
      </c>
      <c r="E6" s="142"/>
      <c r="F6" s="142"/>
      <c r="G6" s="134">
        <f>D6/E7</f>
        <v>1.0126582278481013</v>
      </c>
      <c r="H6" s="142"/>
      <c r="I6" s="142"/>
      <c r="J6" s="142"/>
      <c r="K6" s="142"/>
      <c r="L6" s="142"/>
      <c r="M6" s="57"/>
    </row>
    <row r="7" spans="1:16" x14ac:dyDescent="0.25">
      <c r="A7" s="13" t="s">
        <v>12</v>
      </c>
      <c r="B7" s="14">
        <v>3</v>
      </c>
      <c r="C7" s="145">
        <v>95.2</v>
      </c>
      <c r="D7" s="141">
        <v>95.2</v>
      </c>
      <c r="E7" s="142">
        <f>AVERAGE(D5:D7)</f>
        <v>94.8</v>
      </c>
      <c r="F7" s="142">
        <f>((D8-D5)/3+(D9-D6)/3+(D10-D7)/3)/3</f>
        <v>-7.9555555555555557</v>
      </c>
      <c r="G7" s="134">
        <f>D7/E7</f>
        <v>1.0042194092827006</v>
      </c>
      <c r="H7" s="142"/>
      <c r="I7" s="142"/>
      <c r="J7" s="142"/>
      <c r="K7" s="142"/>
      <c r="L7" s="142"/>
      <c r="M7" s="57"/>
    </row>
    <row r="8" spans="1:16" x14ac:dyDescent="0.25">
      <c r="A8" s="13" t="s">
        <v>13</v>
      </c>
      <c r="B8" s="14">
        <v>4</v>
      </c>
      <c r="C8" s="145">
        <v>77.099999999999994</v>
      </c>
      <c r="D8" s="141">
        <v>77.099999999999994</v>
      </c>
      <c r="E8" s="134">
        <f>$N$4*H8+(1-$N$4)*I8</f>
        <v>83.824731473533603</v>
      </c>
      <c r="F8" s="142">
        <f>$O$4*(E8-E7)+(1-$O$4)*F7</f>
        <v>-8.2104193303004305</v>
      </c>
      <c r="G8" s="28">
        <f>$P$4*(D8/E8)+(1-$P$4)*G5</f>
        <v>0.97958765165363593</v>
      </c>
      <c r="H8" s="142">
        <f>D8/G5</f>
        <v>78.423605150214584</v>
      </c>
      <c r="I8" s="142">
        <f>E7+F7</f>
        <v>86.844444444444434</v>
      </c>
      <c r="J8" s="142">
        <f>(E7+F7)*G5</f>
        <v>85.378715424285048</v>
      </c>
      <c r="K8" s="67">
        <f>ABS(D8-J8)/D8</f>
        <v>0.10737633494533144</v>
      </c>
      <c r="L8" s="134">
        <f>(D8-J8)</f>
        <v>-8.2787154242850534</v>
      </c>
      <c r="M8" s="57">
        <f>(D8-J8)^2</f>
        <v>68.537129076295244</v>
      </c>
    </row>
    <row r="9" spans="1:16" x14ac:dyDescent="0.25">
      <c r="A9" s="13" t="s">
        <v>14</v>
      </c>
      <c r="B9" s="14">
        <v>5</v>
      </c>
      <c r="C9" s="145">
        <v>70.900000000000006</v>
      </c>
      <c r="D9" s="141">
        <v>70.900000000000006</v>
      </c>
      <c r="E9" s="134">
        <f t="shared" ref="E9:E72" si="0">$N$4*H9+(1-$N$4)*I9</f>
        <v>73.605950558669761</v>
      </c>
      <c r="F9" s="142">
        <f>$O$4*(E9-E8)+(1-$O$4)*F8</f>
        <v>-8.3799250480375829</v>
      </c>
      <c r="G9" s="28">
        <f t="shared" ref="G9:G72" si="1">$P$4*(D9/E9)+(1-$P$4)*G6</f>
        <v>1.0099005422877523</v>
      </c>
      <c r="H9" s="142">
        <f>D9/G6</f>
        <v>70.013750000000002</v>
      </c>
      <c r="I9" s="142">
        <f t="shared" ref="I9:I72" si="2">E8+F8</f>
        <v>75.614312143233178</v>
      </c>
      <c r="J9" s="142">
        <f>(E8+F8)*G6</f>
        <v>76.571455334919676</v>
      </c>
      <c r="K9" s="67">
        <f t="shared" ref="K9:K72" si="3">ABS(D9-J9)/D9</f>
        <v>7.9992317840898025E-2</v>
      </c>
      <c r="L9" s="134">
        <f>(D9-J9)</f>
        <v>-5.6714553349196706</v>
      </c>
      <c r="M9" s="57">
        <f>(D9-J9)^2</f>
        <v>32.165405615988796</v>
      </c>
    </row>
    <row r="10" spans="1:16" x14ac:dyDescent="0.25">
      <c r="A10" s="13" t="s">
        <v>15</v>
      </c>
      <c r="B10" s="14">
        <v>6</v>
      </c>
      <c r="C10" s="145">
        <v>64.8</v>
      </c>
      <c r="D10" s="141">
        <v>64.8</v>
      </c>
      <c r="E10" s="134">
        <f t="shared" si="0"/>
        <v>64.975617132267374</v>
      </c>
      <c r="F10" s="142">
        <f t="shared" ref="F10:F72" si="4">$O$4*(E10-E9)+(1-$O$4)*F9</f>
        <v>-8.401059515171573</v>
      </c>
      <c r="G10" s="28">
        <f>$P$4*(D10/E10)+(1-$P$4)*G7</f>
        <v>1.0038331491165011</v>
      </c>
      <c r="H10" s="142">
        <f t="shared" ref="H10:H72" si="5">D10/G7</f>
        <v>64.527731092436966</v>
      </c>
      <c r="I10" s="142">
        <f t="shared" si="2"/>
        <v>65.226025510632184</v>
      </c>
      <c r="J10" s="142">
        <f>(E9+F9)*G7</f>
        <v>65.501240808145411</v>
      </c>
      <c r="K10" s="67">
        <f t="shared" si="3"/>
        <v>1.0821617409651452E-2</v>
      </c>
      <c r="L10" s="134">
        <f t="shared" ref="L9:L72" si="6">(D10-J10)</f>
        <v>-0.70124080814541401</v>
      </c>
      <c r="M10" s="57">
        <f>(D10-J10)^2</f>
        <v>0.49173867100843333</v>
      </c>
    </row>
    <row r="11" spans="1:16" x14ac:dyDescent="0.25">
      <c r="A11" s="13" t="s">
        <v>16</v>
      </c>
      <c r="B11" s="14">
        <v>7</v>
      </c>
      <c r="C11" s="145">
        <v>70.099999999999994</v>
      </c>
      <c r="D11" s="141">
        <v>70.099999999999994</v>
      </c>
      <c r="E11" s="134">
        <f>$N$4*H11+(1-$N$4)*I11</f>
        <v>61.948596305882702</v>
      </c>
      <c r="F11" s="142">
        <f t="shared" si="4"/>
        <v>-7.9474906498379578</v>
      </c>
      <c r="G11" s="28">
        <f t="shared" si="1"/>
        <v>0.98806901149921433</v>
      </c>
      <c r="H11" s="142">
        <f>D11/G8</f>
        <v>71.560722393411766</v>
      </c>
      <c r="I11" s="142">
        <f t="shared" si="2"/>
        <v>56.574557617095799</v>
      </c>
      <c r="J11" s="142">
        <f t="shared" ref="J9:J72" si="7">(E10+F10)*G8</f>
        <v>55.419738039474197</v>
      </c>
      <c r="K11" s="67">
        <f t="shared" si="3"/>
        <v>0.20941885821006845</v>
      </c>
      <c r="L11" s="134">
        <f t="shared" si="6"/>
        <v>14.680261960525797</v>
      </c>
      <c r="M11" s="57">
        <f t="shared" ref="M9:M72" si="8">(D11-J11)^2</f>
        <v>215.51009122966073</v>
      </c>
    </row>
    <row r="12" spans="1:16" x14ac:dyDescent="0.25">
      <c r="A12" s="13" t="s">
        <v>17</v>
      </c>
      <c r="B12" s="14">
        <v>8</v>
      </c>
      <c r="C12" s="145">
        <v>77.3</v>
      </c>
      <c r="D12" s="141">
        <v>77.3</v>
      </c>
      <c r="E12" s="134">
        <f t="shared" si="0"/>
        <v>62.084338789798892</v>
      </c>
      <c r="F12" s="142">
        <f>$O$4*(E12-E11)+(1-$O$4)*F11</f>
        <v>-7.2652657733491068</v>
      </c>
      <c r="G12" s="28">
        <f t="shared" si="1"/>
        <v>1.0230235843032705</v>
      </c>
      <c r="H12" s="142">
        <f>D12/G9</f>
        <v>76.542190803156146</v>
      </c>
      <c r="I12" s="142">
        <f t="shared" si="2"/>
        <v>54.001105656044743</v>
      </c>
      <c r="J12" s="142">
        <f t="shared" si="7"/>
        <v>54.535745886177793</v>
      </c>
      <c r="K12" s="67">
        <f t="shared" si="3"/>
        <v>0.29449229125255116</v>
      </c>
      <c r="L12" s="134">
        <f t="shared" si="6"/>
        <v>22.764254113822204</v>
      </c>
      <c r="M12" s="57">
        <f t="shared" si="8"/>
        <v>518.2112653586712</v>
      </c>
    </row>
    <row r="13" spans="1:16" x14ac:dyDescent="0.25">
      <c r="A13" s="13" t="s">
        <v>18</v>
      </c>
      <c r="B13" s="14">
        <v>9</v>
      </c>
      <c r="C13" s="145">
        <v>79.5</v>
      </c>
      <c r="D13" s="141">
        <v>79.5</v>
      </c>
      <c r="E13" s="134">
        <f t="shared" si="0"/>
        <v>63.560792614283429</v>
      </c>
      <c r="F13" s="142">
        <f t="shared" si="4"/>
        <v>-6.5274646392919475</v>
      </c>
      <c r="G13" s="28">
        <f t="shared" si="1"/>
        <v>1.0176122845854063</v>
      </c>
      <c r="H13" s="142">
        <f t="shared" si="5"/>
        <v>79.19642828090501</v>
      </c>
      <c r="I13" s="142">
        <f t="shared" si="2"/>
        <v>54.819073016449785</v>
      </c>
      <c r="J13" s="142">
        <f t="shared" si="7"/>
        <v>55.0292026977502</v>
      </c>
      <c r="K13" s="67">
        <f t="shared" si="3"/>
        <v>0.30780877109748178</v>
      </c>
      <c r="L13" s="134">
        <f t="shared" si="6"/>
        <v>24.4707973022498</v>
      </c>
      <c r="M13" s="57">
        <f t="shared" si="8"/>
        <v>598.81992060779612</v>
      </c>
    </row>
    <row r="14" spans="1:16" x14ac:dyDescent="0.25">
      <c r="A14" s="13" t="s">
        <v>19</v>
      </c>
      <c r="B14" s="14">
        <v>10</v>
      </c>
      <c r="C14" s="145">
        <v>100.6</v>
      </c>
      <c r="D14" s="141">
        <v>100.6</v>
      </c>
      <c r="E14" s="134">
        <f t="shared" si="0"/>
        <v>73.09194613507691</v>
      </c>
      <c r="F14" s="142">
        <f t="shared" si="4"/>
        <v>-5.1721172665807371</v>
      </c>
      <c r="G14" s="28">
        <f t="shared" si="1"/>
        <v>1.0097350142672523</v>
      </c>
      <c r="H14" s="142">
        <f t="shared" si="5"/>
        <v>101.81475061884377</v>
      </c>
      <c r="I14" s="142">
        <f t="shared" si="2"/>
        <v>57.033327974991479</v>
      </c>
      <c r="J14" s="142">
        <f t="shared" si="7"/>
        <v>56.35286399476032</v>
      </c>
      <c r="K14" s="67">
        <f t="shared" si="3"/>
        <v>0.43983236585725327</v>
      </c>
      <c r="L14" s="134">
        <f t="shared" si="6"/>
        <v>44.247136005239675</v>
      </c>
      <c r="M14" s="57">
        <f t="shared" si="8"/>
        <v>1957.8090446661772</v>
      </c>
    </row>
    <row r="15" spans="1:16" x14ac:dyDescent="0.25">
      <c r="A15" s="13" t="s">
        <v>20</v>
      </c>
      <c r="B15" s="14">
        <v>11</v>
      </c>
      <c r="C15" s="145">
        <v>100.7</v>
      </c>
      <c r="D15" s="141">
        <v>100.7</v>
      </c>
      <c r="E15" s="134">
        <f t="shared" si="0"/>
        <v>78.862104251477604</v>
      </c>
      <c r="F15" s="142">
        <f t="shared" si="4"/>
        <v>-4.2485892242571044</v>
      </c>
      <c r="G15" s="28">
        <f t="shared" si="1"/>
        <v>1.0371905810619952</v>
      </c>
      <c r="H15" s="142">
        <f t="shared" si="5"/>
        <v>98.433703333028902</v>
      </c>
      <c r="I15" s="142">
        <f t="shared" si="2"/>
        <v>67.919828868496168</v>
      </c>
      <c r="J15" s="142">
        <f t="shared" si="7"/>
        <v>69.483586774313693</v>
      </c>
      <c r="K15" s="67">
        <f t="shared" si="3"/>
        <v>0.30999417304554427</v>
      </c>
      <c r="L15" s="134">
        <f t="shared" si="6"/>
        <v>31.21641322568631</v>
      </c>
      <c r="M15" s="57">
        <f t="shared" si="8"/>
        <v>974.46445467680314</v>
      </c>
    </row>
    <row r="16" spans="1:16" x14ac:dyDescent="0.25">
      <c r="A16" s="13" t="s">
        <v>21</v>
      </c>
      <c r="B16" s="14">
        <v>12</v>
      </c>
      <c r="C16" s="145">
        <v>107.1</v>
      </c>
      <c r="D16" s="141">
        <v>107.1</v>
      </c>
      <c r="E16" s="134">
        <f t="shared" si="0"/>
        <v>85.598457165797512</v>
      </c>
      <c r="F16" s="142">
        <f t="shared" si="4"/>
        <v>-3.3214601077612045</v>
      </c>
      <c r="G16" s="28">
        <f t="shared" si="1"/>
        <v>1.0306459643765649</v>
      </c>
      <c r="H16" s="142">
        <f t="shared" si="5"/>
        <v>105.24637096301808</v>
      </c>
      <c r="I16" s="142">
        <f t="shared" si="2"/>
        <v>74.613515027220501</v>
      </c>
      <c r="J16" s="142">
        <f t="shared" si="7"/>
        <v>75.927629487797404</v>
      </c>
      <c r="K16" s="67">
        <f t="shared" si="3"/>
        <v>0.29105854819983745</v>
      </c>
      <c r="L16" s="134">
        <f t="shared" si="6"/>
        <v>31.17237051220259</v>
      </c>
      <c r="M16" s="57">
        <f t="shared" si="8"/>
        <v>971.71668335003756</v>
      </c>
    </row>
    <row r="17" spans="1:13" x14ac:dyDescent="0.25">
      <c r="A17" s="13" t="s">
        <v>22</v>
      </c>
      <c r="B17" s="14">
        <v>13</v>
      </c>
      <c r="C17" s="145">
        <v>95.9</v>
      </c>
      <c r="D17" s="141">
        <v>95.9</v>
      </c>
      <c r="E17" s="134">
        <f t="shared" si="0"/>
        <v>86.830649014613812</v>
      </c>
      <c r="F17" s="142">
        <f t="shared" si="4"/>
        <v>-2.9371318826260628</v>
      </c>
      <c r="G17" s="28">
        <f t="shared" si="1"/>
        <v>1.0150200395863325</v>
      </c>
      <c r="H17" s="142">
        <f t="shared" si="5"/>
        <v>94.975412999412541</v>
      </c>
      <c r="I17" s="142">
        <f t="shared" si="2"/>
        <v>82.276997058036301</v>
      </c>
      <c r="J17" s="142">
        <f t="shared" si="7"/>
        <v>83.077964798262954</v>
      </c>
      <c r="K17" s="67">
        <f t="shared" si="3"/>
        <v>0.13370213974699741</v>
      </c>
      <c r="L17" s="134">
        <f t="shared" si="6"/>
        <v>12.822035201737052</v>
      </c>
      <c r="M17" s="57">
        <f t="shared" si="8"/>
        <v>164.40458671458413</v>
      </c>
    </row>
    <row r="18" spans="1:13" x14ac:dyDescent="0.25">
      <c r="A18" s="13" t="s">
        <v>23</v>
      </c>
      <c r="B18" s="14">
        <v>14</v>
      </c>
      <c r="C18" s="145">
        <v>82.8</v>
      </c>
      <c r="D18" s="141">
        <v>82.8</v>
      </c>
      <c r="E18" s="134">
        <f t="shared" si="0"/>
        <v>82.436711876694417</v>
      </c>
      <c r="F18" s="142">
        <f t="shared" si="4"/>
        <v>-3.06008624617282</v>
      </c>
      <c r="G18" s="28">
        <f t="shared" si="1"/>
        <v>1.0353612501545235</v>
      </c>
      <c r="H18" s="142">
        <f t="shared" si="5"/>
        <v>79.831037334739207</v>
      </c>
      <c r="I18" s="142">
        <f t="shared" si="2"/>
        <v>83.89351713198775</v>
      </c>
      <c r="J18" s="142">
        <f t="shared" si="7"/>
        <v>87.013565781460827</v>
      </c>
      <c r="K18" s="67">
        <f t="shared" si="3"/>
        <v>5.0888475621507605E-2</v>
      </c>
      <c r="L18" s="134">
        <f t="shared" si="6"/>
        <v>-4.2135657814608294</v>
      </c>
      <c r="M18" s="57">
        <f t="shared" si="8"/>
        <v>17.754136594697609</v>
      </c>
    </row>
    <row r="19" spans="1:13" x14ac:dyDescent="0.25">
      <c r="A19" s="13" t="s">
        <v>24</v>
      </c>
      <c r="B19" s="14">
        <v>15</v>
      </c>
      <c r="C19" s="145">
        <v>83.3</v>
      </c>
      <c r="D19" s="141">
        <v>83.3</v>
      </c>
      <c r="E19" s="134">
        <f t="shared" si="0"/>
        <v>79.895330698028019</v>
      </c>
      <c r="F19" s="142">
        <f t="shared" si="4"/>
        <v>-3.016307538475278</v>
      </c>
      <c r="G19" s="28">
        <f t="shared" si="1"/>
        <v>1.0313137875247229</v>
      </c>
      <c r="H19" s="142">
        <f t="shared" si="5"/>
        <v>80.823098211409544</v>
      </c>
      <c r="I19" s="142">
        <f t="shared" si="2"/>
        <v>79.376625630521602</v>
      </c>
      <c r="J19" s="142">
        <f t="shared" si="7"/>
        <v>81.809198871926498</v>
      </c>
      <c r="K19" s="67">
        <f t="shared" si="3"/>
        <v>1.7896772245780308E-2</v>
      </c>
      <c r="L19" s="134">
        <f t="shared" si="6"/>
        <v>1.4908011280734996</v>
      </c>
      <c r="M19" s="57">
        <f t="shared" si="8"/>
        <v>2.222488003465219</v>
      </c>
    </row>
    <row r="20" spans="1:13" x14ac:dyDescent="0.25">
      <c r="A20" s="13" t="s">
        <v>25</v>
      </c>
      <c r="B20" s="14">
        <v>16</v>
      </c>
      <c r="C20" s="145">
        <v>80</v>
      </c>
      <c r="D20" s="141">
        <v>80</v>
      </c>
      <c r="E20" s="134">
        <f t="shared" si="0"/>
        <v>77.573686845201763</v>
      </c>
      <c r="F20" s="142">
        <f t="shared" si="4"/>
        <v>-2.9576779234065005</v>
      </c>
      <c r="G20" s="28">
        <f t="shared" si="1"/>
        <v>1.015927207434373</v>
      </c>
      <c r="H20" s="142">
        <f t="shared" si="5"/>
        <v>78.816177888077647</v>
      </c>
      <c r="I20" s="142">
        <f t="shared" si="2"/>
        <v>76.879023159552744</v>
      </c>
      <c r="J20" s="142">
        <f t="shared" si="7"/>
        <v>78.033749130767802</v>
      </c>
      <c r="K20" s="67">
        <f t="shared" si="3"/>
        <v>2.4578135865402473E-2</v>
      </c>
      <c r="L20" s="134">
        <f t="shared" si="6"/>
        <v>1.9662508692321978</v>
      </c>
      <c r="M20" s="57">
        <f t="shared" si="8"/>
        <v>3.8661424807563733</v>
      </c>
    </row>
    <row r="21" spans="1:13" x14ac:dyDescent="0.25">
      <c r="A21" s="13" t="s">
        <v>26</v>
      </c>
      <c r="B21" s="14">
        <v>17</v>
      </c>
      <c r="C21" s="145">
        <v>80.400000000000006</v>
      </c>
      <c r="D21" s="141">
        <v>80.400000000000006</v>
      </c>
      <c r="E21" s="134">
        <f t="shared" si="0"/>
        <v>75.705452430956939</v>
      </c>
      <c r="F21" s="142">
        <f t="shared" si="4"/>
        <v>-2.8657288912332546</v>
      </c>
      <c r="G21" s="28">
        <f t="shared" si="1"/>
        <v>1.0368482890652428</v>
      </c>
      <c r="H21" s="142">
        <f t="shared" si="5"/>
        <v>77.654055517338151</v>
      </c>
      <c r="I21" s="142">
        <f t="shared" si="2"/>
        <v>74.616008921795256</v>
      </c>
      <c r="J21" s="142">
        <f t="shared" si="7"/>
        <v>77.254524278811019</v>
      </c>
      <c r="K21" s="67">
        <f t="shared" si="3"/>
        <v>3.9122832353096854E-2</v>
      </c>
      <c r="L21" s="134">
        <f t="shared" si="6"/>
        <v>3.145475721188987</v>
      </c>
      <c r="M21" s="57">
        <f t="shared" si="8"/>
        <v>9.894017512589377</v>
      </c>
    </row>
    <row r="22" spans="1:13" x14ac:dyDescent="0.25">
      <c r="A22" s="13" t="s">
        <v>27</v>
      </c>
      <c r="B22" s="14">
        <v>18</v>
      </c>
      <c r="C22" s="145">
        <v>67.5</v>
      </c>
      <c r="D22" s="141">
        <v>67.5</v>
      </c>
      <c r="E22" s="134">
        <f t="shared" si="0"/>
        <v>70.189946917723177</v>
      </c>
      <c r="F22" s="142">
        <f t="shared" si="4"/>
        <v>-3.089370038130097</v>
      </c>
      <c r="G22" s="28">
        <f t="shared" si="1"/>
        <v>1.027428009003984</v>
      </c>
      <c r="H22" s="142">
        <f t="shared" si="5"/>
        <v>65.450497042232044</v>
      </c>
      <c r="I22" s="142">
        <f t="shared" si="2"/>
        <v>72.839723539723678</v>
      </c>
      <c r="J22" s="142">
        <f t="shared" si="7"/>
        <v>75.120611166006142</v>
      </c>
      <c r="K22" s="67">
        <f t="shared" si="3"/>
        <v>0.112897943200091</v>
      </c>
      <c r="L22" s="134">
        <f t="shared" si="6"/>
        <v>-7.6206111660061424</v>
      </c>
      <c r="M22" s="57">
        <f t="shared" si="8"/>
        <v>58.073714543457498</v>
      </c>
    </row>
    <row r="23" spans="1:13" x14ac:dyDescent="0.25">
      <c r="A23" s="13" t="s">
        <v>28</v>
      </c>
      <c r="B23" s="14">
        <v>19</v>
      </c>
      <c r="C23" s="145">
        <v>75.7</v>
      </c>
      <c r="D23" s="141">
        <v>75.7</v>
      </c>
      <c r="E23" s="134">
        <f t="shared" si="0"/>
        <v>69.758748051161206</v>
      </c>
      <c r="F23" s="142">
        <f t="shared" si="4"/>
        <v>-2.8650203912497472</v>
      </c>
      <c r="G23" s="28">
        <f t="shared" si="1"/>
        <v>1.019790874771487</v>
      </c>
      <c r="H23" s="142">
        <f t="shared" si="5"/>
        <v>74.513212606219213</v>
      </c>
      <c r="I23" s="142">
        <f t="shared" si="2"/>
        <v>67.100576879593078</v>
      </c>
      <c r="J23" s="142">
        <f t="shared" si="7"/>
        <v>68.169301686520456</v>
      </c>
      <c r="K23" s="67">
        <f t="shared" si="3"/>
        <v>9.9480823163534307E-2</v>
      </c>
      <c r="L23" s="134">
        <f t="shared" si="6"/>
        <v>7.5306983134795473</v>
      </c>
      <c r="M23" s="57">
        <f t="shared" si="8"/>
        <v>56.711417088643699</v>
      </c>
    </row>
    <row r="24" spans="1:13" x14ac:dyDescent="0.25">
      <c r="A24" s="13" t="s">
        <v>29</v>
      </c>
      <c r="B24" s="14">
        <v>20</v>
      </c>
      <c r="C24" s="145">
        <v>71.099999999999994</v>
      </c>
      <c r="D24" s="141">
        <v>71.099999999999994</v>
      </c>
      <c r="E24" s="134">
        <f t="shared" si="0"/>
        <v>67.495984678679861</v>
      </c>
      <c r="F24" s="142">
        <f t="shared" si="4"/>
        <v>-2.8141898988656942</v>
      </c>
      <c r="G24" s="28">
        <f t="shared" si="1"/>
        <v>1.037771651106747</v>
      </c>
      <c r="H24" s="142">
        <f t="shared" si="5"/>
        <v>68.573195085367104</v>
      </c>
      <c r="I24" s="142">
        <f t="shared" si="2"/>
        <v>66.893727659911463</v>
      </c>
      <c r="J24" s="142">
        <f t="shared" si="7"/>
        <v>69.358647073375508</v>
      </c>
      <c r="K24" s="67">
        <f t="shared" si="3"/>
        <v>2.449160234352302E-2</v>
      </c>
      <c r="L24" s="134">
        <f t="shared" si="6"/>
        <v>1.7413529266244865</v>
      </c>
      <c r="M24" s="57">
        <f t="shared" si="8"/>
        <v>3.0323100150636644</v>
      </c>
    </row>
    <row r="25" spans="1:13" x14ac:dyDescent="0.25">
      <c r="A25" s="13" t="s">
        <v>30</v>
      </c>
      <c r="B25" s="14">
        <v>21</v>
      </c>
      <c r="C25" s="145">
        <v>89.3</v>
      </c>
      <c r="D25" s="141">
        <v>89.3</v>
      </c>
      <c r="E25" s="134">
        <f t="shared" si="0"/>
        <v>72.655004215702803</v>
      </c>
      <c r="F25" s="142">
        <f t="shared" si="4"/>
        <v>-2.1412510224766934</v>
      </c>
      <c r="G25" s="28">
        <f t="shared" si="1"/>
        <v>1.0386811020546556</v>
      </c>
      <c r="H25" s="142">
        <f t="shared" si="5"/>
        <v>86.916065376268833</v>
      </c>
      <c r="I25" s="142">
        <f t="shared" si="2"/>
        <v>64.681794779814169</v>
      </c>
      <c r="J25" s="142">
        <f t="shared" si="7"/>
        <v>66.455887629428759</v>
      </c>
      <c r="K25" s="67">
        <f t="shared" si="3"/>
        <v>0.25581312844984588</v>
      </c>
      <c r="L25" s="134">
        <f t="shared" si="6"/>
        <v>22.844112370571239</v>
      </c>
      <c r="M25" s="57">
        <f t="shared" si="8"/>
        <v>521.85346999928595</v>
      </c>
    </row>
    <row r="26" spans="1:13" x14ac:dyDescent="0.25">
      <c r="A26" s="13" t="s">
        <v>31</v>
      </c>
      <c r="B26" s="14">
        <v>22</v>
      </c>
      <c r="C26" s="145">
        <v>101.1</v>
      </c>
      <c r="D26" s="141">
        <v>101.1</v>
      </c>
      <c r="E26" s="134">
        <f t="shared" si="0"/>
        <v>80.778398342533009</v>
      </c>
      <c r="F26" s="142">
        <f t="shared" si="4"/>
        <v>-1.2749149718751909</v>
      </c>
      <c r="G26" s="28">
        <f t="shared" si="1"/>
        <v>1.0327242742900411</v>
      </c>
      <c r="H26" s="142">
        <f t="shared" si="5"/>
        <v>99.137972795308954</v>
      </c>
      <c r="I26" s="142">
        <f t="shared" si="2"/>
        <v>70.513753193226108</v>
      </c>
      <c r="J26" s="142">
        <f t="shared" si="7"/>
        <v>71.909282052340785</v>
      </c>
      <c r="K26" s="67">
        <f t="shared" si="3"/>
        <v>0.28873113696992297</v>
      </c>
      <c r="L26" s="134">
        <f t="shared" si="6"/>
        <v>29.190717947659209</v>
      </c>
      <c r="M26" s="57">
        <f t="shared" si="8"/>
        <v>852.09801429979348</v>
      </c>
    </row>
    <row r="27" spans="1:13" x14ac:dyDescent="0.25">
      <c r="A27" s="13" t="s">
        <v>32</v>
      </c>
      <c r="B27" s="14">
        <v>23</v>
      </c>
      <c r="C27" s="145">
        <v>105.2</v>
      </c>
      <c r="D27" s="141">
        <v>105.2</v>
      </c>
      <c r="E27" s="134">
        <f t="shared" si="0"/>
        <v>87.345192096021549</v>
      </c>
      <c r="F27" s="142">
        <f t="shared" si="4"/>
        <v>-0.61307475545449208</v>
      </c>
      <c r="G27" s="28">
        <f t="shared" si="1"/>
        <v>1.0470704397081632</v>
      </c>
      <c r="H27" s="142">
        <f t="shared" si="5"/>
        <v>101.37104813742783</v>
      </c>
      <c r="I27" s="142">
        <f t="shared" si="2"/>
        <v>79.503483370657818</v>
      </c>
      <c r="J27" s="142">
        <f t="shared" si="7"/>
        <v>82.50646120630536</v>
      </c>
      <c r="K27" s="67">
        <f t="shared" si="3"/>
        <v>0.21571804936972094</v>
      </c>
      <c r="L27" s="134">
        <f t="shared" si="6"/>
        <v>22.693538793694643</v>
      </c>
      <c r="M27" s="57">
        <f t="shared" si="8"/>
        <v>514.99670298092371</v>
      </c>
    </row>
    <row r="28" spans="1:13" x14ac:dyDescent="0.25">
      <c r="A28" s="13" t="s">
        <v>33</v>
      </c>
      <c r="B28" s="14">
        <v>24</v>
      </c>
      <c r="C28" s="145">
        <v>114.1</v>
      </c>
      <c r="D28" s="141">
        <v>114.1</v>
      </c>
      <c r="E28" s="134">
        <f t="shared" si="0"/>
        <v>95.022494202587453</v>
      </c>
      <c r="F28" s="142">
        <f t="shared" si="4"/>
        <v>8.6633051700029329E-2</v>
      </c>
      <c r="G28" s="28">
        <f t="shared" si="1"/>
        <v>1.047725568389765</v>
      </c>
      <c r="H28" s="142">
        <f t="shared" si="5"/>
        <v>109.8508481325927</v>
      </c>
      <c r="I28" s="142">
        <f t="shared" si="2"/>
        <v>86.732117340567058</v>
      </c>
      <c r="J28" s="142">
        <f t="shared" si="7"/>
        <v>90.087011222833894</v>
      </c>
      <c r="K28" s="67">
        <f t="shared" si="3"/>
        <v>0.21045564221880894</v>
      </c>
      <c r="L28" s="134">
        <f t="shared" si="6"/>
        <v>24.0129887771661</v>
      </c>
      <c r="M28" s="57">
        <f t="shared" si="8"/>
        <v>576.62363001230506</v>
      </c>
    </row>
    <row r="29" spans="1:13" x14ac:dyDescent="0.25">
      <c r="A29" s="13" t="s">
        <v>34</v>
      </c>
      <c r="B29" s="14">
        <v>25</v>
      </c>
      <c r="C29" s="145">
        <v>96.3</v>
      </c>
      <c r="D29" s="141">
        <v>96.3</v>
      </c>
      <c r="E29" s="134">
        <f t="shared" si="0"/>
        <v>94.441909969965977</v>
      </c>
      <c r="F29" s="142">
        <f t="shared" si="4"/>
        <v>3.0319912903294291E-2</v>
      </c>
      <c r="G29" s="28">
        <f t="shared" si="1"/>
        <v>1.0319960925551808</v>
      </c>
      <c r="H29" s="142">
        <f t="shared" si="5"/>
        <v>93.248510175867224</v>
      </c>
      <c r="I29" s="142">
        <f t="shared" si="2"/>
        <v>95.109127254287486</v>
      </c>
      <c r="J29" s="142">
        <f t="shared" si="7"/>
        <v>98.221504422043211</v>
      </c>
      <c r="K29" s="67">
        <f t="shared" si="3"/>
        <v>1.9953316947489235E-2</v>
      </c>
      <c r="L29" s="134">
        <f t="shared" si="6"/>
        <v>-1.9215044220432134</v>
      </c>
      <c r="M29" s="57">
        <f t="shared" si="8"/>
        <v>3.6921792439316232</v>
      </c>
    </row>
    <row r="30" spans="1:13" x14ac:dyDescent="0.25">
      <c r="A30" s="13" t="s">
        <v>35</v>
      </c>
      <c r="B30" s="14">
        <v>26</v>
      </c>
      <c r="C30" s="145">
        <v>84.4</v>
      </c>
      <c r="D30" s="141">
        <v>84.4</v>
      </c>
      <c r="E30" s="134">
        <f t="shared" si="0"/>
        <v>89.499745097056774</v>
      </c>
      <c r="F30" s="142">
        <f t="shared" si="4"/>
        <v>-0.38935780301928047</v>
      </c>
      <c r="G30" s="28">
        <f t="shared" si="1"/>
        <v>1.041264394235202</v>
      </c>
      <c r="H30" s="142">
        <f t="shared" si="5"/>
        <v>80.605847323436777</v>
      </c>
      <c r="I30" s="142">
        <f t="shared" si="2"/>
        <v>94.472229882869271</v>
      </c>
      <c r="J30" s="142">
        <f t="shared" si="7"/>
        <v>98.919079283666605</v>
      </c>
      <c r="K30" s="67">
        <f t="shared" si="3"/>
        <v>0.17202700573064689</v>
      </c>
      <c r="L30" s="134">
        <f t="shared" si="6"/>
        <v>-14.519079283666599</v>
      </c>
      <c r="M30" s="57">
        <f t="shared" si="8"/>
        <v>210.80366324539662</v>
      </c>
    </row>
    <row r="31" spans="1:13" x14ac:dyDescent="0.25">
      <c r="A31" s="13" t="s">
        <v>36</v>
      </c>
      <c r="B31" s="14">
        <v>27</v>
      </c>
      <c r="C31" s="145">
        <v>91.2</v>
      </c>
      <c r="D31" s="141">
        <v>91.2</v>
      </c>
      <c r="E31" s="134">
        <f t="shared" si="0"/>
        <v>88.369988545067173</v>
      </c>
      <c r="F31" s="142">
        <f t="shared" si="4"/>
        <v>-0.45184745743237553</v>
      </c>
      <c r="G31" s="28">
        <f t="shared" si="1"/>
        <v>1.0468494530400854</v>
      </c>
      <c r="H31" s="142">
        <f t="shared" si="5"/>
        <v>87.045694742530742</v>
      </c>
      <c r="I31" s="142">
        <f t="shared" si="2"/>
        <v>89.110387294037494</v>
      </c>
      <c r="J31" s="142">
        <f t="shared" si="7"/>
        <v>93.363231177077537</v>
      </c>
      <c r="K31" s="67">
        <f t="shared" si="3"/>
        <v>2.371964009953437E-2</v>
      </c>
      <c r="L31" s="134">
        <f t="shared" si="6"/>
        <v>-2.1632311770775345</v>
      </c>
      <c r="M31" s="57">
        <f t="shared" si="8"/>
        <v>4.6795691254802554</v>
      </c>
    </row>
    <row r="32" spans="1:13" x14ac:dyDescent="0.25">
      <c r="A32" s="13" t="s">
        <v>37</v>
      </c>
      <c r="B32" s="14">
        <v>28</v>
      </c>
      <c r="C32" s="145">
        <v>81.900000000000006</v>
      </c>
      <c r="D32" s="141">
        <v>81.900000000000006</v>
      </c>
      <c r="E32" s="134">
        <f t="shared" si="0"/>
        <v>84.849466237286791</v>
      </c>
      <c r="F32" s="142">
        <f t="shared" si="4"/>
        <v>-0.71084361480174729</v>
      </c>
      <c r="G32" s="28">
        <f t="shared" si="1"/>
        <v>1.0282710376222375</v>
      </c>
      <c r="H32" s="142">
        <f t="shared" si="5"/>
        <v>79.360765598655419</v>
      </c>
      <c r="I32" s="142">
        <f t="shared" si="2"/>
        <v>87.918141087634794</v>
      </c>
      <c r="J32" s="142">
        <f t="shared" si="7"/>
        <v>90.731178067154204</v>
      </c>
      <c r="K32" s="67">
        <f t="shared" si="3"/>
        <v>0.10782879202874478</v>
      </c>
      <c r="L32" s="134">
        <f t="shared" si="6"/>
        <v>-8.8311780671541982</v>
      </c>
      <c r="M32" s="57">
        <f t="shared" si="8"/>
        <v>77.989706053785355</v>
      </c>
    </row>
    <row r="33" spans="1:13" x14ac:dyDescent="0.25">
      <c r="A33" s="13" t="s">
        <v>38</v>
      </c>
      <c r="B33" s="14">
        <v>29</v>
      </c>
      <c r="C33" s="145">
        <v>80.5</v>
      </c>
      <c r="D33" s="141">
        <v>80.5</v>
      </c>
      <c r="E33" s="134">
        <f t="shared" si="0"/>
        <v>81.689826782085305</v>
      </c>
      <c r="F33" s="142">
        <f t="shared" si="4"/>
        <v>-0.91752198373148519</v>
      </c>
      <c r="G33" s="28">
        <f t="shared" si="1"/>
        <v>1.038149104163075</v>
      </c>
      <c r="H33" s="142">
        <f t="shared" si="5"/>
        <v>77.309855638659783</v>
      </c>
      <c r="I33" s="142">
        <f t="shared" si="2"/>
        <v>84.138622622485045</v>
      </c>
      <c r="J33" s="142">
        <f t="shared" si="7"/>
        <v>87.61055191678615</v>
      </c>
      <c r="K33" s="67">
        <f t="shared" si="3"/>
        <v>8.8329837475604356E-2</v>
      </c>
      <c r="L33" s="134">
        <f t="shared" si="6"/>
        <v>-7.1105519167861502</v>
      </c>
      <c r="M33" s="57">
        <f t="shared" si="8"/>
        <v>50.559948561311195</v>
      </c>
    </row>
    <row r="34" spans="1:13" x14ac:dyDescent="0.25">
      <c r="A34" s="13" t="s">
        <v>39</v>
      </c>
      <c r="B34" s="14">
        <v>30</v>
      </c>
      <c r="C34" s="145">
        <v>70.400000000000006</v>
      </c>
      <c r="D34" s="141">
        <v>70.400000000000006</v>
      </c>
      <c r="E34" s="134">
        <f t="shared" si="0"/>
        <v>75.922991957296389</v>
      </c>
      <c r="F34" s="142">
        <f t="shared" si="4"/>
        <v>-1.3268039875167323</v>
      </c>
      <c r="G34" s="28">
        <f t="shared" si="1"/>
        <v>1.0401761017373687</v>
      </c>
      <c r="H34" s="142">
        <f t="shared" si="5"/>
        <v>67.249402285644877</v>
      </c>
      <c r="I34" s="142">
        <f t="shared" si="2"/>
        <v>80.772304798353815</v>
      </c>
      <c r="J34" s="142">
        <f t="shared" si="7"/>
        <v>84.55644309894376</v>
      </c>
      <c r="K34" s="67">
        <f t="shared" si="3"/>
        <v>0.20108583947363284</v>
      </c>
      <c r="L34" s="134">
        <f t="shared" si="6"/>
        <v>-14.156443098943754</v>
      </c>
      <c r="M34" s="57">
        <f t="shared" si="8"/>
        <v>200.40488121363222</v>
      </c>
    </row>
    <row r="35" spans="1:13" x14ac:dyDescent="0.25">
      <c r="A35" s="13" t="s">
        <v>40</v>
      </c>
      <c r="B35" s="14">
        <v>31</v>
      </c>
      <c r="C35" s="145">
        <v>74.8</v>
      </c>
      <c r="D35" s="141">
        <v>74.8</v>
      </c>
      <c r="E35" s="134">
        <f t="shared" si="0"/>
        <v>73.931802128069634</v>
      </c>
      <c r="F35" s="142">
        <f t="shared" si="4"/>
        <v>-1.3828781525570584</v>
      </c>
      <c r="G35" s="28">
        <f t="shared" si="1"/>
        <v>1.0273487857419836</v>
      </c>
      <c r="H35" s="142">
        <f t="shared" si="5"/>
        <v>72.743466715708223</v>
      </c>
      <c r="I35" s="142">
        <f t="shared" si="2"/>
        <v>74.596187969779663</v>
      </c>
      <c r="J35" s="142">
        <f t="shared" si="7"/>
        <v>76.70509960634881</v>
      </c>
      <c r="K35" s="67">
        <f t="shared" si="3"/>
        <v>2.5469246074181991E-2</v>
      </c>
      <c r="L35" s="134">
        <f t="shared" si="6"/>
        <v>-1.9050996063488128</v>
      </c>
      <c r="M35" s="57">
        <f t="shared" si="8"/>
        <v>3.6294045101104015</v>
      </c>
    </row>
    <row r="36" spans="1:13" x14ac:dyDescent="0.25">
      <c r="A36" s="13" t="s">
        <v>41</v>
      </c>
      <c r="B36" s="14">
        <v>32</v>
      </c>
      <c r="C36" s="145">
        <v>75.900000000000006</v>
      </c>
      <c r="D36" s="141">
        <v>75.900000000000006</v>
      </c>
      <c r="E36" s="134">
        <f t="shared" si="0"/>
        <v>72.75044327926679</v>
      </c>
      <c r="F36" s="142">
        <f t="shared" si="4"/>
        <v>-1.3658699233202025</v>
      </c>
      <c r="G36" s="28">
        <f t="shared" si="1"/>
        <v>1.0384361119057568</v>
      </c>
      <c r="H36" s="142">
        <f t="shared" si="5"/>
        <v>73.110885224130044</v>
      </c>
      <c r="I36" s="142">
        <f t="shared" si="2"/>
        <v>72.548923975512579</v>
      </c>
      <c r="J36" s="142">
        <f t="shared" si="7"/>
        <v>75.31660043317342</v>
      </c>
      <c r="K36" s="67">
        <f t="shared" si="3"/>
        <v>7.6864238053568597E-3</v>
      </c>
      <c r="L36" s="134">
        <f t="shared" si="6"/>
        <v>0.58339956682658567</v>
      </c>
      <c r="M36" s="57">
        <f t="shared" si="8"/>
        <v>0.34035505457344778</v>
      </c>
    </row>
    <row r="37" spans="1:13" x14ac:dyDescent="0.25">
      <c r="A37" s="13" t="s">
        <v>42</v>
      </c>
      <c r="B37" s="14">
        <v>33</v>
      </c>
      <c r="C37" s="145">
        <v>86.3</v>
      </c>
      <c r="D37" s="141">
        <v>86.3</v>
      </c>
      <c r="E37" s="134">
        <f t="shared" si="0"/>
        <v>75.537931355029755</v>
      </c>
      <c r="F37" s="142">
        <f t="shared" si="4"/>
        <v>-1.0153265081975831</v>
      </c>
      <c r="G37" s="28">
        <f t="shared" si="1"/>
        <v>1.0458842339052647</v>
      </c>
      <c r="H37" s="142">
        <f t="shared" si="5"/>
        <v>82.966720592653701</v>
      </c>
      <c r="I37" s="142">
        <f t="shared" si="2"/>
        <v>71.384573355946586</v>
      </c>
      <c r="J37" s="142">
        <f t="shared" si="7"/>
        <v>74.252527237573759</v>
      </c>
      <c r="K37" s="67">
        <f t="shared" si="3"/>
        <v>0.13959991613471887</v>
      </c>
      <c r="L37" s="134">
        <f t="shared" si="6"/>
        <v>12.047472762426239</v>
      </c>
      <c r="M37" s="57">
        <f t="shared" si="8"/>
        <v>145.14159996140211</v>
      </c>
    </row>
    <row r="38" spans="1:13" x14ac:dyDescent="0.25">
      <c r="A38" s="13" t="s">
        <v>43</v>
      </c>
      <c r="B38" s="14">
        <v>34</v>
      </c>
      <c r="C38" s="145">
        <v>98.7</v>
      </c>
      <c r="D38" s="141">
        <v>98.7</v>
      </c>
      <c r="E38" s="134">
        <f t="shared" si="0"/>
        <v>82.250409040425041</v>
      </c>
      <c r="F38" s="142">
        <f t="shared" si="4"/>
        <v>-0.36309983425834502</v>
      </c>
      <c r="G38" s="28">
        <f t="shared" si="1"/>
        <v>1.0369823904980595</v>
      </c>
      <c r="H38" s="142">
        <f t="shared" si="5"/>
        <v>96.07253288250665</v>
      </c>
      <c r="I38" s="142">
        <f t="shared" si="2"/>
        <v>74.522604846832166</v>
      </c>
      <c r="J38" s="142">
        <f t="shared" si="7"/>
        <v>76.56070759972269</v>
      </c>
      <c r="K38" s="67">
        <f t="shared" si="3"/>
        <v>0.22430894022570733</v>
      </c>
      <c r="L38" s="134">
        <f t="shared" si="6"/>
        <v>22.139292400277313</v>
      </c>
      <c r="M38" s="57">
        <f t="shared" si="8"/>
        <v>490.14826798497677</v>
      </c>
    </row>
    <row r="39" spans="1:13" x14ac:dyDescent="0.25">
      <c r="A39" s="13" t="s">
        <v>44</v>
      </c>
      <c r="B39" s="14">
        <v>35</v>
      </c>
      <c r="C39" s="145">
        <v>100.9</v>
      </c>
      <c r="D39" s="141">
        <v>100.9</v>
      </c>
      <c r="E39" s="134">
        <f t="shared" si="0"/>
        <v>87.366011780375658</v>
      </c>
      <c r="F39" s="142">
        <f t="shared" si="4"/>
        <v>9.9302663004891378E-2</v>
      </c>
      <c r="G39" s="28">
        <f t="shared" si="1"/>
        <v>1.0449354310795878</v>
      </c>
      <c r="H39" s="142">
        <f t="shared" si="5"/>
        <v>97.165342039989824</v>
      </c>
      <c r="I39" s="142">
        <f t="shared" si="2"/>
        <v>81.887309206166691</v>
      </c>
      <c r="J39" s="142">
        <f t="shared" si="7"/>
        <v>85.034738986476228</v>
      </c>
      <c r="K39" s="67">
        <f t="shared" si="3"/>
        <v>0.15723747287932385</v>
      </c>
      <c r="L39" s="134">
        <f t="shared" si="6"/>
        <v>15.865261013523778</v>
      </c>
      <c r="M39" s="57">
        <f t="shared" si="8"/>
        <v>251.70650702723754</v>
      </c>
    </row>
    <row r="40" spans="1:13" x14ac:dyDescent="0.25">
      <c r="A40" s="13" t="s">
        <v>45</v>
      </c>
      <c r="B40" s="14">
        <v>36</v>
      </c>
      <c r="C40" s="145">
        <v>113.8</v>
      </c>
      <c r="D40" s="141">
        <v>113.8</v>
      </c>
      <c r="E40" s="134">
        <f t="shared" si="0"/>
        <v>95.118605458672363</v>
      </c>
      <c r="F40" s="142">
        <f t="shared" si="4"/>
        <v>0.74524042469552054</v>
      </c>
      <c r="G40" s="28">
        <f t="shared" si="1"/>
        <v>1.0542830725687631</v>
      </c>
      <c r="H40" s="142">
        <f t="shared" si="5"/>
        <v>108.80745335942018</v>
      </c>
      <c r="I40" s="142">
        <f t="shared" si="2"/>
        <v>87.465314443380549</v>
      </c>
      <c r="J40" s="142">
        <f t="shared" si="7"/>
        <v>91.478593389898151</v>
      </c>
      <c r="K40" s="67">
        <f t="shared" si="3"/>
        <v>0.19614592803252942</v>
      </c>
      <c r="L40" s="134">
        <f t="shared" si="6"/>
        <v>22.321406610101846</v>
      </c>
      <c r="M40" s="57">
        <f t="shared" si="8"/>
        <v>498.24519305349838</v>
      </c>
    </row>
    <row r="41" spans="1:13" x14ac:dyDescent="0.25">
      <c r="A41" s="13" t="s">
        <v>46</v>
      </c>
      <c r="B41" s="14">
        <v>37</v>
      </c>
      <c r="C41" s="145">
        <v>89.8</v>
      </c>
      <c r="D41" s="141">
        <v>89.8</v>
      </c>
      <c r="E41" s="134">
        <f t="shared" si="0"/>
        <v>92.540905699029764</v>
      </c>
      <c r="F41" s="142">
        <f t="shared" si="4"/>
        <v>0.46478427313738324</v>
      </c>
      <c r="G41" s="28">
        <f t="shared" si="1"/>
        <v>1.0332660711290667</v>
      </c>
      <c r="H41" s="142">
        <f t="shared" si="5"/>
        <v>86.597420383261593</v>
      </c>
      <c r="I41" s="142">
        <f t="shared" si="2"/>
        <v>95.863845883367887</v>
      </c>
      <c r="J41" s="142">
        <f t="shared" si="7"/>
        <v>99.409120066472397</v>
      </c>
      <c r="K41" s="67">
        <f t="shared" si="3"/>
        <v>0.10700579138610691</v>
      </c>
      <c r="L41" s="134">
        <f t="shared" si="6"/>
        <v>-9.6091200664723999</v>
      </c>
      <c r="M41" s="57">
        <f t="shared" si="8"/>
        <v>92.335188451882544</v>
      </c>
    </row>
    <row r="42" spans="1:13" x14ac:dyDescent="0.25">
      <c r="A42" s="13" t="s">
        <v>47</v>
      </c>
      <c r="B42" s="14">
        <v>38</v>
      </c>
      <c r="C42" s="145">
        <v>84.4</v>
      </c>
      <c r="D42" s="141">
        <v>84.4</v>
      </c>
      <c r="E42" s="134">
        <f t="shared" si="0"/>
        <v>88.618165523854259</v>
      </c>
      <c r="F42" s="142">
        <f t="shared" si="4"/>
        <v>9.4477209699775466E-2</v>
      </c>
      <c r="G42" s="28">
        <f t="shared" si="1"/>
        <v>1.0397719912733931</v>
      </c>
      <c r="H42" s="142">
        <f t="shared" si="5"/>
        <v>80.770540925003488</v>
      </c>
      <c r="I42" s="142">
        <f t="shared" si="2"/>
        <v>93.005689972167147</v>
      </c>
      <c r="J42" s="142">
        <f t="shared" si="7"/>
        <v>97.184940743920976</v>
      </c>
      <c r="K42" s="67">
        <f t="shared" si="3"/>
        <v>0.15148034056778401</v>
      </c>
      <c r="L42" s="134">
        <f t="shared" si="6"/>
        <v>-12.78494074392097</v>
      </c>
      <c r="M42" s="57">
        <f t="shared" si="8"/>
        <v>163.45470982557049</v>
      </c>
    </row>
    <row r="43" spans="1:13" x14ac:dyDescent="0.25">
      <c r="A43" s="13" t="s">
        <v>48</v>
      </c>
      <c r="B43" s="14">
        <v>39</v>
      </c>
      <c r="C43" s="145">
        <v>87.2</v>
      </c>
      <c r="D43" s="141">
        <v>87.2</v>
      </c>
      <c r="E43" s="134">
        <f t="shared" si="0"/>
        <v>86.560179086054944</v>
      </c>
      <c r="F43" s="142">
        <f t="shared" si="4"/>
        <v>-8.7190722149147748E-2</v>
      </c>
      <c r="G43" s="28">
        <f t="shared" si="1"/>
        <v>1.0516665301362185</v>
      </c>
      <c r="H43" s="142">
        <f t="shared" si="5"/>
        <v>82.710234346774641</v>
      </c>
      <c r="I43" s="142">
        <f t="shared" si="2"/>
        <v>88.712642733554034</v>
      </c>
      <c r="J43" s="142">
        <f t="shared" si="7"/>
        <v>93.528237556826298</v>
      </c>
      <c r="K43" s="67">
        <f t="shared" si="3"/>
        <v>7.257153161498045E-2</v>
      </c>
      <c r="L43" s="134">
        <f t="shared" si="6"/>
        <v>-6.328237556826295</v>
      </c>
      <c r="M43" s="57">
        <f t="shared" si="8"/>
        <v>40.046590575626837</v>
      </c>
    </row>
    <row r="44" spans="1:13" x14ac:dyDescent="0.25">
      <c r="A44" s="13" t="s">
        <v>49</v>
      </c>
      <c r="B44" s="14">
        <v>40</v>
      </c>
      <c r="C44" s="145">
        <v>85.6</v>
      </c>
      <c r="D44" s="141">
        <v>85.6</v>
      </c>
      <c r="E44" s="134">
        <f t="shared" si="0"/>
        <v>85.171669786775496</v>
      </c>
      <c r="F44" s="142">
        <f t="shared" si="4"/>
        <v>-0.19702201005894512</v>
      </c>
      <c r="G44" s="28">
        <f t="shared" si="1"/>
        <v>1.0316904437955856</v>
      </c>
      <c r="H44" s="142">
        <f t="shared" si="5"/>
        <v>82.844102203475515</v>
      </c>
      <c r="I44" s="142">
        <f t="shared" si="2"/>
        <v>86.472988363905799</v>
      </c>
      <c r="J44" s="142">
        <f t="shared" si="7"/>
        <v>89.349604945562447</v>
      </c>
      <c r="K44" s="67">
        <f t="shared" si="3"/>
        <v>4.3803796093019313E-2</v>
      </c>
      <c r="L44" s="134">
        <f t="shared" si="6"/>
        <v>-3.7496049455624529</v>
      </c>
      <c r="M44" s="57">
        <f t="shared" si="8"/>
        <v>14.059537247786405</v>
      </c>
    </row>
    <row r="45" spans="1:13" x14ac:dyDescent="0.25">
      <c r="A45" s="13" t="s">
        <v>50</v>
      </c>
      <c r="B45" s="14">
        <v>41</v>
      </c>
      <c r="C45" s="145">
        <v>72</v>
      </c>
      <c r="D45" s="141">
        <v>72</v>
      </c>
      <c r="E45" s="134">
        <f t="shared" si="0"/>
        <v>79.33433698881089</v>
      </c>
      <c r="F45" s="142">
        <f t="shared" si="4"/>
        <v>-0.67306424055818292</v>
      </c>
      <c r="G45" s="28">
        <f t="shared" si="1"/>
        <v>1.0323940902969611</v>
      </c>
      <c r="H45" s="142">
        <f t="shared" si="5"/>
        <v>69.245950654837969</v>
      </c>
      <c r="I45" s="142">
        <f t="shared" si="2"/>
        <v>84.974647776716552</v>
      </c>
      <c r="J45" s="142">
        <f t="shared" si="7"/>
        <v>88.354258726551777</v>
      </c>
      <c r="K45" s="67">
        <f t="shared" si="3"/>
        <v>0.22714248231321912</v>
      </c>
      <c r="L45" s="134">
        <f t="shared" si="6"/>
        <v>-16.354258726551777</v>
      </c>
      <c r="M45" s="57">
        <f t="shared" si="8"/>
        <v>267.46177849499492</v>
      </c>
    </row>
    <row r="46" spans="1:13" x14ac:dyDescent="0.25">
      <c r="A46" s="13" t="s">
        <v>51</v>
      </c>
      <c r="B46" s="14">
        <v>42</v>
      </c>
      <c r="C46" s="145">
        <v>69.2</v>
      </c>
      <c r="D46" s="141">
        <v>69.2</v>
      </c>
      <c r="E46" s="134">
        <f t="shared" si="0"/>
        <v>74.049337064886515</v>
      </c>
      <c r="F46" s="142">
        <f t="shared" si="4"/>
        <v>-1.0623116122342895</v>
      </c>
      <c r="G46" s="28">
        <f t="shared" si="1"/>
        <v>1.0451293118162603</v>
      </c>
      <c r="H46" s="142">
        <f t="shared" si="5"/>
        <v>65.80032549960184</v>
      </c>
      <c r="I46" s="142">
        <f t="shared" si="2"/>
        <v>78.661272748252713</v>
      </c>
      <c r="J46" s="142">
        <f t="shared" si="7"/>
        <v>82.725427767253606</v>
      </c>
      <c r="K46" s="67">
        <f t="shared" si="3"/>
        <v>0.19545415848632375</v>
      </c>
      <c r="L46" s="134">
        <f t="shared" si="6"/>
        <v>-13.525427767253603</v>
      </c>
      <c r="M46" s="57">
        <f t="shared" si="8"/>
        <v>182.93719628719481</v>
      </c>
    </row>
    <row r="47" spans="1:13" x14ac:dyDescent="0.25">
      <c r="A47" s="13" t="s">
        <v>52</v>
      </c>
      <c r="B47" s="14">
        <v>43</v>
      </c>
      <c r="C47" s="145">
        <v>77.5</v>
      </c>
      <c r="D47" s="141">
        <v>77.5</v>
      </c>
      <c r="E47" s="134">
        <f t="shared" si="0"/>
        <v>73.751706392650505</v>
      </c>
      <c r="F47" s="142">
        <f t="shared" si="4"/>
        <v>-0.9977725408984347</v>
      </c>
      <c r="G47" s="28">
        <f t="shared" si="1"/>
        <v>1.032758048476911</v>
      </c>
      <c r="H47" s="142">
        <f t="shared" si="5"/>
        <v>75.119431866479019</v>
      </c>
      <c r="I47" s="142">
        <f t="shared" si="2"/>
        <v>72.987025452652219</v>
      </c>
      <c r="J47" s="142">
        <f t="shared" si="7"/>
        <v>75.300016680566472</v>
      </c>
      <c r="K47" s="67">
        <f t="shared" si="3"/>
        <v>2.8386881541077782E-2</v>
      </c>
      <c r="L47" s="134">
        <f t="shared" si="6"/>
        <v>2.1999833194335281</v>
      </c>
      <c r="M47" s="57">
        <f t="shared" si="8"/>
        <v>4.8399266057857648</v>
      </c>
    </row>
    <row r="48" spans="1:13" x14ac:dyDescent="0.25">
      <c r="A48" s="13" t="s">
        <v>53</v>
      </c>
      <c r="B48" s="14">
        <v>44</v>
      </c>
      <c r="C48" s="145">
        <v>78.099999999999994</v>
      </c>
      <c r="D48" s="141">
        <v>78.099999999999994</v>
      </c>
      <c r="E48" s="134">
        <f t="shared" si="0"/>
        <v>73.792250272182244</v>
      </c>
      <c r="F48" s="142">
        <f t="shared" si="4"/>
        <v>-0.91013863501412795</v>
      </c>
      <c r="G48" s="28">
        <f t="shared" si="1"/>
        <v>1.0338439211822297</v>
      </c>
      <c r="H48" s="142">
        <f t="shared" si="5"/>
        <v>75.649406301362177</v>
      </c>
      <c r="I48" s="142">
        <f t="shared" si="2"/>
        <v>72.753933851752066</v>
      </c>
      <c r="J48" s="142">
        <f t="shared" si="7"/>
        <v>75.110731354404848</v>
      </c>
      <c r="K48" s="67">
        <f t="shared" si="3"/>
        <v>3.8274886627338627E-2</v>
      </c>
      <c r="L48" s="134">
        <f t="shared" si="6"/>
        <v>2.9892686455951463</v>
      </c>
      <c r="M48" s="57">
        <f t="shared" si="8"/>
        <v>8.9357270355382408</v>
      </c>
    </row>
    <row r="49" spans="1:13" x14ac:dyDescent="0.25">
      <c r="A49" s="13" t="s">
        <v>54</v>
      </c>
      <c r="B49" s="14">
        <v>45</v>
      </c>
      <c r="C49" s="145">
        <v>94.3</v>
      </c>
      <c r="D49" s="141">
        <v>94.3</v>
      </c>
      <c r="E49" s="134">
        <f t="shared" si="0"/>
        <v>79.102372063974158</v>
      </c>
      <c r="F49" s="142">
        <f t="shared" si="4"/>
        <v>-0.38514865499169798</v>
      </c>
      <c r="G49" s="28">
        <f t="shared" si="1"/>
        <v>1.0533317309678458</v>
      </c>
      <c r="H49" s="142">
        <f t="shared" si="5"/>
        <v>90.228069324859263</v>
      </c>
      <c r="I49" s="142">
        <f t="shared" si="2"/>
        <v>72.882111637168123</v>
      </c>
      <c r="J49" s="142">
        <f t="shared" si="7"/>
        <v>76.17123117906938</v>
      </c>
      <c r="K49" s="67">
        <f t="shared" si="3"/>
        <v>0.19224569269279551</v>
      </c>
      <c r="L49" s="134">
        <f t="shared" si="6"/>
        <v>18.128768820930617</v>
      </c>
      <c r="M49" s="57">
        <f t="shared" si="8"/>
        <v>328.65225896274609</v>
      </c>
    </row>
    <row r="50" spans="1:13" x14ac:dyDescent="0.25">
      <c r="A50" s="13" t="s">
        <v>55</v>
      </c>
      <c r="B50" s="14">
        <v>46</v>
      </c>
      <c r="C50" s="145">
        <v>97.7</v>
      </c>
      <c r="D50" s="141">
        <v>97.7</v>
      </c>
      <c r="E50" s="134">
        <f t="shared" si="0"/>
        <v>84.413165089165091</v>
      </c>
      <c r="F50" s="142">
        <f t="shared" si="4"/>
        <v>9.5588822815716012E-2</v>
      </c>
      <c r="G50" s="28">
        <f t="shared" si="1"/>
        <v>1.0397132033806129</v>
      </c>
      <c r="H50" s="142">
        <f t="shared" si="5"/>
        <v>94.601054084338372</v>
      </c>
      <c r="I50" s="142">
        <f t="shared" si="2"/>
        <v>78.717223408982463</v>
      </c>
      <c r="J50" s="142">
        <f t="shared" si="7"/>
        <v>81.29584602938175</v>
      </c>
      <c r="K50" s="67">
        <f t="shared" si="3"/>
        <v>0.16790331597357475</v>
      </c>
      <c r="L50" s="134">
        <f t="shared" si="6"/>
        <v>16.404153970618253</v>
      </c>
      <c r="M50" s="57">
        <f t="shared" si="8"/>
        <v>269.09626749175061</v>
      </c>
    </row>
    <row r="51" spans="1:13" x14ac:dyDescent="0.25">
      <c r="A51" s="13" t="s">
        <v>56</v>
      </c>
      <c r="B51" s="14">
        <v>47</v>
      </c>
      <c r="C51" s="145">
        <v>100.2</v>
      </c>
      <c r="D51" s="141">
        <v>100.2</v>
      </c>
      <c r="E51" s="134">
        <f t="shared" si="0"/>
        <v>88.959373744588888</v>
      </c>
      <c r="F51" s="142">
        <f t="shared" si="4"/>
        <v>0.47122113668783805</v>
      </c>
      <c r="G51" s="28">
        <f t="shared" si="1"/>
        <v>1.0390061426172064</v>
      </c>
      <c r="H51" s="142">
        <f t="shared" si="5"/>
        <v>96.919852162421648</v>
      </c>
      <c r="I51" s="142">
        <f t="shared" si="2"/>
        <v>84.508753911980804</v>
      </c>
      <c r="J51" s="142">
        <f t="shared" si="7"/>
        <v>87.368861518586328</v>
      </c>
      <c r="K51" s="67">
        <f t="shared" si="3"/>
        <v>0.12805527426560553</v>
      </c>
      <c r="L51" s="134">
        <f t="shared" si="6"/>
        <v>12.831138481413674</v>
      </c>
      <c r="M51" s="57">
        <f t="shared" si="8"/>
        <v>164.63811472921481</v>
      </c>
    </row>
    <row r="52" spans="1:13" x14ac:dyDescent="0.25">
      <c r="A52" s="13" t="s">
        <v>57</v>
      </c>
      <c r="B52" s="14">
        <v>48</v>
      </c>
      <c r="C52" s="145">
        <v>116.4</v>
      </c>
      <c r="D52" s="141">
        <v>116.4</v>
      </c>
      <c r="E52" s="134">
        <f t="shared" si="0"/>
        <v>96.988413459964661</v>
      </c>
      <c r="F52" s="142">
        <f t="shared" si="4"/>
        <v>1.1091010247290998</v>
      </c>
      <c r="G52" s="28">
        <f t="shared" si="1"/>
        <v>1.0615238196314318</v>
      </c>
      <c r="H52" s="142">
        <f t="shared" si="5"/>
        <v>110.50649722006072</v>
      </c>
      <c r="I52" s="142">
        <f t="shared" si="2"/>
        <v>89.430594881276733</v>
      </c>
      <c r="J52" s="142">
        <f t="shared" si="7"/>
        <v>94.200083307779394</v>
      </c>
      <c r="K52" s="67">
        <f t="shared" si="3"/>
        <v>0.190720933781964</v>
      </c>
      <c r="L52" s="134">
        <f t="shared" si="6"/>
        <v>22.199916692220611</v>
      </c>
      <c r="M52" s="57">
        <f t="shared" si="8"/>
        <v>492.83630114153533</v>
      </c>
    </row>
    <row r="53" spans="1:13" x14ac:dyDescent="0.25">
      <c r="A53" s="13" t="s">
        <v>58</v>
      </c>
      <c r="B53" s="14">
        <v>49</v>
      </c>
      <c r="C53" s="145">
        <v>97.1</v>
      </c>
      <c r="D53" s="141">
        <v>97.1</v>
      </c>
      <c r="E53" s="134">
        <f t="shared" si="0"/>
        <v>96.409808133427788</v>
      </c>
      <c r="F53" s="142">
        <f t="shared" si="4"/>
        <v>0.96665860868225162</v>
      </c>
      <c r="G53" s="28">
        <f t="shared" si="1"/>
        <v>1.0378966753883219</v>
      </c>
      <c r="H53" s="142">
        <f t="shared" si="5"/>
        <v>93.391138714292268</v>
      </c>
      <c r="I53" s="142">
        <f t="shared" si="2"/>
        <v>98.097514484693761</v>
      </c>
      <c r="J53" s="142">
        <f t="shared" si="7"/>
        <v>101.99328102855702</v>
      </c>
      <c r="K53" s="67">
        <f t="shared" si="3"/>
        <v>5.0394243342502858E-2</v>
      </c>
      <c r="L53" s="134">
        <f t="shared" si="6"/>
        <v>-4.893281028557027</v>
      </c>
      <c r="M53" s="57">
        <f t="shared" si="8"/>
        <v>23.944199224436115</v>
      </c>
    </row>
    <row r="54" spans="1:13" x14ac:dyDescent="0.25">
      <c r="A54" s="13" t="s">
        <v>59</v>
      </c>
      <c r="B54" s="14">
        <v>50</v>
      </c>
      <c r="C54" s="145">
        <v>93</v>
      </c>
      <c r="D54" s="141">
        <v>93</v>
      </c>
      <c r="E54" s="134">
        <f t="shared" si="0"/>
        <v>94.555054830534345</v>
      </c>
      <c r="F54" s="142">
        <f t="shared" si="4"/>
        <v>0.72853144334526299</v>
      </c>
      <c r="G54" s="28">
        <f t="shared" si="1"/>
        <v>1.0359119116435618</v>
      </c>
      <c r="H54" s="142">
        <f t="shared" si="5"/>
        <v>89.508614227955846</v>
      </c>
      <c r="I54" s="142">
        <f t="shared" si="2"/>
        <v>97.37646674211004</v>
      </c>
      <c r="J54" s="142">
        <f t="shared" si="7"/>
        <v>101.17474709141244</v>
      </c>
      <c r="K54" s="67">
        <f t="shared" si="3"/>
        <v>8.7900506359273572E-2</v>
      </c>
      <c r="L54" s="134">
        <f t="shared" si="6"/>
        <v>-8.174747091412442</v>
      </c>
      <c r="M54" s="57">
        <f t="shared" si="8"/>
        <v>66.826490008556178</v>
      </c>
    </row>
    <row r="55" spans="1:13" x14ac:dyDescent="0.25">
      <c r="A55" s="13" t="s">
        <v>60</v>
      </c>
      <c r="B55" s="14">
        <v>51</v>
      </c>
      <c r="C55" s="145">
        <v>96</v>
      </c>
      <c r="D55" s="141">
        <v>96</v>
      </c>
      <c r="E55" s="134">
        <f t="shared" si="0"/>
        <v>93.545252594774865</v>
      </c>
      <c r="F55" s="142">
        <f t="shared" si="4"/>
        <v>0.58181608082882263</v>
      </c>
      <c r="G55" s="28">
        <f t="shared" si="1"/>
        <v>1.0595550540626903</v>
      </c>
      <c r="H55" s="142">
        <f t="shared" si="5"/>
        <v>90.436030001975695</v>
      </c>
      <c r="I55" s="142">
        <f t="shared" si="2"/>
        <v>95.283586273879607</v>
      </c>
      <c r="J55" s="142">
        <f t="shared" si="7"/>
        <v>101.14579644962976</v>
      </c>
      <c r="K55" s="67">
        <f t="shared" si="3"/>
        <v>5.3602046350309962E-2</v>
      </c>
      <c r="L55" s="134">
        <f t="shared" si="6"/>
        <v>-5.1457964496297564</v>
      </c>
      <c r="M55" s="57">
        <f t="shared" si="8"/>
        <v>26.479221101022205</v>
      </c>
    </row>
    <row r="56" spans="1:13" x14ac:dyDescent="0.25">
      <c r="A56" s="13" t="s">
        <v>61</v>
      </c>
      <c r="B56" s="14">
        <v>52</v>
      </c>
      <c r="C56" s="145">
        <v>80.5</v>
      </c>
      <c r="D56" s="141">
        <v>80.5</v>
      </c>
      <c r="E56" s="134">
        <f t="shared" si="0"/>
        <v>88.186371400821201</v>
      </c>
      <c r="F56" s="142">
        <f t="shared" si="4"/>
        <v>8.0421230837180668E-2</v>
      </c>
      <c r="G56" s="28">
        <f t="shared" si="1"/>
        <v>1.0309184829918219</v>
      </c>
      <c r="H56" s="142">
        <f t="shared" si="5"/>
        <v>77.560707061597896</v>
      </c>
      <c r="I56" s="142">
        <f t="shared" si="2"/>
        <v>94.127068675603681</v>
      </c>
      <c r="J56" s="142">
        <f t="shared" si="7"/>
        <v>97.694171642457306</v>
      </c>
      <c r="K56" s="67">
        <f t="shared" si="3"/>
        <v>0.21359219431623983</v>
      </c>
      <c r="L56" s="134">
        <f t="shared" si="6"/>
        <v>-17.194171642457306</v>
      </c>
      <c r="M56" s="57">
        <f t="shared" si="8"/>
        <v>295.63953847028296</v>
      </c>
    </row>
    <row r="57" spans="1:13" x14ac:dyDescent="0.25">
      <c r="A57" s="13" t="s">
        <v>62</v>
      </c>
      <c r="B57" s="14">
        <v>53</v>
      </c>
      <c r="C57" s="145">
        <v>76.099999999999994</v>
      </c>
      <c r="D57" s="141">
        <v>76.099999999999994</v>
      </c>
      <c r="E57" s="134">
        <f t="shared" si="0"/>
        <v>82.957738311660052</v>
      </c>
      <c r="F57" s="142">
        <f t="shared" si="4"/>
        <v>-0.36766295377067848</v>
      </c>
      <c r="G57" s="28">
        <f t="shared" si="1"/>
        <v>1.0292952951711465</v>
      </c>
      <c r="H57" s="142">
        <f t="shared" si="5"/>
        <v>73.4618447231299</v>
      </c>
      <c r="I57" s="142">
        <f t="shared" si="2"/>
        <v>88.266792631658376</v>
      </c>
      <c r="J57" s="142">
        <f t="shared" si="7"/>
        <v>91.436621889707084</v>
      </c>
      <c r="K57" s="67">
        <f t="shared" si="3"/>
        <v>0.20153248212492891</v>
      </c>
      <c r="L57" s="134">
        <f t="shared" si="6"/>
        <v>-15.336621889707089</v>
      </c>
      <c r="M57" s="57">
        <f t="shared" si="8"/>
        <v>235.21197098784265</v>
      </c>
    </row>
    <row r="58" spans="1:13" x14ac:dyDescent="0.25">
      <c r="A58" s="13" t="s">
        <v>63</v>
      </c>
      <c r="B58" s="14">
        <v>54</v>
      </c>
      <c r="C58" s="145">
        <v>69.900000000000006</v>
      </c>
      <c r="D58" s="141">
        <v>69.900000000000006</v>
      </c>
      <c r="E58" s="134">
        <f t="shared" si="0"/>
        <v>76.630506588681811</v>
      </c>
      <c r="F58" s="142">
        <f t="shared" si="4"/>
        <v>-0.87065055789179668</v>
      </c>
      <c r="G58" s="28">
        <f t="shared" si="1"/>
        <v>1.0513309322236939</v>
      </c>
      <c r="H58" s="142">
        <f t="shared" si="5"/>
        <v>65.97108827142101</v>
      </c>
      <c r="I58" s="142">
        <f t="shared" si="2"/>
        <v>82.590075357889376</v>
      </c>
      <c r="J58" s="142">
        <f t="shared" si="7"/>
        <v>87.508731760870148</v>
      </c>
      <c r="K58" s="67">
        <f t="shared" si="3"/>
        <v>0.25191318685078884</v>
      </c>
      <c r="L58" s="134">
        <f t="shared" si="6"/>
        <v>-17.608731760870143</v>
      </c>
      <c r="M58" s="57">
        <f t="shared" si="8"/>
        <v>310.06743422627693</v>
      </c>
    </row>
    <row r="59" spans="1:13" x14ac:dyDescent="0.25">
      <c r="A59" s="13" t="s">
        <v>64</v>
      </c>
      <c r="B59" s="14">
        <v>55</v>
      </c>
      <c r="C59" s="145">
        <v>73.599999999999994</v>
      </c>
      <c r="D59" s="141">
        <v>73.599999999999994</v>
      </c>
      <c r="E59" s="134">
        <f t="shared" si="0"/>
        <v>74.193775101227118</v>
      </c>
      <c r="F59" s="142">
        <f t="shared" si="4"/>
        <v>-1.0028277883469052</v>
      </c>
      <c r="G59" s="28">
        <f t="shared" si="1"/>
        <v>1.0287466624967248</v>
      </c>
      <c r="H59" s="142">
        <f t="shared" si="5"/>
        <v>71.392647638255454</v>
      </c>
      <c r="I59" s="142">
        <f t="shared" si="2"/>
        <v>75.759856030790019</v>
      </c>
      <c r="J59" s="142">
        <f t="shared" si="7"/>
        <v>78.102235850940872</v>
      </c>
      <c r="K59" s="67">
        <f t="shared" si="3"/>
        <v>6.1171682757348883E-2</v>
      </c>
      <c r="L59" s="134">
        <f t="shared" si="6"/>
        <v>-4.5022358509408775</v>
      </c>
      <c r="M59" s="57">
        <f t="shared" si="8"/>
        <v>20.270127657497326</v>
      </c>
    </row>
    <row r="60" spans="1:13" x14ac:dyDescent="0.25">
      <c r="A60" s="13" t="s">
        <v>65</v>
      </c>
      <c r="B60" s="14">
        <v>56</v>
      </c>
      <c r="C60" s="145">
        <v>92.6</v>
      </c>
      <c r="D60" s="141">
        <v>92.6</v>
      </c>
      <c r="E60" s="134">
        <f t="shared" si="0"/>
        <v>79.205930561394965</v>
      </c>
      <c r="F60" s="142">
        <f t="shared" si="4"/>
        <v>-0.49516320217226012</v>
      </c>
      <c r="G60" s="28">
        <f t="shared" si="1"/>
        <v>1.0370966418641512</v>
      </c>
      <c r="H60" s="142">
        <f t="shared" si="5"/>
        <v>89.964464458766315</v>
      </c>
      <c r="I60" s="142">
        <f t="shared" si="2"/>
        <v>73.190947312880212</v>
      </c>
      <c r="J60" s="142">
        <f t="shared" si="7"/>
        <v>75.335097718266866</v>
      </c>
      <c r="K60" s="67">
        <f t="shared" si="3"/>
        <v>0.18644602896040097</v>
      </c>
      <c r="L60" s="134">
        <f t="shared" si="6"/>
        <v>17.264902281733129</v>
      </c>
      <c r="M60" s="57">
        <f t="shared" si="8"/>
        <v>298.07685079779378</v>
      </c>
    </row>
    <row r="61" spans="1:13" x14ac:dyDescent="0.25">
      <c r="A61" s="13" t="s">
        <v>66</v>
      </c>
      <c r="B61" s="14">
        <v>57</v>
      </c>
      <c r="C61" s="145">
        <v>94.2</v>
      </c>
      <c r="D61" s="141">
        <v>94.2</v>
      </c>
      <c r="E61" s="134">
        <f t="shared" si="0"/>
        <v>82.615901481869031</v>
      </c>
      <c r="F61" s="142">
        <f t="shared" si="4"/>
        <v>-0.16556988222091018</v>
      </c>
      <c r="G61" s="28">
        <f t="shared" si="1"/>
        <v>1.0562907374281907</v>
      </c>
      <c r="H61" s="142">
        <f t="shared" si="5"/>
        <v>89.600711928788627</v>
      </c>
      <c r="I61" s="142">
        <f t="shared" si="2"/>
        <v>78.7107673592227</v>
      </c>
      <c r="J61" s="142">
        <f t="shared" si="7"/>
        <v>82.751064423813901</v>
      </c>
      <c r="K61" s="67">
        <f t="shared" si="3"/>
        <v>0.12153859422702867</v>
      </c>
      <c r="L61" s="134">
        <f t="shared" si="6"/>
        <v>11.448935576186102</v>
      </c>
      <c r="M61" s="57">
        <f t="shared" si="8"/>
        <v>131.07812582765979</v>
      </c>
    </row>
    <row r="62" spans="1:13" x14ac:dyDescent="0.25">
      <c r="A62" s="13" t="s">
        <v>67</v>
      </c>
      <c r="B62" s="14">
        <v>58</v>
      </c>
      <c r="C62" s="145">
        <v>93.5</v>
      </c>
      <c r="D62" s="141">
        <v>93.5</v>
      </c>
      <c r="E62" s="134">
        <f t="shared" si="0"/>
        <v>85.475826188883502</v>
      </c>
      <c r="F62" s="142">
        <f t="shared" si="4"/>
        <v>8.9781861110556027E-2</v>
      </c>
      <c r="G62" s="28">
        <f t="shared" si="1"/>
        <v>1.0323809090052376</v>
      </c>
      <c r="H62" s="142">
        <f t="shared" si="5"/>
        <v>90.887293644364732</v>
      </c>
      <c r="I62" s="142">
        <f t="shared" si="2"/>
        <v>82.450331599648123</v>
      </c>
      <c r="J62" s="142">
        <f t="shared" si="7"/>
        <v>84.82050345488625</v>
      </c>
      <c r="K62" s="67">
        <f t="shared" si="3"/>
        <v>9.282884005469251E-2</v>
      </c>
      <c r="L62" s="134">
        <f t="shared" si="6"/>
        <v>8.67949654511375</v>
      </c>
      <c r="M62" s="57">
        <f t="shared" si="8"/>
        <v>75.333660276641524</v>
      </c>
    </row>
    <row r="63" spans="1:13" x14ac:dyDescent="0.25">
      <c r="A63" s="13" t="s">
        <v>68</v>
      </c>
      <c r="B63" s="14">
        <v>59</v>
      </c>
      <c r="C63" s="145">
        <v>108.5</v>
      </c>
      <c r="D63" s="141">
        <v>108.5</v>
      </c>
      <c r="E63" s="134">
        <f t="shared" si="0"/>
        <v>92.398149709333751</v>
      </c>
      <c r="F63" s="142">
        <f t="shared" si="4"/>
        <v>0.6664483771588261</v>
      </c>
      <c r="G63" s="28">
        <f t="shared" si="1"/>
        <v>1.0447506886260371</v>
      </c>
      <c r="H63" s="142">
        <f t="shared" si="5"/>
        <v>104.61898691039477</v>
      </c>
      <c r="I63" s="142">
        <f t="shared" si="2"/>
        <v>85.565608049994054</v>
      </c>
      <c r="J63" s="142">
        <f t="shared" si="7"/>
        <v>88.739804767713011</v>
      </c>
      <c r="K63" s="67">
        <f t="shared" si="3"/>
        <v>0.18212161504411972</v>
      </c>
      <c r="L63" s="134">
        <f t="shared" si="6"/>
        <v>19.760195232286989</v>
      </c>
      <c r="M63" s="57">
        <f t="shared" si="8"/>
        <v>390.46531561809746</v>
      </c>
    </row>
    <row r="64" spans="1:13" x14ac:dyDescent="0.25">
      <c r="A64" s="13" t="s">
        <v>69</v>
      </c>
      <c r="B64" s="14">
        <v>60</v>
      </c>
      <c r="C64" s="145">
        <v>109.4</v>
      </c>
      <c r="D64" s="141">
        <v>109.4</v>
      </c>
      <c r="E64" s="134">
        <f t="shared" si="0"/>
        <v>96.831824459186265</v>
      </c>
      <c r="F64" s="142">
        <f t="shared" si="4"/>
        <v>0.98440228301417332</v>
      </c>
      <c r="G64" s="28">
        <f t="shared" si="1"/>
        <v>1.0603922112489972</v>
      </c>
      <c r="H64" s="142">
        <f t="shared" si="5"/>
        <v>103.56997001257648</v>
      </c>
      <c r="I64" s="142">
        <f t="shared" si="2"/>
        <v>93.06459808649258</v>
      </c>
      <c r="J64" s="142">
        <f t="shared" si="7"/>
        <v>98.303272941239427</v>
      </c>
      <c r="K64" s="67">
        <f t="shared" si="3"/>
        <v>0.10143260565594678</v>
      </c>
      <c r="L64" s="134">
        <f t="shared" si="6"/>
        <v>11.096727058760578</v>
      </c>
      <c r="M64" s="57">
        <f t="shared" si="8"/>
        <v>123.13735141662919</v>
      </c>
    </row>
    <row r="65" spans="1:13" x14ac:dyDescent="0.25">
      <c r="A65" s="13" t="s">
        <v>70</v>
      </c>
      <c r="B65" s="14">
        <v>61</v>
      </c>
      <c r="C65" s="145">
        <v>105.1</v>
      </c>
      <c r="D65" s="141">
        <v>105.1</v>
      </c>
      <c r="E65" s="134">
        <f t="shared" si="0"/>
        <v>99.246066451156935</v>
      </c>
      <c r="F65" s="142">
        <f t="shared" si="4"/>
        <v>1.1050807544501016</v>
      </c>
      <c r="G65" s="28">
        <f t="shared" si="1"/>
        <v>1.0338653634872892</v>
      </c>
      <c r="H65" s="142">
        <f t="shared" si="5"/>
        <v>101.8035098123524</v>
      </c>
      <c r="I65" s="142">
        <f t="shared" si="2"/>
        <v>97.816226742200442</v>
      </c>
      <c r="J65" s="142">
        <f t="shared" si="7"/>
        <v>100.98360507957533</v>
      </c>
      <c r="K65" s="67">
        <f t="shared" si="3"/>
        <v>3.9166459756657161E-2</v>
      </c>
      <c r="L65" s="134">
        <f t="shared" si="6"/>
        <v>4.1163949204246677</v>
      </c>
      <c r="M65" s="57">
        <f t="shared" si="8"/>
        <v>16.944707140898007</v>
      </c>
    </row>
    <row r="66" spans="1:13" x14ac:dyDescent="0.25">
      <c r="A66" s="13" t="s">
        <v>71</v>
      </c>
      <c r="B66" s="14">
        <v>62</v>
      </c>
      <c r="C66" s="145">
        <v>92.5</v>
      </c>
      <c r="D66" s="141">
        <v>92.5</v>
      </c>
      <c r="E66" s="134">
        <f t="shared" si="0"/>
        <v>96.114905775889994</v>
      </c>
      <c r="F66" s="142">
        <f t="shared" si="4"/>
        <v>0.74754197778198317</v>
      </c>
      <c r="G66" s="28">
        <f t="shared" si="1"/>
        <v>1.0401549481688852</v>
      </c>
      <c r="H66" s="142">
        <f t="shared" si="5"/>
        <v>88.537869375944368</v>
      </c>
      <c r="I66" s="142">
        <f t="shared" si="2"/>
        <v>100.35114720560703</v>
      </c>
      <c r="J66" s="142">
        <f t="shared" si="7"/>
        <v>104.84193014747078</v>
      </c>
      <c r="K66" s="67">
        <f t="shared" si="3"/>
        <v>0.13342627186454895</v>
      </c>
      <c r="L66" s="134">
        <f t="shared" si="6"/>
        <v>-12.341930147470777</v>
      </c>
      <c r="M66" s="57">
        <f t="shared" si="8"/>
        <v>152.32323976504802</v>
      </c>
    </row>
    <row r="67" spans="1:13" x14ac:dyDescent="0.25">
      <c r="A67" s="13" t="s">
        <v>72</v>
      </c>
      <c r="B67" s="14">
        <v>63</v>
      </c>
      <c r="C67" s="145">
        <v>97.1</v>
      </c>
      <c r="D67" s="141">
        <v>97.1</v>
      </c>
      <c r="E67" s="134">
        <f t="shared" si="0"/>
        <v>94.964537171900332</v>
      </c>
      <c r="F67" s="142">
        <f t="shared" si="4"/>
        <v>0.58735832468045635</v>
      </c>
      <c r="G67" s="28">
        <f t="shared" si="1"/>
        <v>1.0582770976883091</v>
      </c>
      <c r="H67" s="142">
        <f t="shared" si="5"/>
        <v>91.569891753193332</v>
      </c>
      <c r="I67" s="142">
        <f t="shared" si="2"/>
        <v>96.862447753671972</v>
      </c>
      <c r="J67" s="142">
        <f t="shared" si="7"/>
        <v>102.71218516050668</v>
      </c>
      <c r="K67" s="67">
        <f t="shared" si="3"/>
        <v>5.7797993414075016E-2</v>
      </c>
      <c r="L67" s="134">
        <f t="shared" si="6"/>
        <v>-5.6121851605066837</v>
      </c>
      <c r="M67" s="57">
        <f t="shared" si="8"/>
        <v>31.496622275811433</v>
      </c>
    </row>
    <row r="68" spans="1:13" x14ac:dyDescent="0.25">
      <c r="A68" s="13" t="s">
        <v>73</v>
      </c>
      <c r="B68" s="14">
        <v>64</v>
      </c>
      <c r="C68" s="145">
        <v>81.400000000000006</v>
      </c>
      <c r="D68" s="141">
        <v>81.400000000000006</v>
      </c>
      <c r="E68" s="134">
        <f t="shared" si="0"/>
        <v>89.520874855033483</v>
      </c>
      <c r="F68" s="142">
        <f t="shared" si="4"/>
        <v>7.8340182533863767E-2</v>
      </c>
      <c r="G68" s="28">
        <f t="shared" si="1"/>
        <v>1.0269137862528335</v>
      </c>
      <c r="H68" s="142">
        <f t="shared" si="5"/>
        <v>78.733656116917373</v>
      </c>
      <c r="I68" s="142">
        <f t="shared" si="2"/>
        <v>95.551895496580784</v>
      </c>
      <c r="J68" s="142">
        <f t="shared" si="7"/>
        <v>98.787795169471963</v>
      </c>
      <c r="K68" s="67">
        <f t="shared" si="3"/>
        <v>0.21360927726624024</v>
      </c>
      <c r="L68" s="134">
        <f t="shared" si="6"/>
        <v>-17.387795169471957</v>
      </c>
      <c r="M68" s="57">
        <f t="shared" si="8"/>
        <v>302.33542085551233</v>
      </c>
    </row>
    <row r="69" spans="1:13" x14ac:dyDescent="0.25">
      <c r="A69" s="13" t="s">
        <v>74</v>
      </c>
      <c r="B69" s="14">
        <v>65</v>
      </c>
      <c r="C69" s="145">
        <v>79.099999999999994</v>
      </c>
      <c r="D69" s="141">
        <v>79.099999999999994</v>
      </c>
      <c r="E69" s="134">
        <f t="shared" si="0"/>
        <v>84.739162033261479</v>
      </c>
      <c r="F69" s="142">
        <f t="shared" si="4"/>
        <v>-0.33184829102955149</v>
      </c>
      <c r="G69" s="28">
        <f t="shared" si="1"/>
        <v>1.034200962987299</v>
      </c>
      <c r="H69" s="142">
        <f t="shared" si="5"/>
        <v>76.046362264823728</v>
      </c>
      <c r="I69" s="142">
        <f t="shared" si="2"/>
        <v>89.599215037567348</v>
      </c>
      <c r="J69" s="142">
        <f t="shared" si="7"/>
        <v>93.197066873373657</v>
      </c>
      <c r="K69" s="67">
        <f t="shared" si="3"/>
        <v>0.17821829169878209</v>
      </c>
      <c r="L69" s="134">
        <f t="shared" si="6"/>
        <v>-14.097066873373663</v>
      </c>
      <c r="M69" s="57">
        <f t="shared" si="8"/>
        <v>198.72729443236909</v>
      </c>
    </row>
    <row r="70" spans="1:13" x14ac:dyDescent="0.25">
      <c r="A70" s="13" t="s">
        <v>75</v>
      </c>
      <c r="B70" s="14">
        <v>66</v>
      </c>
      <c r="C70" s="145">
        <v>72.099999999999994</v>
      </c>
      <c r="D70" s="141">
        <v>72.099999999999994</v>
      </c>
      <c r="E70" s="134">
        <f t="shared" si="0"/>
        <v>78.57012716835149</v>
      </c>
      <c r="F70" s="142">
        <f t="shared" si="4"/>
        <v>-0.8245068378650604</v>
      </c>
      <c r="G70" s="28">
        <f t="shared" si="1"/>
        <v>1.0504301928518873</v>
      </c>
      <c r="H70" s="142">
        <f t="shared" si="5"/>
        <v>68.129604389525753</v>
      </c>
      <c r="I70" s="142">
        <f t="shared" si="2"/>
        <v>84.407313742231935</v>
      </c>
      <c r="J70" s="142">
        <f t="shared" si="7"/>
        <v>89.326327010795737</v>
      </c>
      <c r="K70" s="67">
        <f t="shared" si="3"/>
        <v>0.23892270472670935</v>
      </c>
      <c r="L70" s="134">
        <f t="shared" si="6"/>
        <v>-17.226327010795742</v>
      </c>
      <c r="M70" s="57">
        <f t="shared" si="8"/>
        <v>296.74634228287096</v>
      </c>
    </row>
    <row r="71" spans="1:13" x14ac:dyDescent="0.25">
      <c r="A71" s="13" t="s">
        <v>76</v>
      </c>
      <c r="B71" s="14">
        <v>67</v>
      </c>
      <c r="C71" s="145">
        <v>78.7</v>
      </c>
      <c r="D71" s="141">
        <v>78.7</v>
      </c>
      <c r="E71" s="134">
        <f t="shared" si="0"/>
        <v>77.348211611151214</v>
      </c>
      <c r="F71" s="142">
        <f t="shared" si="4"/>
        <v>-0.85804813377695255</v>
      </c>
      <c r="G71" s="28">
        <f t="shared" si="1"/>
        <v>1.0263871946028125</v>
      </c>
      <c r="H71" s="142">
        <f t="shared" si="5"/>
        <v>76.637397465636425</v>
      </c>
      <c r="I71" s="142">
        <f t="shared" si="2"/>
        <v>77.745620330486432</v>
      </c>
      <c r="J71" s="142">
        <f t="shared" si="7"/>
        <v>79.838049338155088</v>
      </c>
      <c r="K71" s="67">
        <f t="shared" si="3"/>
        <v>1.4460601501335258E-2</v>
      </c>
      <c r="L71" s="134">
        <f t="shared" si="6"/>
        <v>-1.1380493381550849</v>
      </c>
      <c r="M71" s="57">
        <f t="shared" si="8"/>
        <v>1.2951562960752268</v>
      </c>
    </row>
    <row r="72" spans="1:13" x14ac:dyDescent="0.25">
      <c r="A72" s="13" t="s">
        <v>77</v>
      </c>
      <c r="B72" s="14">
        <v>68</v>
      </c>
      <c r="C72" s="145">
        <v>87.1</v>
      </c>
      <c r="D72" s="141">
        <v>87.1</v>
      </c>
      <c r="E72" s="134">
        <f t="shared" si="0"/>
        <v>79.261942388592701</v>
      </c>
      <c r="F72" s="142">
        <f t="shared" si="4"/>
        <v>-0.62410999367011633</v>
      </c>
      <c r="G72" s="28">
        <f t="shared" si="1"/>
        <v>1.037810501519943</v>
      </c>
      <c r="H72" s="142">
        <f t="shared" si="5"/>
        <v>84.219608293934328</v>
      </c>
      <c r="I72" s="142">
        <f t="shared" si="2"/>
        <v>76.490163477374267</v>
      </c>
      <c r="J72" s="142">
        <f t="shared" si="7"/>
        <v>79.106200727356395</v>
      </c>
      <c r="K72" s="67">
        <f t="shared" si="3"/>
        <v>9.1777259157791044E-2</v>
      </c>
      <c r="L72" s="134">
        <f t="shared" si="6"/>
        <v>7.9937992726435994</v>
      </c>
      <c r="M72" s="57">
        <f t="shared" si="8"/>
        <v>63.900826811317337</v>
      </c>
    </row>
    <row r="73" spans="1:13" x14ac:dyDescent="0.25">
      <c r="A73" s="13" t="s">
        <v>78</v>
      </c>
      <c r="B73" s="14">
        <v>69</v>
      </c>
      <c r="C73" s="145">
        <v>91.4</v>
      </c>
      <c r="D73" s="141">
        <v>91.4</v>
      </c>
      <c r="E73" s="134">
        <f t="shared" ref="E73:E136" si="9">$N$4*H73+(1-$N$4)*I73</f>
        <v>81.640797994153985</v>
      </c>
      <c r="F73" s="142">
        <f t="shared" ref="F73:F136" si="10">$O$4*(E73-E72)+(1-$O$4)*F72</f>
        <v>-0.37065969709498603</v>
      </c>
      <c r="G73" s="28">
        <f t="shared" ref="G73:G136" si="11">$P$4*(D73/E73)+(1-$P$4)*G70</f>
        <v>1.0542864250960935</v>
      </c>
      <c r="H73" s="142">
        <f t="shared" ref="H73:H136" si="12">D73/G70</f>
        <v>87.011969593002348</v>
      </c>
      <c r="I73" s="142">
        <f t="shared" ref="I73:I136" si="13">E72+F72</f>
        <v>78.637832394922583</v>
      </c>
      <c r="J73" s="142">
        <f t="shared" ref="J73:J136" si="14">(E72+F72)*G70</f>
        <v>82.603553448052921</v>
      </c>
      <c r="K73" s="67">
        <f t="shared" ref="K73:K136" si="15">ABS(D73-J73)/D73</f>
        <v>9.624120953990245E-2</v>
      </c>
      <c r="L73" s="134">
        <f t="shared" ref="L73:L136" si="16">(D73-J73)</f>
        <v>8.7964465519470849</v>
      </c>
      <c r="M73" s="57">
        <f t="shared" ref="M73:M136" si="17">(D73-J73)^2</f>
        <v>77.37747194126176</v>
      </c>
    </row>
    <row r="74" spans="1:13" x14ac:dyDescent="0.25">
      <c r="A74" s="13" t="s">
        <v>79</v>
      </c>
      <c r="B74" s="14">
        <v>70</v>
      </c>
      <c r="C74" s="145">
        <v>109.9</v>
      </c>
      <c r="D74" s="141">
        <v>109.9</v>
      </c>
      <c r="E74" s="134">
        <f t="shared" si="9"/>
        <v>90.523618855159086</v>
      </c>
      <c r="F74" s="142">
        <f t="shared" si="10"/>
        <v>0.41033406200866129</v>
      </c>
      <c r="G74" s="28">
        <f t="shared" si="11"/>
        <v>1.0368586561872506</v>
      </c>
      <c r="H74" s="142">
        <f t="shared" si="12"/>
        <v>107.07460164926229</v>
      </c>
      <c r="I74" s="142">
        <f t="shared" si="13"/>
        <v>81.270138297058992</v>
      </c>
      <c r="J74" s="142">
        <f t="shared" si="14"/>
        <v>83.414629251700973</v>
      </c>
      <c r="K74" s="67">
        <f t="shared" si="15"/>
        <v>0.24099518424293934</v>
      </c>
      <c r="L74" s="134">
        <f t="shared" si="16"/>
        <v>26.485370748299033</v>
      </c>
      <c r="M74" s="57">
        <f t="shared" si="17"/>
        <v>701.47486367485408</v>
      </c>
    </row>
    <row r="75" spans="1:13" x14ac:dyDescent="0.25">
      <c r="A75" s="13" t="s">
        <v>80</v>
      </c>
      <c r="B75" s="14">
        <v>71</v>
      </c>
      <c r="C75" s="145">
        <v>116.3</v>
      </c>
      <c r="D75" s="141">
        <v>116.3</v>
      </c>
      <c r="E75" s="134">
        <f t="shared" si="9"/>
        <v>98.510774526413599</v>
      </c>
      <c r="F75" s="142">
        <f t="shared" si="10"/>
        <v>1.0498178058290111</v>
      </c>
      <c r="G75" s="28">
        <f t="shared" si="11"/>
        <v>1.0457771243926099</v>
      </c>
      <c r="H75" s="142">
        <f t="shared" si="12"/>
        <v>112.06284753302347</v>
      </c>
      <c r="I75" s="142">
        <f t="shared" si="13"/>
        <v>90.933952917167744</v>
      </c>
      <c r="J75" s="142">
        <f t="shared" si="14"/>
        <v>94.372211282156741</v>
      </c>
      <c r="K75" s="67">
        <f t="shared" si="15"/>
        <v>0.18854504486537624</v>
      </c>
      <c r="L75" s="134">
        <f t="shared" si="16"/>
        <v>21.927788717843256</v>
      </c>
      <c r="M75" s="57">
        <f t="shared" si="17"/>
        <v>480.82791805437398</v>
      </c>
    </row>
    <row r="76" spans="1:13" x14ac:dyDescent="0.25">
      <c r="A76" s="13" t="s">
        <v>81</v>
      </c>
      <c r="B76" s="14">
        <v>72</v>
      </c>
      <c r="C76" s="145">
        <v>113</v>
      </c>
      <c r="D76" s="141">
        <v>113</v>
      </c>
      <c r="E76" s="134">
        <f t="shared" si="9"/>
        <v>102.29344966154807</v>
      </c>
      <c r="F76" s="142">
        <f t="shared" si="10"/>
        <v>1.2804709644223917</v>
      </c>
      <c r="G76" s="28">
        <f t="shared" si="11"/>
        <v>1.0570975530830249</v>
      </c>
      <c r="H76" s="142">
        <f t="shared" si="12"/>
        <v>107.18149955283789</v>
      </c>
      <c r="I76" s="142">
        <f t="shared" si="13"/>
        <v>99.560592332242607</v>
      </c>
      <c r="J76" s="142">
        <f t="shared" si="14"/>
        <v>104.9653809704096</v>
      </c>
      <c r="K76" s="67">
        <f t="shared" si="15"/>
        <v>7.1102823270711518E-2</v>
      </c>
      <c r="L76" s="134">
        <f t="shared" si="16"/>
        <v>8.0346190295904023</v>
      </c>
      <c r="M76" s="57">
        <f t="shared" si="17"/>
        <v>64.55510295065622</v>
      </c>
    </row>
    <row r="77" spans="1:13" x14ac:dyDescent="0.25">
      <c r="A77" s="13" t="s">
        <v>82</v>
      </c>
      <c r="B77" s="14">
        <v>73</v>
      </c>
      <c r="C77" s="145">
        <v>100</v>
      </c>
      <c r="D77" s="141">
        <v>100</v>
      </c>
      <c r="E77" s="134">
        <f t="shared" si="9"/>
        <v>101.01754741364473</v>
      </c>
      <c r="F77" s="142">
        <f t="shared" si="10"/>
        <v>1.0647130653021006</v>
      </c>
      <c r="G77" s="28">
        <f t="shared" si="11"/>
        <v>1.0342398710653722</v>
      </c>
      <c r="H77" s="142">
        <f t="shared" si="12"/>
        <v>96.445160970851347</v>
      </c>
      <c r="I77" s="142">
        <f t="shared" si="13"/>
        <v>103.57392062597046</v>
      </c>
      <c r="J77" s="142">
        <f t="shared" si="14"/>
        <v>107.39151615628869</v>
      </c>
      <c r="K77" s="67">
        <f t="shared" si="15"/>
        <v>7.3915161562886883E-2</v>
      </c>
      <c r="L77" s="134">
        <f t="shared" si="16"/>
        <v>-7.391516156288688</v>
      </c>
      <c r="M77" s="57">
        <f t="shared" si="17"/>
        <v>54.634511088676703</v>
      </c>
    </row>
    <row r="78" spans="1:13" x14ac:dyDescent="0.25">
      <c r="A78" s="13" t="s">
        <v>83</v>
      </c>
      <c r="B78" s="14">
        <v>74</v>
      </c>
      <c r="C78" s="145">
        <v>84.8</v>
      </c>
      <c r="D78" s="141">
        <v>84.8</v>
      </c>
      <c r="E78" s="134">
        <f t="shared" si="9"/>
        <v>94.553727085091182</v>
      </c>
      <c r="F78" s="142">
        <f t="shared" si="10"/>
        <v>0.42930484686068338</v>
      </c>
      <c r="G78" s="28">
        <f t="shared" si="11"/>
        <v>1.037466689799345</v>
      </c>
      <c r="H78" s="142">
        <f t="shared" si="12"/>
        <v>81.088023463175347</v>
      </c>
      <c r="I78" s="142">
        <f t="shared" si="13"/>
        <v>102.08226047894684</v>
      </c>
      <c r="J78" s="142">
        <f t="shared" si="14"/>
        <v>106.75529281517039</v>
      </c>
      <c r="K78" s="67">
        <f t="shared" si="15"/>
        <v>0.25890675489587733</v>
      </c>
      <c r="L78" s="134">
        <f t="shared" si="16"/>
        <v>-21.955292815170395</v>
      </c>
      <c r="M78" s="57">
        <f t="shared" si="17"/>
        <v>482.03488259987279</v>
      </c>
    </row>
    <row r="79" spans="1:13" x14ac:dyDescent="0.25">
      <c r="A79" s="13" t="s">
        <v>84</v>
      </c>
      <c r="B79" s="14">
        <v>75</v>
      </c>
      <c r="C79" s="145">
        <v>94.3</v>
      </c>
      <c r="D79" s="141">
        <v>94.3</v>
      </c>
      <c r="E79" s="134">
        <f t="shared" si="9"/>
        <v>92.911576784789304</v>
      </c>
      <c r="F79" s="142">
        <f t="shared" si="10"/>
        <v>0.25447403244016314</v>
      </c>
      <c r="G79" s="28">
        <f t="shared" si="11"/>
        <v>1.0547453563609761</v>
      </c>
      <c r="H79" s="142">
        <f t="shared" si="12"/>
        <v>89.206525665463943</v>
      </c>
      <c r="I79" s="142">
        <f t="shared" si="13"/>
        <v>94.983031931951871</v>
      </c>
      <c r="J79" s="142">
        <f t="shared" si="14"/>
        <v>100.40633063967314</v>
      </c>
      <c r="K79" s="67">
        <f t="shared" si="15"/>
        <v>6.4754301587201982E-2</v>
      </c>
      <c r="L79" s="134">
        <f t="shared" si="16"/>
        <v>-6.1063306396731463</v>
      </c>
      <c r="M79" s="57">
        <f t="shared" si="17"/>
        <v>37.287273881011053</v>
      </c>
    </row>
    <row r="80" spans="1:13" x14ac:dyDescent="0.25">
      <c r="A80" s="13" t="s">
        <v>85</v>
      </c>
      <c r="B80" s="14">
        <v>76</v>
      </c>
      <c r="C80" s="145">
        <v>87.1</v>
      </c>
      <c r="D80" s="141">
        <v>87.1</v>
      </c>
      <c r="E80" s="134">
        <f t="shared" si="9"/>
        <v>89.956720361810724</v>
      </c>
      <c r="F80" s="142">
        <f t="shared" si="10"/>
        <v>-1.6393457997178784E-2</v>
      </c>
      <c r="G80" s="28">
        <f t="shared" si="11"/>
        <v>1.0305572674985923</v>
      </c>
      <c r="H80" s="142">
        <f t="shared" si="12"/>
        <v>84.216439954377449</v>
      </c>
      <c r="I80" s="142">
        <f t="shared" si="13"/>
        <v>93.166050817229461</v>
      </c>
      <c r="J80" s="142">
        <f t="shared" si="14"/>
        <v>96.356044384881315</v>
      </c>
      <c r="K80" s="67">
        <f t="shared" si="15"/>
        <v>0.10626916630173733</v>
      </c>
      <c r="L80" s="134">
        <f t="shared" si="16"/>
        <v>-9.2560443848813208</v>
      </c>
      <c r="M80" s="57">
        <f t="shared" si="17"/>
        <v>85.674357654893029</v>
      </c>
    </row>
    <row r="81" spans="1:13" x14ac:dyDescent="0.25">
      <c r="A81" s="13" t="s">
        <v>86</v>
      </c>
      <c r="B81" s="14">
        <v>77</v>
      </c>
      <c r="C81" s="145">
        <v>90.3</v>
      </c>
      <c r="D81" s="141">
        <v>90.3</v>
      </c>
      <c r="E81" s="134">
        <f t="shared" si="9"/>
        <v>88.899889226400688</v>
      </c>
      <c r="F81" s="142">
        <f t="shared" si="10"/>
        <v>-0.10420639797082393</v>
      </c>
      <c r="G81" s="28">
        <f t="shared" si="11"/>
        <v>1.0362548592904974</v>
      </c>
      <c r="H81" s="142">
        <f t="shared" si="12"/>
        <v>87.038939069421886</v>
      </c>
      <c r="I81" s="142">
        <f t="shared" si="13"/>
        <v>89.940326903813542</v>
      </c>
      <c r="J81" s="142">
        <f t="shared" si="14"/>
        <v>93.310093232370406</v>
      </c>
      <c r="K81" s="67">
        <f t="shared" si="15"/>
        <v>3.3334365806981271E-2</v>
      </c>
      <c r="L81" s="134">
        <f t="shared" si="16"/>
        <v>-3.0100932323704086</v>
      </c>
      <c r="M81" s="57">
        <f t="shared" si="17"/>
        <v>9.0606612675621339</v>
      </c>
    </row>
    <row r="82" spans="1:13" x14ac:dyDescent="0.25">
      <c r="A82" s="13" t="s">
        <v>87</v>
      </c>
      <c r="B82" s="14">
        <v>78</v>
      </c>
      <c r="C82" s="145">
        <v>72.400000000000006</v>
      </c>
      <c r="D82" s="141">
        <v>72.400000000000006</v>
      </c>
      <c r="E82" s="134">
        <f t="shared" si="9"/>
        <v>81.568629708549054</v>
      </c>
      <c r="F82" s="142">
        <f t="shared" si="10"/>
        <v>-0.71416968128876446</v>
      </c>
      <c r="G82" s="28">
        <f t="shared" si="11"/>
        <v>1.0454184294898703</v>
      </c>
      <c r="H82" s="142">
        <f t="shared" si="12"/>
        <v>68.642160464010445</v>
      </c>
      <c r="I82" s="142">
        <f t="shared" si="13"/>
        <v>88.795682828429861</v>
      </c>
      <c r="J82" s="142">
        <f t="shared" si="14"/>
        <v>93.656834128188464</v>
      </c>
      <c r="K82" s="67">
        <f t="shared" si="15"/>
        <v>0.29360268132856987</v>
      </c>
      <c r="L82" s="134">
        <f t="shared" si="16"/>
        <v>-21.256834128188459</v>
      </c>
      <c r="M82" s="57">
        <f t="shared" si="17"/>
        <v>451.85299715331757</v>
      </c>
    </row>
    <row r="83" spans="1:13" x14ac:dyDescent="0.25">
      <c r="A83" s="13" t="s">
        <v>88</v>
      </c>
      <c r="B83" s="14">
        <v>79</v>
      </c>
      <c r="C83" s="145">
        <v>84.9</v>
      </c>
      <c r="D83" s="141">
        <v>84.9</v>
      </c>
      <c r="E83" s="134">
        <f t="shared" si="9"/>
        <v>81.402455494452056</v>
      </c>
      <c r="F83" s="142">
        <f t="shared" si="10"/>
        <v>-0.66791886385777932</v>
      </c>
      <c r="G83" s="28">
        <f t="shared" si="11"/>
        <v>1.0312496792982599</v>
      </c>
      <c r="H83" s="142">
        <f t="shared" si="12"/>
        <v>82.382612473416941</v>
      </c>
      <c r="I83" s="142">
        <f t="shared" si="13"/>
        <v>80.854460027260288</v>
      </c>
      <c r="J83" s="142">
        <f t="shared" si="14"/>
        <v>83.325151390767516</v>
      </c>
      <c r="K83" s="67">
        <f t="shared" si="15"/>
        <v>1.8549453583421548E-2</v>
      </c>
      <c r="L83" s="134">
        <f t="shared" si="16"/>
        <v>1.5748486092324896</v>
      </c>
      <c r="M83" s="57">
        <f t="shared" si="17"/>
        <v>2.4801481420015068</v>
      </c>
    </row>
    <row r="84" spans="1:13" x14ac:dyDescent="0.25">
      <c r="A84" s="13" t="s">
        <v>89</v>
      </c>
      <c r="B84" s="14">
        <v>80</v>
      </c>
      <c r="C84" s="145">
        <v>92.7</v>
      </c>
      <c r="D84" s="141">
        <v>92.7</v>
      </c>
      <c r="E84" s="134">
        <f t="shared" si="9"/>
        <v>83.862325153493373</v>
      </c>
      <c r="F84" s="142">
        <f t="shared" si="10"/>
        <v>-0.40393351252509557</v>
      </c>
      <c r="G84" s="28">
        <f t="shared" si="11"/>
        <v>1.0401122171505695</v>
      </c>
      <c r="H84" s="142">
        <f t="shared" si="12"/>
        <v>89.456757832209149</v>
      </c>
      <c r="I84" s="142">
        <f t="shared" si="13"/>
        <v>80.734536630594278</v>
      </c>
      <c r="J84" s="142">
        <f t="shared" si="14"/>
        <v>83.661555896019991</v>
      </c>
      <c r="K84" s="67">
        <f t="shared" si="15"/>
        <v>9.7502093894067013E-2</v>
      </c>
      <c r="L84" s="134">
        <f t="shared" si="16"/>
        <v>9.0384441039800123</v>
      </c>
      <c r="M84" s="57">
        <f t="shared" si="17"/>
        <v>81.693471820771052</v>
      </c>
    </row>
    <row r="85" spans="1:13" x14ac:dyDescent="0.25">
      <c r="A85" s="13" t="s">
        <v>90</v>
      </c>
      <c r="B85" s="14">
        <v>81</v>
      </c>
      <c r="C85" s="145">
        <v>92.2</v>
      </c>
      <c r="D85" s="141">
        <v>92.2</v>
      </c>
      <c r="E85" s="134">
        <f t="shared" si="9"/>
        <v>85.156706697200519</v>
      </c>
      <c r="F85" s="142">
        <f t="shared" si="10"/>
        <v>-0.26059572177909435</v>
      </c>
      <c r="G85" s="28">
        <f t="shared" si="11"/>
        <v>1.0474992873898115</v>
      </c>
      <c r="H85" s="142">
        <f t="shared" si="12"/>
        <v>88.194351083891419</v>
      </c>
      <c r="I85" s="142">
        <f t="shared" si="13"/>
        <v>83.458391640968273</v>
      </c>
      <c r="J85" s="142">
        <f t="shared" si="14"/>
        <v>87.248940717051568</v>
      </c>
      <c r="K85" s="67">
        <f t="shared" si="15"/>
        <v>5.3699124543909273E-2</v>
      </c>
      <c r="L85" s="134">
        <f t="shared" si="16"/>
        <v>4.9510592829484352</v>
      </c>
      <c r="M85" s="57">
        <f t="shared" si="17"/>
        <v>24.512988023269873</v>
      </c>
    </row>
    <row r="86" spans="1:13" x14ac:dyDescent="0.25">
      <c r="A86" s="13" t="s">
        <v>91</v>
      </c>
      <c r="B86" s="14">
        <v>82</v>
      </c>
      <c r="C86" s="145">
        <v>114.9</v>
      </c>
      <c r="D86" s="141">
        <v>114.9</v>
      </c>
      <c r="E86" s="134">
        <f t="shared" si="9"/>
        <v>94.406938004848286</v>
      </c>
      <c r="F86" s="142">
        <f t="shared" si="10"/>
        <v>0.54211807950453272</v>
      </c>
      <c r="G86" s="28">
        <f t="shared" si="11"/>
        <v>1.0416185406478382</v>
      </c>
      <c r="H86" s="142">
        <f t="shared" si="12"/>
        <v>111.41821646740935</v>
      </c>
      <c r="I86" s="142">
        <f t="shared" si="13"/>
        <v>84.896110975421422</v>
      </c>
      <c r="J86" s="142">
        <f t="shared" si="14"/>
        <v>87.549087217072824</v>
      </c>
      <c r="K86" s="67">
        <f t="shared" si="15"/>
        <v>0.23804101638752986</v>
      </c>
      <c r="L86" s="134">
        <f t="shared" si="16"/>
        <v>27.350912782927182</v>
      </c>
      <c r="M86" s="57">
        <f t="shared" si="17"/>
        <v>748.07243005928956</v>
      </c>
    </row>
    <row r="87" spans="1:13" x14ac:dyDescent="0.25">
      <c r="A87" s="13" t="s">
        <v>92</v>
      </c>
      <c r="B87" s="14">
        <v>83</v>
      </c>
      <c r="C87" s="145">
        <v>112.5</v>
      </c>
      <c r="D87" s="141">
        <v>112.5</v>
      </c>
      <c r="E87" s="134">
        <f t="shared" si="9"/>
        <v>99.687004831408984</v>
      </c>
      <c r="F87" s="142">
        <f t="shared" si="10"/>
        <v>0.94200095375607318</v>
      </c>
      <c r="G87" s="28">
        <f t="shared" si="11"/>
        <v>1.0450460550629681</v>
      </c>
      <c r="H87" s="142">
        <f t="shared" si="12"/>
        <v>108.1614061876885</v>
      </c>
      <c r="I87" s="142">
        <f t="shared" si="13"/>
        <v>94.949056084352819</v>
      </c>
      <c r="J87" s="142">
        <f t="shared" si="14"/>
        <v>98.757673240249972</v>
      </c>
      <c r="K87" s="67">
        <f t="shared" si="15"/>
        <v>0.12215401564222247</v>
      </c>
      <c r="L87" s="134">
        <f t="shared" si="16"/>
        <v>13.742326759750028</v>
      </c>
      <c r="M87" s="57">
        <f t="shared" si="17"/>
        <v>188.85154477174171</v>
      </c>
    </row>
    <row r="88" spans="1:13" x14ac:dyDescent="0.25">
      <c r="A88" s="13" t="s">
        <v>93</v>
      </c>
      <c r="B88" s="14">
        <v>84</v>
      </c>
      <c r="C88" s="145">
        <v>118.3</v>
      </c>
      <c r="D88" s="141">
        <v>118.3</v>
      </c>
      <c r="E88" s="134">
        <f t="shared" si="9"/>
        <v>105.04216398583185</v>
      </c>
      <c r="F88" s="142">
        <f t="shared" si="10"/>
        <v>1.3144715058923504</v>
      </c>
      <c r="G88" s="28">
        <f t="shared" si="11"/>
        <v>1.051891591901627</v>
      </c>
      <c r="H88" s="142">
        <f t="shared" si="12"/>
        <v>112.93563768886497</v>
      </c>
      <c r="I88" s="142">
        <f t="shared" si="13"/>
        <v>100.62900578516506</v>
      </c>
      <c r="J88" s="142">
        <f t="shared" si="14"/>
        <v>105.40881185070562</v>
      </c>
      <c r="K88" s="67">
        <f t="shared" si="15"/>
        <v>0.10897031402615705</v>
      </c>
      <c r="L88" s="134">
        <f t="shared" si="16"/>
        <v>12.891188149294379</v>
      </c>
      <c r="M88" s="57">
        <f t="shared" si="17"/>
        <v>166.18273190050783</v>
      </c>
    </row>
    <row r="89" spans="1:13" x14ac:dyDescent="0.25">
      <c r="A89" s="13" t="s">
        <v>94</v>
      </c>
      <c r="B89" s="14">
        <v>85</v>
      </c>
      <c r="C89" s="145">
        <v>106</v>
      </c>
      <c r="D89" s="141">
        <v>106</v>
      </c>
      <c r="E89" s="134">
        <f t="shared" si="9"/>
        <v>104.70996800846123</v>
      </c>
      <c r="F89" s="142">
        <f t="shared" si="10"/>
        <v>1.175492770304956</v>
      </c>
      <c r="G89" s="28">
        <f t="shared" si="11"/>
        <v>1.0399836848431376</v>
      </c>
      <c r="H89" s="142">
        <f t="shared" si="12"/>
        <v>101.7647016287488</v>
      </c>
      <c r="I89" s="142">
        <f t="shared" si="13"/>
        <v>106.35663549172421</v>
      </c>
      <c r="J89" s="142">
        <f t="shared" si="14"/>
        <v>110.78304344910384</v>
      </c>
      <c r="K89" s="67">
        <f t="shared" si="15"/>
        <v>4.5123051406640032E-2</v>
      </c>
      <c r="L89" s="134">
        <f t="shared" si="16"/>
        <v>-4.7830434491038432</v>
      </c>
      <c r="M89" s="57">
        <f t="shared" si="17"/>
        <v>22.877504636015189</v>
      </c>
    </row>
    <row r="90" spans="1:13" x14ac:dyDescent="0.25">
      <c r="A90" s="13" t="s">
        <v>95</v>
      </c>
      <c r="B90" s="14">
        <v>86</v>
      </c>
      <c r="C90" s="145">
        <v>91.2</v>
      </c>
      <c r="D90" s="141">
        <v>91.2</v>
      </c>
      <c r="E90" s="134">
        <f t="shared" si="9"/>
        <v>99.209555332274803</v>
      </c>
      <c r="F90" s="142">
        <f t="shared" si="10"/>
        <v>0.61204635062108315</v>
      </c>
      <c r="G90" s="28">
        <f t="shared" si="11"/>
        <v>1.0380275442495941</v>
      </c>
      <c r="H90" s="142">
        <f t="shared" si="12"/>
        <v>87.268881173380294</v>
      </c>
      <c r="I90" s="142">
        <f t="shared" si="13"/>
        <v>105.88546077876619</v>
      </c>
      <c r="J90" s="142">
        <f t="shared" si="14"/>
        <v>110.65518307537424</v>
      </c>
      <c r="K90" s="67">
        <f t="shared" si="15"/>
        <v>0.21332437582647187</v>
      </c>
      <c r="L90" s="134">
        <f t="shared" si="16"/>
        <v>-19.455183075374237</v>
      </c>
      <c r="M90" s="57">
        <f t="shared" si="17"/>
        <v>378.50414849632813</v>
      </c>
    </row>
    <row r="91" spans="1:13" x14ac:dyDescent="0.25">
      <c r="A91" s="13" t="s">
        <v>96</v>
      </c>
      <c r="B91" s="14">
        <v>87</v>
      </c>
      <c r="C91" s="145">
        <v>96.6</v>
      </c>
      <c r="D91" s="141">
        <v>96.6</v>
      </c>
      <c r="E91" s="134">
        <f t="shared" si="9"/>
        <v>96.957448020640797</v>
      </c>
      <c r="F91" s="142">
        <f t="shared" si="10"/>
        <v>0.37031178152675359</v>
      </c>
      <c r="G91" s="28">
        <f t="shared" si="11"/>
        <v>1.0487903260927804</v>
      </c>
      <c r="H91" s="142">
        <f t="shared" si="12"/>
        <v>91.834558564504661</v>
      </c>
      <c r="I91" s="142">
        <f t="shared" si="13"/>
        <v>99.821601682895889</v>
      </c>
      <c r="J91" s="142">
        <f t="shared" si="14"/>
        <v>105.00150350039148</v>
      </c>
      <c r="K91" s="67">
        <f t="shared" si="15"/>
        <v>8.6972085925377696E-2</v>
      </c>
      <c r="L91" s="134">
        <f t="shared" si="16"/>
        <v>-8.4015035003914846</v>
      </c>
      <c r="M91" s="57">
        <f t="shared" si="17"/>
        <v>70.585261067090372</v>
      </c>
    </row>
    <row r="92" spans="1:13" x14ac:dyDescent="0.25">
      <c r="A92" s="13" t="s">
        <v>97</v>
      </c>
      <c r="B92" s="14">
        <v>88</v>
      </c>
      <c r="C92" s="145">
        <v>96.3</v>
      </c>
      <c r="D92" s="141">
        <v>96.3</v>
      </c>
      <c r="E92" s="134">
        <f t="shared" si="9"/>
        <v>95.631526822657094</v>
      </c>
      <c r="F92" s="142">
        <f t="shared" si="10"/>
        <v>0.22714971805607101</v>
      </c>
      <c r="G92" s="28">
        <f t="shared" si="11"/>
        <v>1.0381426423664304</v>
      </c>
      <c r="H92" s="142">
        <f t="shared" si="12"/>
        <v>92.597606485072006</v>
      </c>
      <c r="I92" s="142">
        <f t="shared" si="13"/>
        <v>97.327759802167549</v>
      </c>
      <c r="J92" s="142">
        <f t="shared" si="14"/>
        <v>101.21928227658601</v>
      </c>
      <c r="K92" s="67">
        <f t="shared" si="15"/>
        <v>5.1082889684174633E-2</v>
      </c>
      <c r="L92" s="134">
        <f t="shared" si="16"/>
        <v>-4.9192822765860171</v>
      </c>
      <c r="M92" s="57">
        <f t="shared" si="17"/>
        <v>24.199338116733308</v>
      </c>
    </row>
    <row r="93" spans="1:13" x14ac:dyDescent="0.25">
      <c r="A93" s="13" t="s">
        <v>98</v>
      </c>
      <c r="B93" s="14">
        <v>89</v>
      </c>
      <c r="C93" s="145">
        <v>88.2</v>
      </c>
      <c r="D93" s="141">
        <v>88.2</v>
      </c>
      <c r="E93" s="134">
        <f t="shared" si="9"/>
        <v>91.953582427502354</v>
      </c>
      <c r="F93" s="142">
        <f t="shared" si="10"/>
        <v>-0.10244022509892139</v>
      </c>
      <c r="G93" s="28">
        <f t="shared" si="11"/>
        <v>1.0336278287108307</v>
      </c>
      <c r="H93" s="142">
        <f t="shared" si="12"/>
        <v>84.968843542356211</v>
      </c>
      <c r="I93" s="142">
        <f t="shared" si="13"/>
        <v>95.858676540713162</v>
      </c>
      <c r="J93" s="142">
        <f t="shared" si="14"/>
        <v>99.503946604572661</v>
      </c>
      <c r="K93" s="67">
        <f t="shared" si="15"/>
        <v>0.12816265991578976</v>
      </c>
      <c r="L93" s="134">
        <f t="shared" si="16"/>
        <v>-11.303946604572658</v>
      </c>
      <c r="M93" s="57">
        <f t="shared" si="17"/>
        <v>127.77920883902974</v>
      </c>
    </row>
    <row r="94" spans="1:13" x14ac:dyDescent="0.25">
      <c r="A94" s="13" t="s">
        <v>99</v>
      </c>
      <c r="B94" s="14">
        <v>90</v>
      </c>
      <c r="C94" s="145">
        <v>70.2</v>
      </c>
      <c r="D94" s="141">
        <v>70.2</v>
      </c>
      <c r="E94" s="134">
        <f t="shared" si="9"/>
        <v>82.91594674969609</v>
      </c>
      <c r="F94" s="142">
        <f t="shared" si="10"/>
        <v>-0.85657072130742118</v>
      </c>
      <c r="G94" s="28">
        <f t="shared" si="11"/>
        <v>1.037510366729449</v>
      </c>
      <c r="H94" s="142">
        <f t="shared" si="12"/>
        <v>66.934255831217314</v>
      </c>
      <c r="I94" s="142">
        <f t="shared" si="13"/>
        <v>91.851142202403437</v>
      </c>
      <c r="J94" s="142">
        <f t="shared" si="14"/>
        <v>96.332589382453051</v>
      </c>
      <c r="K94" s="67">
        <f t="shared" si="15"/>
        <v>0.37225910801215167</v>
      </c>
      <c r="L94" s="134">
        <f t="shared" si="16"/>
        <v>-26.132589382453048</v>
      </c>
      <c r="M94" s="57">
        <f t="shared" si="17"/>
        <v>682.91222783189778</v>
      </c>
    </row>
    <row r="95" spans="1:13" x14ac:dyDescent="0.25">
      <c r="A95" s="13" t="s">
        <v>100</v>
      </c>
      <c r="B95" s="14">
        <v>91</v>
      </c>
      <c r="C95" s="145">
        <v>86.5</v>
      </c>
      <c r="D95" s="141">
        <v>86.5</v>
      </c>
      <c r="E95" s="134">
        <f t="shared" si="9"/>
        <v>82.512111102824491</v>
      </c>
      <c r="F95" s="142">
        <f t="shared" si="10"/>
        <v>-0.81835988102503776</v>
      </c>
      <c r="G95" s="28">
        <f t="shared" si="11"/>
        <v>1.0387111500548352</v>
      </c>
      <c r="H95" s="142">
        <f t="shared" si="12"/>
        <v>83.321883207518155</v>
      </c>
      <c r="I95" s="142">
        <f t="shared" si="13"/>
        <v>82.05937602838867</v>
      </c>
      <c r="J95" s="142">
        <f t="shared" si="14"/>
        <v>85.189337461051934</v>
      </c>
      <c r="K95" s="67">
        <f t="shared" si="15"/>
        <v>1.5152168080324456E-2</v>
      </c>
      <c r="L95" s="134">
        <f t="shared" si="16"/>
        <v>1.3106625389480655</v>
      </c>
      <c r="M95" s="57">
        <f t="shared" si="17"/>
        <v>1.7178362910017893</v>
      </c>
    </row>
    <row r="96" spans="1:13" x14ac:dyDescent="0.25">
      <c r="A96" s="13" t="s">
        <v>101</v>
      </c>
      <c r="B96" s="14">
        <v>92</v>
      </c>
      <c r="C96" s="145">
        <v>88.2</v>
      </c>
      <c r="D96" s="141">
        <v>88.2</v>
      </c>
      <c r="E96" s="134">
        <f t="shared" si="9"/>
        <v>82.997896467372485</v>
      </c>
      <c r="F96" s="142">
        <f t="shared" si="10"/>
        <v>-0.70829002229867388</v>
      </c>
      <c r="G96" s="28">
        <f t="shared" si="11"/>
        <v>1.0352488023028525</v>
      </c>
      <c r="H96" s="142">
        <f t="shared" si="12"/>
        <v>85.330519893224519</v>
      </c>
      <c r="I96" s="142">
        <f t="shared" si="13"/>
        <v>81.693751221799459</v>
      </c>
      <c r="J96" s="142">
        <f t="shared" si="14"/>
        <v>84.440934694631352</v>
      </c>
      <c r="K96" s="67">
        <f t="shared" si="15"/>
        <v>4.2619788042728465E-2</v>
      </c>
      <c r="L96" s="134">
        <f t="shared" si="16"/>
        <v>3.7590653053686509</v>
      </c>
      <c r="M96" s="57">
        <f t="shared" si="17"/>
        <v>14.130571970026308</v>
      </c>
    </row>
    <row r="97" spans="1:13" x14ac:dyDescent="0.25">
      <c r="A97" s="13" t="s">
        <v>102</v>
      </c>
      <c r="B97" s="14">
        <v>93</v>
      </c>
      <c r="C97" s="145">
        <v>102.8</v>
      </c>
      <c r="D97" s="141">
        <v>102.8</v>
      </c>
      <c r="E97" s="134">
        <f t="shared" si="9"/>
        <v>88.311841917722646</v>
      </c>
      <c r="F97" s="142">
        <f t="shared" si="10"/>
        <v>-0.20001334840711216</v>
      </c>
      <c r="G97" s="28">
        <f t="shared" si="11"/>
        <v>1.0445716576396959</v>
      </c>
      <c r="H97" s="142">
        <f t="shared" si="12"/>
        <v>99.083347305778872</v>
      </c>
      <c r="I97" s="142">
        <f t="shared" si="13"/>
        <v>82.289606445073815</v>
      </c>
      <c r="J97" s="142">
        <f t="shared" si="14"/>
        <v>85.376319760850564</v>
      </c>
      <c r="K97" s="67">
        <f t="shared" si="15"/>
        <v>0.16949105291001396</v>
      </c>
      <c r="L97" s="134">
        <f t="shared" si="16"/>
        <v>17.423680239149434</v>
      </c>
      <c r="M97" s="57">
        <f t="shared" si="17"/>
        <v>303.58463307612647</v>
      </c>
    </row>
    <row r="98" spans="1:13" x14ac:dyDescent="0.25">
      <c r="A98" s="13" t="s">
        <v>103</v>
      </c>
      <c r="B98" s="14">
        <v>94</v>
      </c>
      <c r="C98" s="145">
        <v>119.1</v>
      </c>
      <c r="D98" s="141">
        <v>119.1</v>
      </c>
      <c r="E98" s="134">
        <f t="shared" si="9"/>
        <v>97.632479108764073</v>
      </c>
      <c r="F98" s="142">
        <f t="shared" si="10"/>
        <v>0.60352955712234468</v>
      </c>
      <c r="G98" s="28">
        <f t="shared" si="11"/>
        <v>1.0488204241110328</v>
      </c>
      <c r="H98" s="142">
        <f t="shared" si="12"/>
        <v>114.66132812159812</v>
      </c>
      <c r="I98" s="142">
        <f t="shared" si="13"/>
        <v>88.111828569315534</v>
      </c>
      <c r="J98" s="142">
        <f t="shared" si="14"/>
        <v>91.522738786668214</v>
      </c>
      <c r="K98" s="67">
        <f t="shared" si="15"/>
        <v>0.23154711346206366</v>
      </c>
      <c r="L98" s="134">
        <f t="shared" si="16"/>
        <v>27.577261213331781</v>
      </c>
      <c r="M98" s="57">
        <f t="shared" si="17"/>
        <v>760.50533602833343</v>
      </c>
    </row>
    <row r="99" spans="1:13" x14ac:dyDescent="0.25">
      <c r="A99" s="13" t="s">
        <v>104</v>
      </c>
      <c r="B99" s="14">
        <v>95</v>
      </c>
      <c r="C99" s="145">
        <v>119.2</v>
      </c>
      <c r="D99" s="141">
        <v>119.2</v>
      </c>
      <c r="E99" s="134">
        <f t="shared" si="9"/>
        <v>104.2982832295525</v>
      </c>
      <c r="F99" s="142">
        <f t="shared" si="10"/>
        <v>1.1151855302957618</v>
      </c>
      <c r="G99" s="28">
        <f t="shared" si="11"/>
        <v>1.0412543973961563</v>
      </c>
      <c r="H99" s="142">
        <f t="shared" si="12"/>
        <v>115.14140343349959</v>
      </c>
      <c r="I99" s="142">
        <f t="shared" si="13"/>
        <v>98.236008665886416</v>
      </c>
      <c r="J99" s="142">
        <f t="shared" si="14"/>
        <v>101.69871031437155</v>
      </c>
      <c r="K99" s="67">
        <f t="shared" si="15"/>
        <v>0.14682290004721854</v>
      </c>
      <c r="L99" s="134">
        <f t="shared" si="16"/>
        <v>17.50128968562845</v>
      </c>
      <c r="M99" s="57">
        <f t="shared" si="17"/>
        <v>306.29514066028474</v>
      </c>
    </row>
    <row r="100" spans="1:13" x14ac:dyDescent="0.25">
      <c r="A100" s="13" t="s">
        <v>105</v>
      </c>
      <c r="B100" s="14">
        <v>96</v>
      </c>
      <c r="C100" s="145">
        <v>125.1</v>
      </c>
      <c r="D100" s="141">
        <v>125.1</v>
      </c>
      <c r="E100" s="134">
        <f t="shared" si="9"/>
        <v>110.55885519954518</v>
      </c>
      <c r="F100" s="142">
        <f t="shared" si="10"/>
        <v>1.549456145806182</v>
      </c>
      <c r="G100" s="28">
        <f t="shared" si="11"/>
        <v>1.0494235993170795</v>
      </c>
      <c r="H100" s="142">
        <f t="shared" si="12"/>
        <v>119.76200874784861</v>
      </c>
      <c r="I100" s="142">
        <f t="shared" si="13"/>
        <v>105.41346875984826</v>
      </c>
      <c r="J100" s="142">
        <f t="shared" si="14"/>
        <v>110.111921800025</v>
      </c>
      <c r="K100" s="67">
        <f t="shared" si="15"/>
        <v>0.11980877857693839</v>
      </c>
      <c r="L100" s="134">
        <f t="shared" si="16"/>
        <v>14.988078199974993</v>
      </c>
      <c r="M100" s="57">
        <f t="shared" si="17"/>
        <v>224.64248812856562</v>
      </c>
    </row>
    <row r="101" spans="1:13" x14ac:dyDescent="0.25">
      <c r="A101" s="13" t="s">
        <v>106</v>
      </c>
      <c r="B101" s="14">
        <v>97</v>
      </c>
      <c r="C101" s="145">
        <v>106.1</v>
      </c>
      <c r="D101" s="141">
        <v>106.1</v>
      </c>
      <c r="E101" s="134">
        <f t="shared" si="9"/>
        <v>108.18270023155689</v>
      </c>
      <c r="F101" s="142">
        <f t="shared" si="10"/>
        <v>1.2181345678019291</v>
      </c>
      <c r="G101" s="28">
        <f t="shared" si="11"/>
        <v>1.045021999925283</v>
      </c>
      <c r="H101" s="142">
        <f t="shared" si="12"/>
        <v>101.16126417916493</v>
      </c>
      <c r="I101" s="142">
        <f t="shared" si="13"/>
        <v>112.10831134535135</v>
      </c>
      <c r="J101" s="142">
        <f t="shared" si="14"/>
        <v>117.58148665160311</v>
      </c>
      <c r="K101" s="67">
        <f t="shared" si="15"/>
        <v>0.10821382329503412</v>
      </c>
      <c r="L101" s="134">
        <f t="shared" si="16"/>
        <v>-11.48148665160312</v>
      </c>
      <c r="M101" s="57">
        <f t="shared" si="17"/>
        <v>131.82453573094062</v>
      </c>
    </row>
    <row r="102" spans="1:13" x14ac:dyDescent="0.25">
      <c r="A102" s="13" t="s">
        <v>107</v>
      </c>
      <c r="B102" s="14">
        <v>98</v>
      </c>
      <c r="C102" s="145">
        <v>102.1</v>
      </c>
      <c r="D102" s="141">
        <v>102.1</v>
      </c>
      <c r="E102" s="134">
        <f t="shared" si="9"/>
        <v>105.33214958365501</v>
      </c>
      <c r="F102" s="142">
        <f t="shared" si="10"/>
        <v>0.87473753559652723</v>
      </c>
      <c r="G102" s="28">
        <f t="shared" si="11"/>
        <v>1.0372401617654528</v>
      </c>
      <c r="H102" s="142">
        <f t="shared" si="12"/>
        <v>98.054807984791594</v>
      </c>
      <c r="I102" s="142">
        <f t="shared" si="13"/>
        <v>109.40083479935882</v>
      </c>
      <c r="J102" s="142">
        <f t="shared" si="14"/>
        <v>113.91410031364282</v>
      </c>
      <c r="K102" s="67">
        <f t="shared" si="15"/>
        <v>0.11571107065272111</v>
      </c>
      <c r="L102" s="134">
        <f t="shared" si="16"/>
        <v>-11.814100313642825</v>
      </c>
      <c r="M102" s="57">
        <f t="shared" si="17"/>
        <v>139.57296622081552</v>
      </c>
    </row>
    <row r="103" spans="1:13" x14ac:dyDescent="0.25">
      <c r="A103" s="13" t="s">
        <v>108</v>
      </c>
      <c r="B103" s="14">
        <v>99</v>
      </c>
      <c r="C103" s="145">
        <v>105.2</v>
      </c>
      <c r="D103" s="141">
        <v>105.2</v>
      </c>
      <c r="E103" s="134">
        <f t="shared" si="9"/>
        <v>104.06913594492406</v>
      </c>
      <c r="F103" s="142">
        <f t="shared" si="10"/>
        <v>0.6943113364832878</v>
      </c>
      <c r="G103" s="28">
        <f t="shared" si="11"/>
        <v>1.0472721114536832</v>
      </c>
      <c r="H103" s="142">
        <f t="shared" si="12"/>
        <v>100.24550626501987</v>
      </c>
      <c r="I103" s="142">
        <f t="shared" si="13"/>
        <v>106.20688711925153</v>
      </c>
      <c r="J103" s="142">
        <f t="shared" si="14"/>
        <v>111.45601375294771</v>
      </c>
      <c r="K103" s="67">
        <f t="shared" si="15"/>
        <v>5.9467811339807115E-2</v>
      </c>
      <c r="L103" s="134">
        <f t="shared" si="16"/>
        <v>-6.2560137529477089</v>
      </c>
      <c r="M103" s="57">
        <f t="shared" si="17"/>
        <v>39.137708077070876</v>
      </c>
    </row>
    <row r="104" spans="1:13" x14ac:dyDescent="0.25">
      <c r="A104" s="13" t="s">
        <v>109</v>
      </c>
      <c r="B104" s="14">
        <v>100</v>
      </c>
      <c r="C104" s="145">
        <v>101</v>
      </c>
      <c r="D104" s="141">
        <v>101</v>
      </c>
      <c r="E104" s="134">
        <f t="shared" si="9"/>
        <v>101.85349281050483</v>
      </c>
      <c r="F104" s="142">
        <f t="shared" si="10"/>
        <v>0.44871117913911573</v>
      </c>
      <c r="G104" s="28">
        <f t="shared" si="11"/>
        <v>1.0420421899470318</v>
      </c>
      <c r="H104" s="142">
        <f t="shared" si="12"/>
        <v>96.648683001143809</v>
      </c>
      <c r="I104" s="142">
        <f t="shared" si="13"/>
        <v>104.76344728140734</v>
      </c>
      <c r="J104" s="142">
        <f t="shared" si="14"/>
        <v>109.48010719708324</v>
      </c>
      <c r="K104" s="67">
        <f t="shared" si="15"/>
        <v>8.3961457396863781E-2</v>
      </c>
      <c r="L104" s="134">
        <f t="shared" si="16"/>
        <v>-8.4801071970832425</v>
      </c>
      <c r="M104" s="57">
        <f t="shared" si="17"/>
        <v>71.912218074023002</v>
      </c>
    </row>
    <row r="105" spans="1:13" x14ac:dyDescent="0.25">
      <c r="A105" s="13" t="s">
        <v>110</v>
      </c>
      <c r="B105" s="14">
        <v>101</v>
      </c>
      <c r="C105" s="145">
        <v>84.3</v>
      </c>
      <c r="D105" s="141">
        <v>84.3</v>
      </c>
      <c r="E105" s="134">
        <f t="shared" si="9"/>
        <v>94.761262929580667</v>
      </c>
      <c r="F105" s="142">
        <f t="shared" si="10"/>
        <v>-0.18774424633022524</v>
      </c>
      <c r="G105" s="28">
        <f t="shared" si="11"/>
        <v>1.0290020647944154</v>
      </c>
      <c r="H105" s="142">
        <f t="shared" si="12"/>
        <v>81.273366677699514</v>
      </c>
      <c r="I105" s="142">
        <f t="shared" si="13"/>
        <v>102.30220398964394</v>
      </c>
      <c r="J105" s="142">
        <f t="shared" si="14"/>
        <v>106.11195461518062</v>
      </c>
      <c r="K105" s="67">
        <f t="shared" si="15"/>
        <v>0.25874204762966341</v>
      </c>
      <c r="L105" s="134">
        <f t="shared" si="16"/>
        <v>-21.811954615180625</v>
      </c>
      <c r="M105" s="57">
        <f t="shared" si="17"/>
        <v>475.76136413469936</v>
      </c>
    </row>
    <row r="106" spans="1:13" x14ac:dyDescent="0.25">
      <c r="A106" s="13" t="s">
        <v>111</v>
      </c>
      <c r="B106" s="14">
        <v>102</v>
      </c>
      <c r="C106" s="145">
        <v>87.5</v>
      </c>
      <c r="D106" s="141">
        <v>87.5</v>
      </c>
      <c r="E106" s="134">
        <f t="shared" si="9"/>
        <v>90.620627015143782</v>
      </c>
      <c r="F106" s="142">
        <f t="shared" si="10"/>
        <v>-0.5213683031184273</v>
      </c>
      <c r="G106" s="28">
        <f t="shared" si="11"/>
        <v>1.0427127895346833</v>
      </c>
      <c r="H106" s="142">
        <f t="shared" si="12"/>
        <v>83.550396351664702</v>
      </c>
      <c r="I106" s="142">
        <f t="shared" si="13"/>
        <v>94.573518683250441</v>
      </c>
      <c r="J106" s="142">
        <f t="shared" si="14"/>
        <v>99.044208599012038</v>
      </c>
      <c r="K106" s="67">
        <f t="shared" si="15"/>
        <v>0.13193381256013756</v>
      </c>
      <c r="L106" s="134">
        <f t="shared" si="16"/>
        <v>-11.544208599012038</v>
      </c>
      <c r="M106" s="57">
        <f t="shared" si="17"/>
        <v>133.26875217750347</v>
      </c>
    </row>
    <row r="107" spans="1:13" x14ac:dyDescent="0.25">
      <c r="A107" s="13" t="s">
        <v>112</v>
      </c>
      <c r="B107" s="14">
        <v>103</v>
      </c>
      <c r="C107" s="145">
        <v>92.7</v>
      </c>
      <c r="D107" s="141">
        <v>92.7</v>
      </c>
      <c r="E107" s="134">
        <f t="shared" si="9"/>
        <v>89.690695341348089</v>
      </c>
      <c r="F107" s="142">
        <f t="shared" si="10"/>
        <v>-0.5558510516035885</v>
      </c>
      <c r="G107" s="28">
        <f t="shared" si="11"/>
        <v>1.0415684388713293</v>
      </c>
      <c r="H107" s="142">
        <f t="shared" si="12"/>
        <v>88.959929736349778</v>
      </c>
      <c r="I107" s="142">
        <f t="shared" si="13"/>
        <v>90.09925871202536</v>
      </c>
      <c r="J107" s="142">
        <f t="shared" si="14"/>
        <v>93.887228860883084</v>
      </c>
      <c r="K107" s="67">
        <f t="shared" si="15"/>
        <v>1.280721532775708E-2</v>
      </c>
      <c r="L107" s="134">
        <f t="shared" si="16"/>
        <v>-1.1872288608830814</v>
      </c>
      <c r="M107" s="57">
        <f t="shared" si="17"/>
        <v>1.4095123681137391</v>
      </c>
    </row>
    <row r="108" spans="1:13" x14ac:dyDescent="0.25">
      <c r="A108" s="13" t="s">
        <v>113</v>
      </c>
      <c r="B108" s="14">
        <v>104</v>
      </c>
      <c r="C108" s="145">
        <v>94.4</v>
      </c>
      <c r="D108" s="141">
        <v>94.4</v>
      </c>
      <c r="E108" s="134">
        <f t="shared" si="9"/>
        <v>90.068826807651021</v>
      </c>
      <c r="F108" s="142">
        <f t="shared" si="10"/>
        <v>-0.47702292709227812</v>
      </c>
      <c r="G108" s="28">
        <f t="shared" si="11"/>
        <v>1.0300670249439499</v>
      </c>
      <c r="H108" s="142">
        <f t="shared" si="12"/>
        <v>91.739368879556338</v>
      </c>
      <c r="I108" s="142">
        <f t="shared" si="13"/>
        <v>89.134844289744507</v>
      </c>
      <c r="J108" s="142">
        <f t="shared" si="14"/>
        <v>91.719938819275797</v>
      </c>
      <c r="K108" s="67">
        <f t="shared" si="15"/>
        <v>2.839047860936662E-2</v>
      </c>
      <c r="L108" s="134">
        <f t="shared" si="16"/>
        <v>2.6800611807242092</v>
      </c>
      <c r="M108" s="57">
        <f t="shared" si="17"/>
        <v>7.1827279324248421</v>
      </c>
    </row>
    <row r="109" spans="1:13" x14ac:dyDescent="0.25">
      <c r="A109" s="13" t="s">
        <v>114</v>
      </c>
      <c r="B109" s="14">
        <v>105</v>
      </c>
      <c r="C109" s="145">
        <v>113</v>
      </c>
      <c r="D109" s="141">
        <v>113</v>
      </c>
      <c r="E109" s="134">
        <f t="shared" si="9"/>
        <v>96.326082859747061</v>
      </c>
      <c r="F109" s="142">
        <f t="shared" si="10"/>
        <v>9.1350218751215906E-2</v>
      </c>
      <c r="G109" s="28">
        <f t="shared" si="11"/>
        <v>1.049988321844759</v>
      </c>
      <c r="H109" s="142">
        <f t="shared" si="12"/>
        <v>108.37116522798854</v>
      </c>
      <c r="I109" s="142">
        <f t="shared" si="13"/>
        <v>89.591803880558743</v>
      </c>
      <c r="J109" s="142">
        <f t="shared" si="14"/>
        <v>93.418519743741669</v>
      </c>
      <c r="K109" s="67">
        <f t="shared" si="15"/>
        <v>0.17328743589609141</v>
      </c>
      <c r="L109" s="134">
        <f t="shared" si="16"/>
        <v>19.581480256258331</v>
      </c>
      <c r="M109" s="57">
        <f t="shared" si="17"/>
        <v>383.43436902623483</v>
      </c>
    </row>
    <row r="110" spans="1:13" x14ac:dyDescent="0.25">
      <c r="A110" s="13" t="s">
        <v>115</v>
      </c>
      <c r="B110" s="14">
        <v>106</v>
      </c>
      <c r="C110" s="145">
        <v>113.9</v>
      </c>
      <c r="D110" s="141">
        <v>113.9</v>
      </c>
      <c r="E110" s="134">
        <f t="shared" si="9"/>
        <v>101.0565978481503</v>
      </c>
      <c r="F110" s="142">
        <f t="shared" si="10"/>
        <v>0.48289572530984698</v>
      </c>
      <c r="G110" s="28">
        <f t="shared" si="11"/>
        <v>1.0463406077625577</v>
      </c>
      <c r="H110" s="142">
        <f t="shared" si="12"/>
        <v>109.35431196765622</v>
      </c>
      <c r="I110" s="142">
        <f t="shared" si="13"/>
        <v>96.417433078498277</v>
      </c>
      <c r="J110" s="142">
        <f t="shared" si="14"/>
        <v>100.42535525155232</v>
      </c>
      <c r="K110" s="67">
        <f t="shared" si="15"/>
        <v>0.1183024121900587</v>
      </c>
      <c r="L110" s="134">
        <f t="shared" si="16"/>
        <v>13.474644748447687</v>
      </c>
      <c r="M110" s="57">
        <f t="shared" si="17"/>
        <v>181.56605109686885</v>
      </c>
    </row>
    <row r="111" spans="1:13" x14ac:dyDescent="0.25">
      <c r="A111" s="13" t="s">
        <v>116</v>
      </c>
      <c r="B111" s="14">
        <v>107</v>
      </c>
      <c r="C111" s="145">
        <v>122.9</v>
      </c>
      <c r="D111" s="141">
        <v>122.9</v>
      </c>
      <c r="E111" s="134">
        <f t="shared" si="9"/>
        <v>107.91293826907108</v>
      </c>
      <c r="F111" s="142">
        <f t="shared" si="10"/>
        <v>1.0208144576194091</v>
      </c>
      <c r="G111" s="28">
        <f t="shared" si="11"/>
        <v>1.0361388473122521</v>
      </c>
      <c r="H111" s="142">
        <f t="shared" si="12"/>
        <v>119.31262434761223</v>
      </c>
      <c r="I111" s="142">
        <f t="shared" si="13"/>
        <v>101.53949357346015</v>
      </c>
      <c r="J111" s="142">
        <f t="shared" si="14"/>
        <v>104.59248405952941</v>
      </c>
      <c r="K111" s="67">
        <f t="shared" si="15"/>
        <v>0.14896270089886568</v>
      </c>
      <c r="L111" s="134">
        <f t="shared" si="16"/>
        <v>18.307515940470594</v>
      </c>
      <c r="M111" s="57">
        <f t="shared" si="17"/>
        <v>335.16513991058491</v>
      </c>
    </row>
    <row r="112" spans="1:13" x14ac:dyDescent="0.25">
      <c r="A112" s="13" t="s">
        <v>117</v>
      </c>
      <c r="B112" s="14">
        <v>108</v>
      </c>
      <c r="C112" s="145">
        <v>132.69999999999999</v>
      </c>
      <c r="D112" s="141">
        <v>132.69999999999999</v>
      </c>
      <c r="E112" s="134">
        <f t="shared" si="9"/>
        <v>115.19082258206961</v>
      </c>
      <c r="F112" s="142">
        <f t="shared" si="10"/>
        <v>1.5489111534134077</v>
      </c>
      <c r="G112" s="28">
        <f t="shared" si="11"/>
        <v>1.0556806569916792</v>
      </c>
      <c r="H112" s="142">
        <f t="shared" si="12"/>
        <v>126.38235801218723</v>
      </c>
      <c r="I112" s="142">
        <f t="shared" si="13"/>
        <v>108.93375272669049</v>
      </c>
      <c r="J112" s="142">
        <f t="shared" si="14"/>
        <v>114.37916821774968</v>
      </c>
      <c r="K112" s="67">
        <f t="shared" si="15"/>
        <v>0.13806203302374009</v>
      </c>
      <c r="L112" s="134">
        <f t="shared" si="16"/>
        <v>18.320831782250309</v>
      </c>
      <c r="M112" s="57">
        <f t="shared" si="17"/>
        <v>335.65287719351306</v>
      </c>
    </row>
    <row r="113" spans="1:13" x14ac:dyDescent="0.25">
      <c r="A113" s="13" t="s">
        <v>118</v>
      </c>
      <c r="B113" s="14">
        <v>109</v>
      </c>
      <c r="C113" s="145">
        <v>106.9</v>
      </c>
      <c r="D113" s="141">
        <v>106.9</v>
      </c>
      <c r="E113" s="134">
        <f t="shared" si="9"/>
        <v>111.51344389567191</v>
      </c>
      <c r="F113" s="142">
        <f t="shared" si="10"/>
        <v>1.1078122909333499</v>
      </c>
      <c r="G113" s="28">
        <f t="shared" si="11"/>
        <v>1.041446289437044</v>
      </c>
      <c r="H113" s="142">
        <f t="shared" si="12"/>
        <v>102.16558471202758</v>
      </c>
      <c r="I113" s="142">
        <f t="shared" si="13"/>
        <v>116.73973373548303</v>
      </c>
      <c r="J113" s="142">
        <f t="shared" si="14"/>
        <v>122.14952394682447</v>
      </c>
      <c r="K113" s="67">
        <f t="shared" si="15"/>
        <v>0.14265223523689866</v>
      </c>
      <c r="L113" s="134">
        <f t="shared" si="16"/>
        <v>-15.249523946824468</v>
      </c>
      <c r="M113" s="57">
        <f t="shared" si="17"/>
        <v>232.5479806047729</v>
      </c>
    </row>
    <row r="114" spans="1:13" x14ac:dyDescent="0.25">
      <c r="A114" s="13" t="s">
        <v>119</v>
      </c>
      <c r="B114" s="14">
        <v>110</v>
      </c>
      <c r="C114" s="145">
        <v>96.6</v>
      </c>
      <c r="D114" s="141">
        <v>96.6</v>
      </c>
      <c r="E114" s="134">
        <f t="shared" si="9"/>
        <v>105.66782003160466</v>
      </c>
      <c r="F114" s="142">
        <f t="shared" si="10"/>
        <v>0.52094227945129934</v>
      </c>
      <c r="G114" s="28">
        <f t="shared" si="11"/>
        <v>1.0293338563993484</v>
      </c>
      <c r="H114" s="142">
        <f t="shared" si="12"/>
        <v>93.230748225086572</v>
      </c>
      <c r="I114" s="142">
        <f t="shared" si="13"/>
        <v>112.62125618660527</v>
      </c>
      <c r="J114" s="142">
        <f t="shared" si="14"/>
        <v>116.69125856804702</v>
      </c>
      <c r="K114" s="67">
        <f t="shared" si="15"/>
        <v>0.20798404314748473</v>
      </c>
      <c r="L114" s="134">
        <f t="shared" si="16"/>
        <v>-20.091258568047024</v>
      </c>
      <c r="M114" s="57">
        <f t="shared" si="17"/>
        <v>403.65867084812299</v>
      </c>
    </row>
    <row r="115" spans="1:13" x14ac:dyDescent="0.25">
      <c r="A115" s="13" t="s">
        <v>120</v>
      </c>
      <c r="B115" s="14">
        <v>111</v>
      </c>
      <c r="C115" s="145">
        <v>127.3</v>
      </c>
      <c r="D115" s="141">
        <v>127.3</v>
      </c>
      <c r="E115" s="134">
        <f t="shared" si="9"/>
        <v>111.35150722355321</v>
      </c>
      <c r="F115" s="142">
        <f t="shared" si="10"/>
        <v>0.95667795006606737</v>
      </c>
      <c r="G115" s="28">
        <f t="shared" si="11"/>
        <v>1.0605657181019266</v>
      </c>
      <c r="H115" s="142">
        <f t="shared" si="12"/>
        <v>120.58570852549339</v>
      </c>
      <c r="I115" s="142">
        <f t="shared" si="13"/>
        <v>106.18876231105597</v>
      </c>
      <c r="J115" s="142">
        <f t="shared" si="14"/>
        <v>112.10142236166882</v>
      </c>
      <c r="K115" s="67">
        <f t="shared" si="15"/>
        <v>0.11939181177007992</v>
      </c>
      <c r="L115" s="134">
        <f t="shared" si="16"/>
        <v>15.198577638331173</v>
      </c>
      <c r="M115" s="57">
        <f t="shared" si="17"/>
        <v>230.99676222838039</v>
      </c>
    </row>
    <row r="116" spans="1:13" x14ac:dyDescent="0.25">
      <c r="A116" s="13" t="s">
        <v>121</v>
      </c>
      <c r="B116" s="14">
        <v>112</v>
      </c>
      <c r="C116" s="145">
        <v>98.2</v>
      </c>
      <c r="D116" s="141">
        <v>98.2</v>
      </c>
      <c r="E116" s="134">
        <f t="shared" si="9"/>
        <v>105.8475627406407</v>
      </c>
      <c r="F116" s="142">
        <f t="shared" si="10"/>
        <v>0.41140141672267488</v>
      </c>
      <c r="G116" s="28">
        <f t="shared" si="11"/>
        <v>1.0351019962459393</v>
      </c>
      <c r="H116" s="142">
        <f t="shared" si="12"/>
        <v>94.291948606473241</v>
      </c>
      <c r="I116" s="142">
        <f t="shared" si="13"/>
        <v>112.30818517361928</v>
      </c>
      <c r="J116" s="142">
        <f t="shared" si="14"/>
        <v>116.96294272247424</v>
      </c>
      <c r="K116" s="67">
        <f t="shared" si="15"/>
        <v>0.19106866316165208</v>
      </c>
      <c r="L116" s="134">
        <f t="shared" si="16"/>
        <v>-18.762942722474236</v>
      </c>
      <c r="M116" s="57">
        <f t="shared" si="17"/>
        <v>352.04801960684887</v>
      </c>
    </row>
    <row r="117" spans="1:13" x14ac:dyDescent="0.25">
      <c r="A117" s="13" t="s">
        <v>122</v>
      </c>
      <c r="B117" s="14">
        <v>113</v>
      </c>
      <c r="C117" s="145">
        <v>100.2</v>
      </c>
      <c r="D117" s="141">
        <v>100.2</v>
      </c>
      <c r="E117" s="134">
        <f t="shared" si="9"/>
        <v>103.06224093917294</v>
      </c>
      <c r="F117" s="142">
        <f t="shared" si="10"/>
        <v>0.14159797710740218</v>
      </c>
      <c r="G117" s="28">
        <f t="shared" si="11"/>
        <v>1.0261473515701438</v>
      </c>
      <c r="H117" s="142">
        <f t="shared" si="12"/>
        <v>97.344510118907067</v>
      </c>
      <c r="I117" s="142">
        <f t="shared" si="13"/>
        <v>106.25896415736337</v>
      </c>
      <c r="J117" s="142">
        <f t="shared" si="14"/>
        <v>109.37594935309897</v>
      </c>
      <c r="K117" s="67">
        <f t="shared" si="15"/>
        <v>9.157634084929113E-2</v>
      </c>
      <c r="L117" s="134">
        <f t="shared" si="16"/>
        <v>-9.1759493530989715</v>
      </c>
      <c r="M117" s="57">
        <f t="shared" si="17"/>
        <v>84.198046530637427</v>
      </c>
    </row>
    <row r="118" spans="1:13" x14ac:dyDescent="0.25">
      <c r="A118" s="13" t="s">
        <v>123</v>
      </c>
      <c r="B118" s="14">
        <v>114</v>
      </c>
      <c r="C118" s="145">
        <v>89.4</v>
      </c>
      <c r="D118" s="141">
        <v>89.4</v>
      </c>
      <c r="E118" s="134">
        <f t="shared" si="9"/>
        <v>96.422998357780756</v>
      </c>
      <c r="F118" s="142">
        <f t="shared" si="10"/>
        <v>-0.43070496602996272</v>
      </c>
      <c r="G118" s="28">
        <f t="shared" si="11"/>
        <v>1.0531219410919028</v>
      </c>
      <c r="H118" s="142">
        <f t="shared" si="12"/>
        <v>84.294634904848152</v>
      </c>
      <c r="I118" s="142">
        <f t="shared" si="13"/>
        <v>103.20383891628035</v>
      </c>
      <c r="J118" s="142">
        <f t="shared" si="14"/>
        <v>109.45445353112042</v>
      </c>
      <c r="K118" s="67">
        <f t="shared" si="15"/>
        <v>0.22432274643311426</v>
      </c>
      <c r="L118" s="134">
        <f t="shared" si="16"/>
        <v>-20.054453531120416</v>
      </c>
      <c r="M118" s="57">
        <f t="shared" si="17"/>
        <v>402.1811064318681</v>
      </c>
    </row>
    <row r="119" spans="1:13" x14ac:dyDescent="0.25">
      <c r="A119" s="13" t="s">
        <v>124</v>
      </c>
      <c r="B119" s="14">
        <v>115</v>
      </c>
      <c r="C119" s="145">
        <v>95.3</v>
      </c>
      <c r="D119" s="141">
        <v>95.3</v>
      </c>
      <c r="E119" s="134">
        <f t="shared" si="9"/>
        <v>94.585121257977747</v>
      </c>
      <c r="F119" s="142">
        <f t="shared" si="10"/>
        <v>-0.54947029412040782</v>
      </c>
      <c r="G119" s="28">
        <f t="shared" si="11"/>
        <v>1.0335650438485504</v>
      </c>
      <c r="H119" s="142">
        <f t="shared" si="12"/>
        <v>92.068221629974332</v>
      </c>
      <c r="I119" s="142">
        <f t="shared" si="13"/>
        <v>95.992293391750792</v>
      </c>
      <c r="J119" s="142">
        <f t="shared" si="14"/>
        <v>99.361814514027131</v>
      </c>
      <c r="K119" s="67">
        <f t="shared" si="15"/>
        <v>4.2621348520746422E-2</v>
      </c>
      <c r="L119" s="134">
        <f t="shared" si="16"/>
        <v>-4.0618145140271338</v>
      </c>
      <c r="M119" s="57">
        <f t="shared" si="17"/>
        <v>16.498337146361482</v>
      </c>
    </row>
    <row r="120" spans="1:13" x14ac:dyDescent="0.25">
      <c r="A120" s="13" t="s">
        <v>125</v>
      </c>
      <c r="B120" s="14">
        <v>116</v>
      </c>
      <c r="C120" s="145">
        <v>104.2</v>
      </c>
      <c r="D120" s="141">
        <v>104.2</v>
      </c>
      <c r="E120" s="134">
        <f t="shared" si="9"/>
        <v>96.728457114292098</v>
      </c>
      <c r="F120" s="142">
        <f t="shared" si="10"/>
        <v>-0.32219745502371416</v>
      </c>
      <c r="G120" s="28">
        <f t="shared" si="11"/>
        <v>1.0289984579895439</v>
      </c>
      <c r="H120" s="142">
        <f t="shared" si="12"/>
        <v>101.54487056908538</v>
      </c>
      <c r="I120" s="142">
        <f t="shared" si="13"/>
        <v>94.035650963857336</v>
      </c>
      <c r="J120" s="142">
        <f t="shared" si="14"/>
        <v>96.494434189736651</v>
      </c>
      <c r="K120" s="67">
        <f t="shared" si="15"/>
        <v>7.3949767852815276E-2</v>
      </c>
      <c r="L120" s="134">
        <f t="shared" si="16"/>
        <v>7.7055658102633515</v>
      </c>
      <c r="M120" s="57">
        <f t="shared" si="17"/>
        <v>59.3757444562995</v>
      </c>
    </row>
    <row r="121" spans="1:13" x14ac:dyDescent="0.25">
      <c r="A121" s="13" t="s">
        <v>126</v>
      </c>
      <c r="B121" s="14">
        <v>117</v>
      </c>
      <c r="C121" s="145">
        <v>106.4</v>
      </c>
      <c r="D121" s="141">
        <v>106.4</v>
      </c>
      <c r="E121" s="134">
        <f t="shared" si="9"/>
        <v>98.065385224856868</v>
      </c>
      <c r="F121" s="142">
        <f t="shared" si="10"/>
        <v>-0.18216725728804606</v>
      </c>
      <c r="G121" s="28">
        <f t="shared" si="11"/>
        <v>1.0549002002219787</v>
      </c>
      <c r="H121" s="142">
        <f t="shared" si="12"/>
        <v>101.03293440993345</v>
      </c>
      <c r="I121" s="142">
        <f t="shared" si="13"/>
        <v>96.406259659268386</v>
      </c>
      <c r="J121" s="142">
        <f t="shared" si="14"/>
        <v>101.52754730577873</v>
      </c>
      <c r="K121" s="67">
        <f t="shared" si="15"/>
        <v>4.5793728329147368E-2</v>
      </c>
      <c r="L121" s="134">
        <f t="shared" si="16"/>
        <v>4.8724526942212805</v>
      </c>
      <c r="M121" s="57">
        <f t="shared" si="17"/>
        <v>23.740795257424214</v>
      </c>
    </row>
    <row r="122" spans="1:13" x14ac:dyDescent="0.25">
      <c r="A122" s="13" t="s">
        <v>127</v>
      </c>
      <c r="B122" s="14">
        <v>118</v>
      </c>
      <c r="C122" s="145">
        <v>116.2</v>
      </c>
      <c r="D122" s="141">
        <v>116.2</v>
      </c>
      <c r="E122" s="134">
        <f t="shared" si="9"/>
        <v>103.09840406939416</v>
      </c>
      <c r="F122" s="142">
        <f t="shared" si="10"/>
        <v>0.25799444970601276</v>
      </c>
      <c r="G122" s="28">
        <f t="shared" si="11"/>
        <v>1.0387830976185322</v>
      </c>
      <c r="H122" s="142">
        <f t="shared" si="12"/>
        <v>112.42640285832552</v>
      </c>
      <c r="I122" s="142">
        <f t="shared" si="13"/>
        <v>97.883217967568825</v>
      </c>
      <c r="J122" s="142">
        <f t="shared" si="14"/>
        <v>101.1686724706875</v>
      </c>
      <c r="K122" s="67">
        <f t="shared" si="15"/>
        <v>0.12935737977033138</v>
      </c>
      <c r="L122" s="134">
        <f t="shared" si="16"/>
        <v>15.031327529312506</v>
      </c>
      <c r="M122" s="57">
        <f t="shared" si="17"/>
        <v>225.940807293468</v>
      </c>
    </row>
    <row r="123" spans="1:13" x14ac:dyDescent="0.25">
      <c r="A123" s="13" t="s">
        <v>128</v>
      </c>
      <c r="B123" s="14">
        <v>119</v>
      </c>
      <c r="C123" s="145">
        <v>135.9</v>
      </c>
      <c r="D123" s="141">
        <v>135.9</v>
      </c>
      <c r="E123" s="134">
        <f t="shared" si="9"/>
        <v>113.65315652732696</v>
      </c>
      <c r="F123" s="142">
        <f t="shared" si="10"/>
        <v>1.127040825600353</v>
      </c>
      <c r="G123" s="28">
        <f t="shared" si="11"/>
        <v>1.0383028199570132</v>
      </c>
      <c r="H123" s="142">
        <f t="shared" si="12"/>
        <v>132.07016875955409</v>
      </c>
      <c r="I123" s="142">
        <f t="shared" si="13"/>
        <v>103.35639851910018</v>
      </c>
      <c r="J123" s="142">
        <f t="shared" si="14"/>
        <v>106.35357469950686</v>
      </c>
      <c r="K123" s="67">
        <f t="shared" si="15"/>
        <v>0.21741298970193626</v>
      </c>
      <c r="L123" s="134">
        <f t="shared" si="16"/>
        <v>29.546425300493141</v>
      </c>
      <c r="M123" s="57">
        <f t="shared" si="17"/>
        <v>872.99124803762118</v>
      </c>
    </row>
    <row r="124" spans="1:13" x14ac:dyDescent="0.25">
      <c r="A124" s="13" t="s">
        <v>129</v>
      </c>
      <c r="B124" s="14">
        <v>120</v>
      </c>
      <c r="C124" s="145">
        <v>134</v>
      </c>
      <c r="D124" s="141">
        <v>134</v>
      </c>
      <c r="E124" s="134">
        <f t="shared" si="9"/>
        <v>119.17162620333261</v>
      </c>
      <c r="F124" s="142">
        <f t="shared" si="10"/>
        <v>1.4976774205745602</v>
      </c>
      <c r="G124" s="28">
        <f t="shared" si="11"/>
        <v>1.0587798920413209</v>
      </c>
      <c r="H124" s="142">
        <f t="shared" si="12"/>
        <v>127.02623430330459</v>
      </c>
      <c r="I124" s="142">
        <f t="shared" si="13"/>
        <v>114.7801973529273</v>
      </c>
      <c r="J124" s="142">
        <f t="shared" si="14"/>
        <v>121.08165316912124</v>
      </c>
      <c r="K124" s="67">
        <f t="shared" si="15"/>
        <v>9.6405573364766878E-2</v>
      </c>
      <c r="L124" s="134">
        <f t="shared" si="16"/>
        <v>12.918346830878761</v>
      </c>
      <c r="M124" s="57">
        <f t="shared" si="17"/>
        <v>166.88368484287534</v>
      </c>
    </row>
    <row r="125" spans="1:13" x14ac:dyDescent="0.25">
      <c r="A125" s="13" t="s">
        <v>130</v>
      </c>
      <c r="B125" s="14">
        <v>121</v>
      </c>
      <c r="C125" s="145">
        <v>104.6</v>
      </c>
      <c r="D125" s="141">
        <v>104.6</v>
      </c>
      <c r="E125" s="134">
        <f t="shared" si="9"/>
        <v>113.5064272034314</v>
      </c>
      <c r="F125" s="142">
        <f t="shared" si="10"/>
        <v>0.8931306506864054</v>
      </c>
      <c r="G125" s="28">
        <f t="shared" si="11"/>
        <v>1.0322405822959537</v>
      </c>
      <c r="H125" s="142">
        <f t="shared" si="12"/>
        <v>100.69474584232387</v>
      </c>
      <c r="I125" s="142">
        <f t="shared" si="13"/>
        <v>120.66930362390717</v>
      </c>
      <c r="J125" s="142">
        <f t="shared" si="14"/>
        <v>125.34923300591346</v>
      </c>
      <c r="K125" s="67">
        <f t="shared" si="15"/>
        <v>0.19836742835481327</v>
      </c>
      <c r="L125" s="134">
        <f t="shared" si="16"/>
        <v>-20.749233005913467</v>
      </c>
      <c r="M125" s="57">
        <f t="shared" si="17"/>
        <v>430.53067033368882</v>
      </c>
    </row>
    <row r="126" spans="1:13" x14ac:dyDescent="0.25">
      <c r="A126" s="13" t="s">
        <v>131</v>
      </c>
      <c r="B126" s="14">
        <v>122</v>
      </c>
      <c r="C126" s="145">
        <v>107.1</v>
      </c>
      <c r="D126" s="141">
        <v>107.1</v>
      </c>
      <c r="E126" s="134">
        <f t="shared" si="9"/>
        <v>110.36514318202944</v>
      </c>
      <c r="F126" s="142">
        <f t="shared" si="10"/>
        <v>0.55262605236214746</v>
      </c>
      <c r="G126" s="28">
        <f t="shared" si="11"/>
        <v>1.0345146844465063</v>
      </c>
      <c r="H126" s="142">
        <f t="shared" si="12"/>
        <v>103.14909864584018</v>
      </c>
      <c r="I126" s="142">
        <f t="shared" si="13"/>
        <v>114.3995578541178</v>
      </c>
      <c r="J126" s="142">
        <f t="shared" si="14"/>
        <v>118.78138352176599</v>
      </c>
      <c r="K126" s="67">
        <f t="shared" si="15"/>
        <v>0.10906987415281041</v>
      </c>
      <c r="L126" s="134">
        <f t="shared" si="16"/>
        <v>-11.681383521765994</v>
      </c>
      <c r="M126" s="57">
        <f t="shared" si="17"/>
        <v>136.45472098258611</v>
      </c>
    </row>
    <row r="127" spans="1:13" x14ac:dyDescent="0.25">
      <c r="A127" s="13" t="s">
        <v>132</v>
      </c>
      <c r="B127" s="14">
        <v>123</v>
      </c>
      <c r="C127" s="145">
        <v>123.5</v>
      </c>
      <c r="D127" s="141">
        <v>123.5</v>
      </c>
      <c r="E127" s="134">
        <f t="shared" si="9"/>
        <v>112.9710866205718</v>
      </c>
      <c r="F127" s="142">
        <f t="shared" si="10"/>
        <v>0.72592603975575698</v>
      </c>
      <c r="G127" s="28">
        <f t="shared" si="11"/>
        <v>1.0607005380694188</v>
      </c>
      <c r="H127" s="142">
        <f t="shared" si="12"/>
        <v>116.64369613394601</v>
      </c>
      <c r="I127" s="142">
        <f t="shared" si="13"/>
        <v>110.91776923439159</v>
      </c>
      <c r="J127" s="142">
        <f t="shared" si="14"/>
        <v>117.43750373545328</v>
      </c>
      <c r="K127" s="67">
        <f t="shared" si="15"/>
        <v>4.9089038579325693E-2</v>
      </c>
      <c r="L127" s="134">
        <f t="shared" si="16"/>
        <v>6.0624962645467235</v>
      </c>
      <c r="M127" s="57">
        <f t="shared" si="17"/>
        <v>36.753860957642978</v>
      </c>
    </row>
    <row r="128" spans="1:13" x14ac:dyDescent="0.25">
      <c r="A128" s="13" t="s">
        <v>133</v>
      </c>
      <c r="B128" s="14">
        <v>124</v>
      </c>
      <c r="C128" s="145">
        <v>98.8</v>
      </c>
      <c r="D128" s="141">
        <v>98.8</v>
      </c>
      <c r="E128" s="134">
        <f t="shared" si="9"/>
        <v>107.24834771267616</v>
      </c>
      <c r="F128" s="142">
        <f t="shared" si="10"/>
        <v>0.18165871817397966</v>
      </c>
      <c r="G128" s="28">
        <f t="shared" si="11"/>
        <v>1.026045986101138</v>
      </c>
      <c r="H128" s="142">
        <f t="shared" si="12"/>
        <v>95.714121004858001</v>
      </c>
      <c r="I128" s="142">
        <f t="shared" si="13"/>
        <v>113.69701266032756</v>
      </c>
      <c r="J128" s="142">
        <f t="shared" si="14"/>
        <v>117.36267055380694</v>
      </c>
      <c r="K128" s="67">
        <f t="shared" si="15"/>
        <v>0.18788128090897713</v>
      </c>
      <c r="L128" s="134">
        <f t="shared" si="16"/>
        <v>-18.562670553806939</v>
      </c>
      <c r="M128" s="57">
        <f t="shared" si="17"/>
        <v>344.5727380891712</v>
      </c>
    </row>
    <row r="129" spans="1:13" x14ac:dyDescent="0.25">
      <c r="A129" s="13" t="s">
        <v>134</v>
      </c>
      <c r="B129" s="14">
        <v>125</v>
      </c>
      <c r="C129" s="145">
        <v>98.6</v>
      </c>
      <c r="D129" s="141">
        <v>98.6</v>
      </c>
      <c r="E129" s="134">
        <f t="shared" si="9"/>
        <v>103.08391265977482</v>
      </c>
      <c r="F129" s="142">
        <f t="shared" si="10"/>
        <v>-0.18515159610477727</v>
      </c>
      <c r="G129" s="28">
        <f t="shared" si="11"/>
        <v>1.0301615936368567</v>
      </c>
      <c r="H129" s="142">
        <f t="shared" si="12"/>
        <v>95.310391899128717</v>
      </c>
      <c r="I129" s="142">
        <f t="shared" si="13"/>
        <v>107.43000643085014</v>
      </c>
      <c r="J129" s="142">
        <f t="shared" si="14"/>
        <v>111.13791920289708</v>
      </c>
      <c r="K129" s="67">
        <f t="shared" si="15"/>
        <v>0.12715942396447349</v>
      </c>
      <c r="L129" s="134">
        <f t="shared" si="16"/>
        <v>-12.537919202897086</v>
      </c>
      <c r="M129" s="57">
        <f t="shared" si="17"/>
        <v>157.19941793837552</v>
      </c>
    </row>
    <row r="130" spans="1:13" x14ac:dyDescent="0.25">
      <c r="A130" s="13" t="s">
        <v>135</v>
      </c>
      <c r="B130" s="14">
        <v>126</v>
      </c>
      <c r="C130" s="145">
        <v>90.6</v>
      </c>
      <c r="D130" s="141">
        <v>90.6</v>
      </c>
      <c r="E130" s="134">
        <f t="shared" si="9"/>
        <v>96.629173443704872</v>
      </c>
      <c r="F130" s="142">
        <f t="shared" si="10"/>
        <v>-0.71430479122983814</v>
      </c>
      <c r="G130" s="28">
        <f t="shared" si="11"/>
        <v>1.053831809258752</v>
      </c>
      <c r="H130" s="142">
        <f t="shared" si="12"/>
        <v>85.415248459193833</v>
      </c>
      <c r="I130" s="142">
        <f t="shared" si="13"/>
        <v>102.89876106367005</v>
      </c>
      <c r="J130" s="142">
        <f t="shared" si="14"/>
        <v>109.14477122691139</v>
      </c>
      <c r="K130" s="67">
        <f t="shared" si="15"/>
        <v>0.20468842413809488</v>
      </c>
      <c r="L130" s="134">
        <f t="shared" si="16"/>
        <v>-18.544771226911394</v>
      </c>
      <c r="M130" s="57">
        <f t="shared" si="17"/>
        <v>343.90853985848071</v>
      </c>
    </row>
    <row r="131" spans="1:13" x14ac:dyDescent="0.25">
      <c r="A131" s="13" t="s">
        <v>136</v>
      </c>
      <c r="B131" s="14">
        <v>127</v>
      </c>
      <c r="C131" s="145">
        <v>89.1</v>
      </c>
      <c r="D131" s="141">
        <v>89.1</v>
      </c>
      <c r="E131" s="134">
        <f t="shared" si="9"/>
        <v>92.659979974345589</v>
      </c>
      <c r="F131" s="142">
        <f t="shared" si="10"/>
        <v>-0.98901739566396329</v>
      </c>
      <c r="G131" s="28">
        <f t="shared" si="11"/>
        <v>1.022448793986688</v>
      </c>
      <c r="H131" s="142">
        <f t="shared" si="12"/>
        <v>86.83821310833271</v>
      </c>
      <c r="I131" s="142">
        <f t="shared" si="13"/>
        <v>95.914868652475036</v>
      </c>
      <c r="J131" s="142">
        <f t="shared" si="14"/>
        <v>98.413065988289873</v>
      </c>
      <c r="K131" s="67">
        <f t="shared" si="15"/>
        <v>0.10452374846565521</v>
      </c>
      <c r="L131" s="134">
        <f t="shared" si="16"/>
        <v>-9.3130659882898783</v>
      </c>
      <c r="M131" s="57">
        <f t="shared" si="17"/>
        <v>86.73319810224173</v>
      </c>
    </row>
    <row r="132" spans="1:13" x14ac:dyDescent="0.25">
      <c r="A132" s="13" t="s">
        <v>137</v>
      </c>
      <c r="B132" s="14">
        <v>128</v>
      </c>
      <c r="C132" s="145">
        <v>105.2</v>
      </c>
      <c r="D132" s="141">
        <v>105.2</v>
      </c>
      <c r="E132" s="134">
        <f t="shared" si="9"/>
        <v>95.417951911813887</v>
      </c>
      <c r="F132" s="142">
        <f t="shared" si="10"/>
        <v>-0.67277149594760033</v>
      </c>
      <c r="G132" s="28">
        <f t="shared" si="11"/>
        <v>1.034199075552906</v>
      </c>
      <c r="H132" s="142">
        <f t="shared" si="12"/>
        <v>102.11990104251952</v>
      </c>
      <c r="I132" s="142">
        <f t="shared" si="13"/>
        <v>91.670962578681625</v>
      </c>
      <c r="J132" s="142">
        <f t="shared" si="14"/>
        <v>94.435904900279311</v>
      </c>
      <c r="K132" s="67">
        <f t="shared" si="15"/>
        <v>0.10232029562472141</v>
      </c>
      <c r="L132" s="134">
        <f t="shared" si="16"/>
        <v>10.764095099720691</v>
      </c>
      <c r="M132" s="57">
        <f t="shared" si="17"/>
        <v>115.865743315831</v>
      </c>
    </row>
    <row r="133" spans="1:13" x14ac:dyDescent="0.25">
      <c r="A133" s="13" t="s">
        <v>138</v>
      </c>
      <c r="B133" s="14">
        <v>129</v>
      </c>
      <c r="C133" s="145">
        <v>114</v>
      </c>
      <c r="D133" s="141">
        <v>114</v>
      </c>
      <c r="E133" s="134">
        <f t="shared" si="9"/>
        <v>99.561707181928881</v>
      </c>
      <c r="F133" s="142">
        <f t="shared" si="10"/>
        <v>-0.26625663689191731</v>
      </c>
      <c r="G133" s="28">
        <f t="shared" si="11"/>
        <v>1.0589200284993194</v>
      </c>
      <c r="H133" s="142">
        <f t="shared" si="12"/>
        <v>108.17665494476365</v>
      </c>
      <c r="I133" s="142">
        <f t="shared" si="13"/>
        <v>94.745180415866287</v>
      </c>
      <c r="J133" s="142">
        <f t="shared" si="14"/>
        <v>99.845484896199238</v>
      </c>
      <c r="K133" s="67">
        <f t="shared" si="15"/>
        <v>0.12416241319123475</v>
      </c>
      <c r="L133" s="134">
        <f t="shared" si="16"/>
        <v>14.154515103800762</v>
      </c>
      <c r="M133" s="57">
        <f t="shared" si="17"/>
        <v>200.35029782372388</v>
      </c>
    </row>
    <row r="134" spans="1:13" x14ac:dyDescent="0.25">
      <c r="A134" s="13" t="s">
        <v>139</v>
      </c>
      <c r="B134" s="14">
        <v>130</v>
      </c>
      <c r="C134" s="145">
        <v>122.1</v>
      </c>
      <c r="D134" s="141">
        <v>122.1</v>
      </c>
      <c r="E134" s="134">
        <f t="shared" si="9"/>
        <v>106.51182113062134</v>
      </c>
      <c r="F134" s="142">
        <f t="shared" si="10"/>
        <v>0.34280504053140426</v>
      </c>
      <c r="G134" s="28">
        <f t="shared" si="11"/>
        <v>1.0293625723581095</v>
      </c>
      <c r="H134" s="142">
        <f t="shared" si="12"/>
        <v>119.41918335480936</v>
      </c>
      <c r="I134" s="142">
        <f t="shared" si="13"/>
        <v>99.295450545036957</v>
      </c>
      <c r="J134" s="142">
        <f t="shared" si="14"/>
        <v>101.52451365813785</v>
      </c>
      <c r="K134" s="67">
        <f t="shared" si="15"/>
        <v>0.16851340165325263</v>
      </c>
      <c r="L134" s="134">
        <f t="shared" si="16"/>
        <v>20.575486341862145</v>
      </c>
      <c r="M134" s="57">
        <f t="shared" si="17"/>
        <v>423.3506382041557</v>
      </c>
    </row>
    <row r="135" spans="1:13" x14ac:dyDescent="0.25">
      <c r="A135" s="13" t="s">
        <v>140</v>
      </c>
      <c r="B135" s="14">
        <v>131</v>
      </c>
      <c r="C135" s="145">
        <v>138</v>
      </c>
      <c r="D135" s="141">
        <v>138</v>
      </c>
      <c r="E135" s="134">
        <f t="shared" si="9"/>
        <v>116.38691908570934</v>
      </c>
      <c r="F135" s="142">
        <f t="shared" si="10"/>
        <v>1.1473305625199806</v>
      </c>
      <c r="G135" s="28">
        <f t="shared" si="11"/>
        <v>1.0426528415393268</v>
      </c>
      <c r="H135" s="142">
        <f t="shared" si="12"/>
        <v>133.43659191168982</v>
      </c>
      <c r="I135" s="142">
        <f t="shared" si="13"/>
        <v>106.85462617115274</v>
      </c>
      <c r="J135" s="142">
        <f t="shared" si="14"/>
        <v>110.50895560475753</v>
      </c>
      <c r="K135" s="67">
        <f t="shared" si="15"/>
        <v>0.1992104666321918</v>
      </c>
      <c r="L135" s="134">
        <f t="shared" si="16"/>
        <v>27.491044395242469</v>
      </c>
      <c r="M135" s="57">
        <f t="shared" si="17"/>
        <v>755.75752194119229</v>
      </c>
    </row>
    <row r="136" spans="1:13" x14ac:dyDescent="0.25">
      <c r="A136" s="13" t="s">
        <v>141</v>
      </c>
      <c r="B136" s="14">
        <v>132</v>
      </c>
      <c r="C136" s="145">
        <v>142.19999999999999</v>
      </c>
      <c r="D136" s="141">
        <v>142.19999999999999</v>
      </c>
      <c r="E136" s="134">
        <f t="shared" si="9"/>
        <v>123.5420589187973</v>
      </c>
      <c r="F136" s="142">
        <f t="shared" si="10"/>
        <v>1.6543896649559178</v>
      </c>
      <c r="G136" s="28">
        <f t="shared" si="11"/>
        <v>1.0640594866466275</v>
      </c>
      <c r="H136" s="142">
        <f t="shared" si="12"/>
        <v>134.28776127836869</v>
      </c>
      <c r="I136" s="142">
        <f t="shared" si="13"/>
        <v>117.53424964822932</v>
      </c>
      <c r="J136" s="142">
        <f t="shared" si="14"/>
        <v>124.45937098714911</v>
      </c>
      <c r="K136" s="67">
        <f t="shared" si="15"/>
        <v>0.12475829122961235</v>
      </c>
      <c r="L136" s="134">
        <f t="shared" si="16"/>
        <v>17.740629012850874</v>
      </c>
      <c r="M136" s="57">
        <f t="shared" si="17"/>
        <v>314.72991777160621</v>
      </c>
    </row>
    <row r="137" spans="1:13" x14ac:dyDescent="0.25">
      <c r="A137" s="13" t="s">
        <v>142</v>
      </c>
      <c r="B137" s="14">
        <v>133</v>
      </c>
      <c r="C137" s="145">
        <v>116.4</v>
      </c>
      <c r="D137" s="141">
        <v>116.4</v>
      </c>
      <c r="E137" s="134">
        <f t="shared" ref="E137:E200" si="18">$N$4*H137+(1-$N$4)*I137</f>
        <v>120.85137875361377</v>
      </c>
      <c r="F137" s="142">
        <f t="shared" ref="F137:F200" si="19">$O$4*(E137-E136)+(1-$O$4)*F136</f>
        <v>1.2876657712921489</v>
      </c>
      <c r="G137" s="28">
        <f t="shared" ref="G137:G200" si="20">$P$4*(D137/E137)+(1-$P$4)*G134</f>
        <v>1.0256688317540243</v>
      </c>
      <c r="H137" s="142">
        <f t="shared" ref="H137:H200" si="21">D137/G134</f>
        <v>113.07968943668286</v>
      </c>
      <c r="I137" s="142">
        <f t="shared" ref="I137:I200" si="22">E136+F136</f>
        <v>125.19644858375321</v>
      </c>
      <c r="J137" s="142">
        <f t="shared" ref="J137:J200" si="23">(E136+F136)*G134</f>
        <v>128.872538364272</v>
      </c>
      <c r="K137" s="67">
        <f t="shared" ref="K137:K200" si="24">ABS(D137-J137)/D137</f>
        <v>0.10715239144563571</v>
      </c>
      <c r="L137" s="134">
        <f t="shared" ref="L137:L200" si="25">(D137-J137)</f>
        <v>-12.472538364271998</v>
      </c>
      <c r="M137" s="57">
        <f t="shared" ref="M137:M200" si="26">(D137-J137)^2</f>
        <v>155.5642132482368</v>
      </c>
    </row>
    <row r="138" spans="1:13" x14ac:dyDescent="0.25">
      <c r="A138" s="13" t="s">
        <v>143</v>
      </c>
      <c r="B138" s="14">
        <v>134</v>
      </c>
      <c r="C138" s="145">
        <v>112.6</v>
      </c>
      <c r="D138" s="141">
        <v>112.6</v>
      </c>
      <c r="E138" s="134">
        <f t="shared" si="18"/>
        <v>117.06654524234011</v>
      </c>
      <c r="F138" s="142">
        <f t="shared" si="19"/>
        <v>0.85954683184359459</v>
      </c>
      <c r="G138" s="28">
        <f t="shared" si="20"/>
        <v>1.0381438253700987</v>
      </c>
      <c r="H138" s="142">
        <f t="shared" si="21"/>
        <v>107.99375929744967</v>
      </c>
      <c r="I138" s="142">
        <f t="shared" si="22"/>
        <v>122.13904452490593</v>
      </c>
      <c r="J138" s="142">
        <f t="shared" si="23"/>
        <v>127.34862183679152</v>
      </c>
      <c r="K138" s="67">
        <f t="shared" si="24"/>
        <v>0.1309824319430864</v>
      </c>
      <c r="L138" s="134">
        <f t="shared" si="25"/>
        <v>-14.748621836791528</v>
      </c>
      <c r="M138" s="57">
        <f t="shared" si="26"/>
        <v>217.52184608468392</v>
      </c>
    </row>
    <row r="139" spans="1:13" x14ac:dyDescent="0.25">
      <c r="A139" s="13" t="s">
        <v>144</v>
      </c>
      <c r="B139" s="14">
        <v>135</v>
      </c>
      <c r="C139" s="145">
        <v>123.8</v>
      </c>
      <c r="D139" s="141">
        <v>123.8</v>
      </c>
      <c r="E139" s="134">
        <f t="shared" si="18"/>
        <v>117.35978615063235</v>
      </c>
      <c r="F139" s="142">
        <f t="shared" si="19"/>
        <v>0.81175061189585962</v>
      </c>
      <c r="G139" s="28">
        <f t="shared" si="20"/>
        <v>1.0635470377383762</v>
      </c>
      <c r="H139" s="142">
        <f t="shared" si="21"/>
        <v>116.34687867889268</v>
      </c>
      <c r="I139" s="142">
        <f t="shared" si="22"/>
        <v>117.9260920741837</v>
      </c>
      <c r="J139" s="142">
        <f t="shared" si="23"/>
        <v>125.48037699469884</v>
      </c>
      <c r="K139" s="67">
        <f t="shared" si="24"/>
        <v>1.3573319827938989E-2</v>
      </c>
      <c r="L139" s="134">
        <f t="shared" si="25"/>
        <v>-1.6803769946988467</v>
      </c>
      <c r="M139" s="57">
        <f t="shared" si="26"/>
        <v>2.8236668443131281</v>
      </c>
    </row>
    <row r="140" spans="1:13" x14ac:dyDescent="0.25">
      <c r="A140" s="13" t="s">
        <v>145</v>
      </c>
      <c r="B140" s="14">
        <v>136</v>
      </c>
      <c r="C140" s="145">
        <v>103.6</v>
      </c>
      <c r="D140" s="141">
        <v>103.6</v>
      </c>
      <c r="E140" s="134">
        <f t="shared" si="18"/>
        <v>112.01642768786627</v>
      </c>
      <c r="F140" s="142">
        <f t="shared" si="19"/>
        <v>0.29225940599439221</v>
      </c>
      <c r="G140" s="28">
        <f t="shared" si="20"/>
        <v>1.020043941381803</v>
      </c>
      <c r="H140" s="142">
        <f t="shared" si="21"/>
        <v>101.0072615961536</v>
      </c>
      <c r="I140" s="142">
        <f t="shared" si="22"/>
        <v>118.17153676252821</v>
      </c>
      <c r="J140" s="142">
        <f t="shared" si="23"/>
        <v>121.20486205780004</v>
      </c>
      <c r="K140" s="67">
        <f t="shared" si="24"/>
        <v>0.16993110094401592</v>
      </c>
      <c r="L140" s="134">
        <f t="shared" si="25"/>
        <v>-17.604862057800048</v>
      </c>
      <c r="M140" s="57">
        <f t="shared" si="26"/>
        <v>309.93116807416777</v>
      </c>
    </row>
    <row r="141" spans="1:13" x14ac:dyDescent="0.25">
      <c r="A141" s="13" t="s">
        <v>146</v>
      </c>
      <c r="B141" s="14">
        <v>137</v>
      </c>
      <c r="C141" s="145">
        <v>113.9</v>
      </c>
      <c r="D141" s="141">
        <v>113.9</v>
      </c>
      <c r="E141" s="134">
        <f t="shared" si="18"/>
        <v>111.37860824213112</v>
      </c>
      <c r="F141" s="142">
        <f t="shared" si="19"/>
        <v>0.21376075090841906</v>
      </c>
      <c r="G141" s="28">
        <f t="shared" si="20"/>
        <v>1.0372786017294962</v>
      </c>
      <c r="H141" s="142">
        <f t="shared" si="21"/>
        <v>109.7150483550722</v>
      </c>
      <c r="I141" s="142">
        <f t="shared" si="22"/>
        <v>112.30868709386066</v>
      </c>
      <c r="J141" s="142">
        <f t="shared" si="23"/>
        <v>116.59257004191394</v>
      </c>
      <c r="K141" s="67">
        <f t="shared" si="24"/>
        <v>2.3639772097576284E-2</v>
      </c>
      <c r="L141" s="134">
        <f t="shared" si="25"/>
        <v>-2.6925700419139389</v>
      </c>
      <c r="M141" s="57">
        <f t="shared" si="26"/>
        <v>7.2499334306124306</v>
      </c>
    </row>
    <row r="142" spans="1:13" x14ac:dyDescent="0.25">
      <c r="A142" s="13" t="s">
        <v>147</v>
      </c>
      <c r="B142" s="14">
        <v>138</v>
      </c>
      <c r="C142" s="145">
        <v>98.6</v>
      </c>
      <c r="D142" s="141">
        <v>98.6</v>
      </c>
      <c r="E142" s="134">
        <f t="shared" si="18"/>
        <v>104.82066396335</v>
      </c>
      <c r="F142" s="142">
        <f t="shared" si="19"/>
        <v>-0.35777115359737821</v>
      </c>
      <c r="G142" s="28">
        <f t="shared" si="20"/>
        <v>1.0566896185616346</v>
      </c>
      <c r="H142" s="142">
        <f t="shared" si="21"/>
        <v>92.708640522070425</v>
      </c>
      <c r="I142" s="142">
        <f t="shared" si="22"/>
        <v>111.59236899303954</v>
      </c>
      <c r="J142" s="142">
        <f t="shared" si="23"/>
        <v>118.68373347675504</v>
      </c>
      <c r="K142" s="67">
        <f t="shared" si="24"/>
        <v>0.20368898049447307</v>
      </c>
      <c r="L142" s="134">
        <f t="shared" si="25"/>
        <v>-20.083733476755043</v>
      </c>
      <c r="M142" s="57">
        <f t="shared" si="26"/>
        <v>403.3563503653312</v>
      </c>
    </row>
    <row r="143" spans="1:13" x14ac:dyDescent="0.25">
      <c r="A143" s="13" t="s">
        <v>148</v>
      </c>
      <c r="B143" s="14">
        <v>139</v>
      </c>
      <c r="C143" s="145">
        <v>95</v>
      </c>
      <c r="D143" s="141">
        <v>95</v>
      </c>
      <c r="E143" s="134">
        <f t="shared" si="18"/>
        <v>100.40008029537992</v>
      </c>
      <c r="F143" s="142">
        <f t="shared" si="19"/>
        <v>-0.70067252981043415</v>
      </c>
      <c r="G143" s="28">
        <f t="shared" si="20"/>
        <v>1.0159242520075122</v>
      </c>
      <c r="H143" s="142">
        <f t="shared" si="21"/>
        <v>93.133242741786404</v>
      </c>
      <c r="I143" s="142">
        <f t="shared" si="22"/>
        <v>104.46289280975262</v>
      </c>
      <c r="J143" s="142">
        <f t="shared" si="23"/>
        <v>106.55674090980487</v>
      </c>
      <c r="K143" s="67">
        <f t="shared" si="24"/>
        <v>0.1216499043137355</v>
      </c>
      <c r="L143" s="134">
        <f t="shared" si="25"/>
        <v>-11.556740909804873</v>
      </c>
      <c r="M143" s="57">
        <f t="shared" si="26"/>
        <v>133.55826045635757</v>
      </c>
    </row>
    <row r="144" spans="1:13" x14ac:dyDescent="0.25">
      <c r="A144" s="13" t="s">
        <v>149</v>
      </c>
      <c r="B144" s="14">
        <v>140</v>
      </c>
      <c r="C144" s="145">
        <v>116</v>
      </c>
      <c r="D144" s="141">
        <v>116</v>
      </c>
      <c r="E144" s="134">
        <f t="shared" si="18"/>
        <v>104.04983016775734</v>
      </c>
      <c r="F144" s="142">
        <f t="shared" si="19"/>
        <v>-0.33349687906577985</v>
      </c>
      <c r="G144" s="28">
        <f t="shared" si="20"/>
        <v>1.0416071108710625</v>
      </c>
      <c r="H144" s="142">
        <f t="shared" si="21"/>
        <v>111.83109321506156</v>
      </c>
      <c r="I144" s="142">
        <f t="shared" si="22"/>
        <v>99.699407765569489</v>
      </c>
      <c r="J144" s="142">
        <f t="shared" si="23"/>
        <v>103.41606228032879</v>
      </c>
      <c r="K144" s="67">
        <f t="shared" si="24"/>
        <v>0.10848222172130355</v>
      </c>
      <c r="L144" s="134">
        <f t="shared" si="25"/>
        <v>12.583937719671212</v>
      </c>
      <c r="M144" s="57">
        <f t="shared" si="26"/>
        <v>158.3554885325639</v>
      </c>
    </row>
    <row r="145" spans="1:13" x14ac:dyDescent="0.25">
      <c r="A145" s="13" t="s">
        <v>150</v>
      </c>
      <c r="B145" s="14">
        <v>141</v>
      </c>
      <c r="C145" s="145">
        <v>113.9</v>
      </c>
      <c r="D145" s="141">
        <v>113.9</v>
      </c>
      <c r="E145" s="134">
        <f t="shared" si="18"/>
        <v>105.17695538291534</v>
      </c>
      <c r="F145" s="142">
        <f t="shared" si="19"/>
        <v>-0.21022037431329257</v>
      </c>
      <c r="G145" s="28">
        <f t="shared" si="20"/>
        <v>1.0581542136753606</v>
      </c>
      <c r="H145" s="142">
        <f t="shared" si="21"/>
        <v>107.78945680855712</v>
      </c>
      <c r="I145" s="142">
        <f t="shared" si="22"/>
        <v>103.71633328869156</v>
      </c>
      <c r="J145" s="142">
        <f t="shared" si="23"/>
        <v>109.59597266143885</v>
      </c>
      <c r="K145" s="67">
        <f t="shared" si="24"/>
        <v>3.7787772946103207E-2</v>
      </c>
      <c r="L145" s="134">
        <f t="shared" si="25"/>
        <v>4.3040273385611556</v>
      </c>
      <c r="M145" s="57">
        <f t="shared" si="26"/>
        <v>18.524651331081824</v>
      </c>
    </row>
    <row r="146" spans="1:13" x14ac:dyDescent="0.25">
      <c r="A146" s="13" t="s">
        <v>151</v>
      </c>
      <c r="B146" s="14">
        <v>142</v>
      </c>
      <c r="C146" s="145">
        <v>127.5</v>
      </c>
      <c r="D146" s="141">
        <v>127.5</v>
      </c>
      <c r="E146" s="134">
        <f t="shared" si="18"/>
        <v>112.33049555268161</v>
      </c>
      <c r="F146" s="142">
        <f t="shared" si="19"/>
        <v>0.41128101560702285</v>
      </c>
      <c r="G146" s="28">
        <f t="shared" si="20"/>
        <v>1.02257110662726</v>
      </c>
      <c r="H146" s="142">
        <f t="shared" si="21"/>
        <v>125.50148276119428</v>
      </c>
      <c r="I146" s="142">
        <f t="shared" si="22"/>
        <v>104.96673500860204</v>
      </c>
      <c r="J146" s="142">
        <f t="shared" si="23"/>
        <v>106.63825174928478</v>
      </c>
      <c r="K146" s="67">
        <f t="shared" si="24"/>
        <v>0.16362155490757038</v>
      </c>
      <c r="L146" s="134">
        <f t="shared" si="25"/>
        <v>20.861748250715223</v>
      </c>
      <c r="M146" s="57">
        <f t="shared" si="26"/>
        <v>435.21254007621968</v>
      </c>
    </row>
    <row r="147" spans="1:13" x14ac:dyDescent="0.25">
      <c r="A147" s="13" t="s">
        <v>152</v>
      </c>
      <c r="B147" s="14">
        <v>143</v>
      </c>
      <c r="C147" s="145">
        <v>131.4</v>
      </c>
      <c r="D147" s="141">
        <v>131.4</v>
      </c>
      <c r="E147" s="134">
        <f t="shared" si="18"/>
        <v>117.55040029856224</v>
      </c>
      <c r="F147" s="142">
        <f t="shared" si="19"/>
        <v>0.81712885844211502</v>
      </c>
      <c r="G147" s="28">
        <f t="shared" si="20"/>
        <v>1.0458597006235537</v>
      </c>
      <c r="H147" s="142">
        <f t="shared" si="21"/>
        <v>126.15121251439462</v>
      </c>
      <c r="I147" s="142">
        <f t="shared" si="22"/>
        <v>112.74177656828863</v>
      </c>
      <c r="J147" s="142">
        <f t="shared" si="23"/>
        <v>117.43263616576597</v>
      </c>
      <c r="K147" s="67">
        <f t="shared" si="24"/>
        <v>0.10629652841882826</v>
      </c>
      <c r="L147" s="134">
        <f t="shared" si="25"/>
        <v>13.967363834234035</v>
      </c>
      <c r="M147" s="57">
        <f t="shared" si="26"/>
        <v>195.0872524778689</v>
      </c>
    </row>
    <row r="148" spans="1:13" x14ac:dyDescent="0.25">
      <c r="A148" s="13" t="s">
        <v>153</v>
      </c>
      <c r="B148" s="14">
        <v>144</v>
      </c>
      <c r="C148" s="145">
        <v>145.9</v>
      </c>
      <c r="D148" s="141">
        <v>145.9</v>
      </c>
      <c r="E148" s="134">
        <f t="shared" si="18"/>
        <v>125.36527630727974</v>
      </c>
      <c r="F148" s="142">
        <f t="shared" si="19"/>
        <v>1.407738717925358</v>
      </c>
      <c r="G148" s="28">
        <f t="shared" si="20"/>
        <v>1.0640492002294386</v>
      </c>
      <c r="H148" s="142">
        <f t="shared" si="21"/>
        <v>137.8816037534221</v>
      </c>
      <c r="I148" s="142">
        <f t="shared" si="22"/>
        <v>118.36752915700436</v>
      </c>
      <c r="J148" s="142">
        <f t="shared" si="23"/>
        <v>125.25109973982526</v>
      </c>
      <c r="K148" s="67">
        <f t="shared" si="24"/>
        <v>0.14152776052210239</v>
      </c>
      <c r="L148" s="134">
        <f t="shared" si="25"/>
        <v>20.648900260174742</v>
      </c>
      <c r="M148" s="57">
        <f t="shared" si="26"/>
        <v>426.3770819546445</v>
      </c>
    </row>
    <row r="149" spans="1:13" x14ac:dyDescent="0.25">
      <c r="A149" s="13" t="s">
        <v>154</v>
      </c>
      <c r="B149" s="14">
        <v>145</v>
      </c>
      <c r="C149" s="145">
        <v>131.5</v>
      </c>
      <c r="D149" s="141">
        <v>131.5</v>
      </c>
      <c r="E149" s="134">
        <f t="shared" si="18"/>
        <v>127.42724451742095</v>
      </c>
      <c r="F149" s="142">
        <f t="shared" si="19"/>
        <v>1.4629556870683753</v>
      </c>
      <c r="G149" s="28">
        <f t="shared" si="20"/>
        <v>1.0230950860263679</v>
      </c>
      <c r="H149" s="142">
        <f t="shared" si="21"/>
        <v>128.59741405536641</v>
      </c>
      <c r="I149" s="142">
        <f t="shared" si="22"/>
        <v>126.7730150252051</v>
      </c>
      <c r="J149" s="142">
        <f t="shared" si="23"/>
        <v>129.63442226479825</v>
      </c>
      <c r="K149" s="67">
        <f t="shared" si="24"/>
        <v>1.4186902929290902E-2</v>
      </c>
      <c r="L149" s="134">
        <f t="shared" si="25"/>
        <v>1.8655777352017537</v>
      </c>
      <c r="M149" s="57">
        <f t="shared" si="26"/>
        <v>3.4803802860805049</v>
      </c>
    </row>
    <row r="150" spans="1:13" x14ac:dyDescent="0.25">
      <c r="A150" s="13" t="s">
        <v>155</v>
      </c>
      <c r="B150" s="14">
        <v>146</v>
      </c>
      <c r="C150" s="145">
        <v>131</v>
      </c>
      <c r="D150" s="141">
        <v>131</v>
      </c>
      <c r="E150" s="134">
        <f t="shared" si="18"/>
        <v>127.58690652349918</v>
      </c>
      <c r="F150" s="142">
        <f t="shared" si="19"/>
        <v>1.3529577003928075</v>
      </c>
      <c r="G150" s="28">
        <f t="shared" si="20"/>
        <v>1.0447934421876113</v>
      </c>
      <c r="H150" s="142">
        <f t="shared" si="21"/>
        <v>125.25580622515264</v>
      </c>
      <c r="I150" s="142">
        <f t="shared" si="22"/>
        <v>128.89020020448933</v>
      </c>
      <c r="J150" s="142">
        <f t="shared" si="23"/>
        <v>134.80106619917711</v>
      </c>
      <c r="K150" s="67">
        <f t="shared" si="24"/>
        <v>2.90157725128024E-2</v>
      </c>
      <c r="L150" s="134">
        <f t="shared" si="25"/>
        <v>-3.8010661991771144</v>
      </c>
      <c r="M150" s="57">
        <f t="shared" si="26"/>
        <v>14.448104250526756</v>
      </c>
    </row>
    <row r="151" spans="1:13" x14ac:dyDescent="0.25">
      <c r="A151" s="13" t="s">
        <v>156</v>
      </c>
      <c r="B151" s="14">
        <v>147</v>
      </c>
      <c r="C151" s="145">
        <v>130.5</v>
      </c>
      <c r="D151" s="141">
        <v>130.5</v>
      </c>
      <c r="E151" s="134">
        <f t="shared" si="18"/>
        <v>126.68242003601067</v>
      </c>
      <c r="F151" s="142">
        <f t="shared" si="19"/>
        <v>1.1624294109356239</v>
      </c>
      <c r="G151" s="28">
        <f t="shared" si="20"/>
        <v>1.0621567901630349</v>
      </c>
      <c r="H151" s="142">
        <f t="shared" si="21"/>
        <v>122.64470474848397</v>
      </c>
      <c r="I151" s="142">
        <f t="shared" si="22"/>
        <v>128.93986422389199</v>
      </c>
      <c r="J151" s="142">
        <f t="shared" si="23"/>
        <v>137.19835940512468</v>
      </c>
      <c r="K151" s="67">
        <f t="shared" si="24"/>
        <v>5.1328424560342353E-2</v>
      </c>
      <c r="L151" s="134">
        <f t="shared" si="25"/>
        <v>-6.6983594051246769</v>
      </c>
      <c r="M151" s="57">
        <f t="shared" si="26"/>
        <v>44.868018720222217</v>
      </c>
    </row>
    <row r="152" spans="1:13" x14ac:dyDescent="0.25">
      <c r="A152" s="13" t="s">
        <v>157</v>
      </c>
      <c r="B152" s="14">
        <v>148</v>
      </c>
      <c r="C152" s="145">
        <v>118.9</v>
      </c>
      <c r="D152" s="141">
        <v>118.9</v>
      </c>
      <c r="E152" s="134">
        <f t="shared" si="18"/>
        <v>123.67473754474479</v>
      </c>
      <c r="F152" s="142">
        <f t="shared" si="19"/>
        <v>0.81047196638981678</v>
      </c>
      <c r="G152" s="28">
        <f t="shared" si="20"/>
        <v>1.0196520974656391</v>
      </c>
      <c r="H152" s="142">
        <f t="shared" si="21"/>
        <v>116.2159819003721</v>
      </c>
      <c r="I152" s="142">
        <f t="shared" si="22"/>
        <v>127.8448494469463</v>
      </c>
      <c r="J152" s="142">
        <f t="shared" si="23"/>
        <v>130.79743724295159</v>
      </c>
      <c r="K152" s="67">
        <f t="shared" si="24"/>
        <v>0.10006255040329337</v>
      </c>
      <c r="L152" s="134">
        <f t="shared" si="25"/>
        <v>-11.897437242951582</v>
      </c>
      <c r="M152" s="57">
        <f t="shared" si="26"/>
        <v>141.54901294997134</v>
      </c>
    </row>
    <row r="153" spans="1:13" x14ac:dyDescent="0.25">
      <c r="A153" s="13" t="s">
        <v>158</v>
      </c>
      <c r="B153" s="14">
        <v>149</v>
      </c>
      <c r="C153" s="145">
        <v>114.3</v>
      </c>
      <c r="D153" s="141">
        <v>114.3</v>
      </c>
      <c r="E153" s="134">
        <f t="shared" si="18"/>
        <v>119.0755152062289</v>
      </c>
      <c r="F153" s="142">
        <f t="shared" si="19"/>
        <v>0.35389376705577541</v>
      </c>
      <c r="G153" s="28">
        <f t="shared" si="20"/>
        <v>1.0400561130175889</v>
      </c>
      <c r="H153" s="142">
        <f t="shared" si="21"/>
        <v>109.3996146842922</v>
      </c>
      <c r="I153" s="142">
        <f t="shared" si="22"/>
        <v>124.4852095111346</v>
      </c>
      <c r="J153" s="142">
        <f t="shared" si="23"/>
        <v>130.06133054658429</v>
      </c>
      <c r="K153" s="67">
        <f t="shared" si="24"/>
        <v>0.1378944054819273</v>
      </c>
      <c r="L153" s="134">
        <f t="shared" si="25"/>
        <v>-15.76133054658429</v>
      </c>
      <c r="M153" s="57">
        <f t="shared" si="26"/>
        <v>248.41954059869104</v>
      </c>
    </row>
    <row r="154" spans="1:13" x14ac:dyDescent="0.25">
      <c r="A154" s="13" t="s">
        <v>159</v>
      </c>
      <c r="B154" s="14">
        <v>150</v>
      </c>
      <c r="C154" s="145">
        <v>85.7</v>
      </c>
      <c r="D154" s="141">
        <v>85.7</v>
      </c>
      <c r="E154" s="134">
        <f t="shared" si="18"/>
        <v>105.53562319427374</v>
      </c>
      <c r="F154" s="142">
        <f t="shared" si="19"/>
        <v>-0.81874175269274763</v>
      </c>
      <c r="G154" s="28">
        <f t="shared" si="20"/>
        <v>1.0482007240373221</v>
      </c>
      <c r="H154" s="142">
        <f t="shared" si="21"/>
        <v>80.684886443973639</v>
      </c>
      <c r="I154" s="142">
        <f t="shared" si="22"/>
        <v>119.42940897328468</v>
      </c>
      <c r="J154" s="142">
        <f t="shared" si="23"/>
        <v>126.85275768613241</v>
      </c>
      <c r="K154" s="67">
        <f t="shared" si="24"/>
        <v>0.48019553892803268</v>
      </c>
      <c r="L154" s="134">
        <f t="shared" si="25"/>
        <v>-41.152757686132404</v>
      </c>
      <c r="M154" s="57">
        <f t="shared" si="26"/>
        <v>1693.5494651735296</v>
      </c>
    </row>
    <row r="155" spans="1:13" x14ac:dyDescent="0.25">
      <c r="A155" s="13" t="s">
        <v>160</v>
      </c>
      <c r="B155" s="14">
        <v>151</v>
      </c>
      <c r="C155" s="145">
        <v>104.6</v>
      </c>
      <c r="D155" s="141">
        <v>104.6</v>
      </c>
      <c r="E155" s="134">
        <f t="shared" si="18"/>
        <v>103.9520334039764</v>
      </c>
      <c r="F155" s="142">
        <f t="shared" si="19"/>
        <v>-0.88329492706657509</v>
      </c>
      <c r="G155" s="28">
        <f t="shared" si="20"/>
        <v>1.0189033298479389</v>
      </c>
      <c r="H155" s="142">
        <f t="shared" si="21"/>
        <v>102.58400905562289</v>
      </c>
      <c r="I155" s="142">
        <f t="shared" si="22"/>
        <v>104.71688144158099</v>
      </c>
      <c r="J155" s="142">
        <f t="shared" si="23"/>
        <v>106.77478780196871</v>
      </c>
      <c r="K155" s="67">
        <f t="shared" si="24"/>
        <v>2.0791470382110128E-2</v>
      </c>
      <c r="L155" s="134">
        <f t="shared" si="25"/>
        <v>-2.1747878019687192</v>
      </c>
      <c r="M155" s="57">
        <f t="shared" si="26"/>
        <v>4.7297019835919327</v>
      </c>
    </row>
    <row r="156" spans="1:13" x14ac:dyDescent="0.25">
      <c r="A156" s="13" t="s">
        <v>161</v>
      </c>
      <c r="B156" s="14">
        <v>152</v>
      </c>
      <c r="C156" s="145">
        <v>105.1</v>
      </c>
      <c r="D156" s="141">
        <v>105.1</v>
      </c>
      <c r="E156" s="134">
        <f t="shared" si="18"/>
        <v>102.34562214166702</v>
      </c>
      <c r="F156" s="142">
        <f t="shared" si="19"/>
        <v>-0.94432594576106776</v>
      </c>
      <c r="G156" s="28">
        <f t="shared" si="20"/>
        <v>1.0393227001213154</v>
      </c>
      <c r="H156" s="142">
        <f t="shared" si="21"/>
        <v>101.05224005180439</v>
      </c>
      <c r="I156" s="142">
        <f t="shared" si="22"/>
        <v>103.06873847690983</v>
      </c>
      <c r="J156" s="142">
        <f t="shared" si="23"/>
        <v>107.19727151392125</v>
      </c>
      <c r="K156" s="67">
        <f t="shared" si="24"/>
        <v>1.9955009647205108E-2</v>
      </c>
      <c r="L156" s="134">
        <f t="shared" si="25"/>
        <v>-2.0972715139212568</v>
      </c>
      <c r="M156" s="57">
        <f t="shared" si="26"/>
        <v>4.3985478031055605</v>
      </c>
    </row>
    <row r="157" spans="1:13" x14ac:dyDescent="0.25">
      <c r="A157" s="13" t="s">
        <v>162</v>
      </c>
      <c r="B157" s="14">
        <v>153</v>
      </c>
      <c r="C157" s="145">
        <v>117.3</v>
      </c>
      <c r="D157" s="141">
        <v>117.3</v>
      </c>
      <c r="E157" s="134">
        <f t="shared" si="18"/>
        <v>105.16830000888257</v>
      </c>
      <c r="F157" s="142">
        <f t="shared" si="19"/>
        <v>-0.62639082394584156</v>
      </c>
      <c r="G157" s="28">
        <f t="shared" si="20"/>
        <v>1.051947938336355</v>
      </c>
      <c r="H157" s="142">
        <f t="shared" si="21"/>
        <v>111.90604748697295</v>
      </c>
      <c r="I157" s="142">
        <f t="shared" si="22"/>
        <v>101.40129619590596</v>
      </c>
      <c r="J157" s="142">
        <f t="shared" si="23"/>
        <v>106.28891209087158</v>
      </c>
      <c r="K157" s="67">
        <f t="shared" si="24"/>
        <v>9.3871167170745271E-2</v>
      </c>
      <c r="L157" s="134">
        <f t="shared" si="25"/>
        <v>11.01108790912842</v>
      </c>
      <c r="M157" s="57">
        <f t="shared" si="26"/>
        <v>121.2440569425541</v>
      </c>
    </row>
    <row r="158" spans="1:13" x14ac:dyDescent="0.25">
      <c r="A158" s="13" t="s">
        <v>163</v>
      </c>
      <c r="B158" s="14">
        <v>154</v>
      </c>
      <c r="C158" s="145">
        <v>142.5</v>
      </c>
      <c r="D158" s="141">
        <v>142.5</v>
      </c>
      <c r="E158" s="134">
        <f t="shared" si="18"/>
        <v>117.20563221474005</v>
      </c>
      <c r="F158" s="142">
        <f t="shared" si="19"/>
        <v>0.44242739976955892</v>
      </c>
      <c r="G158" s="28">
        <f t="shared" si="20"/>
        <v>1.029890826922814</v>
      </c>
      <c r="H158" s="142">
        <f t="shared" si="21"/>
        <v>139.85625115315571</v>
      </c>
      <c r="I158" s="142">
        <f t="shared" si="22"/>
        <v>104.54190918493673</v>
      </c>
      <c r="J158" s="142">
        <f t="shared" si="23"/>
        <v>106.51809937719285</v>
      </c>
      <c r="K158" s="67">
        <f t="shared" si="24"/>
        <v>0.25250456577408525</v>
      </c>
      <c r="L158" s="134">
        <f t="shared" si="25"/>
        <v>35.981900622807146</v>
      </c>
      <c r="M158" s="57">
        <f t="shared" si="26"/>
        <v>1294.6971724295693</v>
      </c>
    </row>
    <row r="159" spans="1:13" x14ac:dyDescent="0.25">
      <c r="A159" s="13" t="s">
        <v>164</v>
      </c>
      <c r="B159" s="14">
        <v>155</v>
      </c>
      <c r="C159" s="145">
        <v>140</v>
      </c>
      <c r="D159" s="141">
        <v>140</v>
      </c>
      <c r="E159" s="134">
        <f t="shared" si="18"/>
        <v>123.76400068276764</v>
      </c>
      <c r="F159" s="142">
        <f t="shared" si="19"/>
        <v>0.95861282593053709</v>
      </c>
      <c r="G159" s="28">
        <f t="shared" si="20"/>
        <v>1.0444486249702019</v>
      </c>
      <c r="H159" s="142">
        <f t="shared" si="21"/>
        <v>134.7031100000591</v>
      </c>
      <c r="I159" s="142">
        <f t="shared" si="22"/>
        <v>117.64805961450961</v>
      </c>
      <c r="J159" s="142">
        <f t="shared" si="23"/>
        <v>122.27429898258561</v>
      </c>
      <c r="K159" s="67">
        <f t="shared" si="24"/>
        <v>0.12661215012438853</v>
      </c>
      <c r="L159" s="134">
        <f t="shared" si="25"/>
        <v>17.725701017414394</v>
      </c>
      <c r="M159" s="57">
        <f t="shared" si="26"/>
        <v>314.20047655876567</v>
      </c>
    </row>
    <row r="160" spans="1:13" x14ac:dyDescent="0.25">
      <c r="A160" s="13" t="s">
        <v>165</v>
      </c>
      <c r="B160" s="14">
        <v>156</v>
      </c>
      <c r="C160" s="145">
        <v>159.80000000000001</v>
      </c>
      <c r="D160" s="141">
        <v>159.80000000000001</v>
      </c>
      <c r="E160" s="134">
        <f t="shared" si="18"/>
        <v>134.47152920013244</v>
      </c>
      <c r="F160" s="142">
        <f t="shared" si="19"/>
        <v>1.7814213102875882</v>
      </c>
      <c r="G160" s="28">
        <f t="shared" si="20"/>
        <v>1.0595594880292658</v>
      </c>
      <c r="H160" s="142">
        <f t="shared" si="21"/>
        <v>151.90865838163253</v>
      </c>
      <c r="I160" s="142">
        <f t="shared" si="22"/>
        <v>124.72261350869819</v>
      </c>
      <c r="J160" s="142">
        <f t="shared" si="23"/>
        <v>131.20169614439709</v>
      </c>
      <c r="K160" s="67">
        <f t="shared" si="24"/>
        <v>0.17896310297623855</v>
      </c>
      <c r="L160" s="134">
        <f t="shared" si="25"/>
        <v>28.598303855602921</v>
      </c>
      <c r="M160" s="57">
        <f t="shared" si="26"/>
        <v>817.86298341739291</v>
      </c>
    </row>
    <row r="161" spans="1:13" x14ac:dyDescent="0.25">
      <c r="A161" s="13" t="s">
        <v>166</v>
      </c>
      <c r="B161" s="14">
        <v>157</v>
      </c>
      <c r="C161" s="145">
        <v>131.19999999999999</v>
      </c>
      <c r="D161" s="141">
        <v>131.19999999999999</v>
      </c>
      <c r="E161" s="134">
        <f t="shared" si="18"/>
        <v>133.07546511206664</v>
      </c>
      <c r="F161" s="142">
        <f t="shared" si="19"/>
        <v>1.5132415426665624</v>
      </c>
      <c r="G161" s="28">
        <f t="shared" si="20"/>
        <v>1.02743651571843</v>
      </c>
      <c r="H161" s="142">
        <f t="shared" si="21"/>
        <v>127.39214348768336</v>
      </c>
      <c r="I161" s="142">
        <f t="shared" si="22"/>
        <v>136.25295051042002</v>
      </c>
      <c r="J161" s="142">
        <f t="shared" si="23"/>
        <v>140.32566387184971</v>
      </c>
      <c r="K161" s="67">
        <f t="shared" si="24"/>
        <v>6.9555364876903392E-2</v>
      </c>
      <c r="L161" s="134">
        <f t="shared" si="25"/>
        <v>-9.1256638718497243</v>
      </c>
      <c r="M161" s="57">
        <f t="shared" si="26"/>
        <v>83.277741101983295</v>
      </c>
    </row>
    <row r="162" spans="1:13" x14ac:dyDescent="0.25">
      <c r="A162" s="13" t="s">
        <v>167</v>
      </c>
      <c r="B162" s="14">
        <v>158</v>
      </c>
      <c r="C162" s="145">
        <v>125.4</v>
      </c>
      <c r="D162" s="141">
        <v>125.4</v>
      </c>
      <c r="E162" s="134">
        <f t="shared" si="18"/>
        <v>129.379913477901</v>
      </c>
      <c r="F162" s="142">
        <f t="shared" si="19"/>
        <v>1.0736193985419245</v>
      </c>
      <c r="G162" s="28">
        <f t="shared" si="20"/>
        <v>1.0402519028996697</v>
      </c>
      <c r="H162" s="142">
        <f t="shared" si="21"/>
        <v>120.06334921794519</v>
      </c>
      <c r="I162" s="142">
        <f t="shared" si="22"/>
        <v>134.58870665473319</v>
      </c>
      <c r="J162" s="142">
        <f t="shared" si="23"/>
        <v>140.57098960205394</v>
      </c>
      <c r="K162" s="67">
        <f t="shared" si="24"/>
        <v>0.12098077832578896</v>
      </c>
      <c r="L162" s="134">
        <f t="shared" si="25"/>
        <v>-15.170989602053936</v>
      </c>
      <c r="M162" s="57">
        <f t="shared" si="26"/>
        <v>230.15892550562864</v>
      </c>
    </row>
    <row r="163" spans="1:13" x14ac:dyDescent="0.25">
      <c r="A163" s="13" t="s">
        <v>168</v>
      </c>
      <c r="B163" s="14">
        <v>159</v>
      </c>
      <c r="C163" s="145">
        <v>126.5</v>
      </c>
      <c r="D163" s="141">
        <v>126.5</v>
      </c>
      <c r="E163" s="134">
        <f t="shared" si="18"/>
        <v>126.48587677047685</v>
      </c>
      <c r="F163" s="142">
        <f t="shared" si="19"/>
        <v>0.73874922319838776</v>
      </c>
      <c r="G163" s="28">
        <f t="shared" si="20"/>
        <v>1.0562422991442908</v>
      </c>
      <c r="H163" s="142">
        <f t="shared" si="21"/>
        <v>119.38923810241599</v>
      </c>
      <c r="I163" s="142">
        <f t="shared" si="22"/>
        <v>130.45353287644292</v>
      </c>
      <c r="J163" s="142">
        <f t="shared" si="23"/>
        <v>138.22327850617285</v>
      </c>
      <c r="K163" s="67">
        <f t="shared" si="24"/>
        <v>9.2674138388718158E-2</v>
      </c>
      <c r="L163" s="134">
        <f t="shared" si="25"/>
        <v>-11.723278506172846</v>
      </c>
      <c r="M163" s="57">
        <f t="shared" si="26"/>
        <v>137.43525893329425</v>
      </c>
    </row>
    <row r="164" spans="1:13" x14ac:dyDescent="0.25">
      <c r="A164" s="13" t="s">
        <v>169</v>
      </c>
      <c r="B164" s="14">
        <v>160</v>
      </c>
      <c r="C164" s="145">
        <v>119.4</v>
      </c>
      <c r="D164" s="141">
        <v>119.4</v>
      </c>
      <c r="E164" s="134">
        <f t="shared" si="18"/>
        <v>123.27534042621772</v>
      </c>
      <c r="F164" s="142">
        <f t="shared" si="19"/>
        <v>0.40542952130497362</v>
      </c>
      <c r="G164" s="28">
        <f t="shared" si="20"/>
        <v>1.0241514036199646</v>
      </c>
      <c r="H164" s="142">
        <f t="shared" si="21"/>
        <v>116.21155971521037</v>
      </c>
      <c r="I164" s="142">
        <f t="shared" si="22"/>
        <v>127.22462599367523</v>
      </c>
      <c r="J164" s="142">
        <f t="shared" si="23"/>
        <v>130.71522644452207</v>
      </c>
      <c r="K164" s="67">
        <f t="shared" si="24"/>
        <v>9.4767390657638756E-2</v>
      </c>
      <c r="L164" s="134">
        <f t="shared" si="25"/>
        <v>-11.315226444522068</v>
      </c>
      <c r="M164" s="57">
        <f t="shared" si="26"/>
        <v>128.03434949081151</v>
      </c>
    </row>
    <row r="165" spans="1:13" x14ac:dyDescent="0.25">
      <c r="A165" s="13" t="s">
        <v>170</v>
      </c>
      <c r="B165" s="14">
        <v>161</v>
      </c>
      <c r="C165" s="145">
        <v>113.5</v>
      </c>
      <c r="D165" s="141">
        <v>113.5</v>
      </c>
      <c r="E165" s="134">
        <f t="shared" si="18"/>
        <v>118.45504199601061</v>
      </c>
      <c r="F165" s="142">
        <f t="shared" si="19"/>
        <v>-3.5621917802646896E-2</v>
      </c>
      <c r="G165" s="28">
        <f t="shared" si="20"/>
        <v>1.0356717008789202</v>
      </c>
      <c r="H165" s="142">
        <f t="shared" si="21"/>
        <v>109.10818781837581</v>
      </c>
      <c r="I165" s="142">
        <f t="shared" si="22"/>
        <v>123.68076994752269</v>
      </c>
      <c r="J165" s="142">
        <f t="shared" si="23"/>
        <v>128.65915629000676</v>
      </c>
      <c r="K165" s="67">
        <f t="shared" si="24"/>
        <v>0.13356084837010362</v>
      </c>
      <c r="L165" s="134">
        <f t="shared" si="25"/>
        <v>-15.159156290006763</v>
      </c>
      <c r="M165" s="57">
        <f t="shared" si="26"/>
        <v>229.8000194248516</v>
      </c>
    </row>
    <row r="166" spans="1:13" x14ac:dyDescent="0.25">
      <c r="A166" s="13" t="s">
        <v>171</v>
      </c>
      <c r="B166" s="14">
        <v>162</v>
      </c>
      <c r="C166" s="145">
        <v>98.7</v>
      </c>
      <c r="D166" s="141">
        <v>98.7</v>
      </c>
      <c r="E166" s="134">
        <f t="shared" si="18"/>
        <v>109.46340235712947</v>
      </c>
      <c r="F166" s="142">
        <f t="shared" si="19"/>
        <v>-0.79150981346167171</v>
      </c>
      <c r="G166" s="28">
        <f t="shared" si="20"/>
        <v>1.0476172331580917</v>
      </c>
      <c r="H166" s="142">
        <f t="shared" si="21"/>
        <v>93.44446826259589</v>
      </c>
      <c r="I166" s="142">
        <f t="shared" si="22"/>
        <v>118.41942007820796</v>
      </c>
      <c r="J166" s="142">
        <f t="shared" si="23"/>
        <v>125.07960052673997</v>
      </c>
      <c r="K166" s="67">
        <f t="shared" si="24"/>
        <v>0.26727052205410295</v>
      </c>
      <c r="L166" s="134">
        <f t="shared" si="25"/>
        <v>-26.379600526739964</v>
      </c>
      <c r="M166" s="57">
        <f t="shared" si="26"/>
        <v>695.88332395037935</v>
      </c>
    </row>
    <row r="167" spans="1:13" x14ac:dyDescent="0.25">
      <c r="A167" s="13" t="s">
        <v>172</v>
      </c>
      <c r="B167" s="14">
        <v>163</v>
      </c>
      <c r="C167" s="145">
        <v>114.5</v>
      </c>
      <c r="D167" s="141">
        <v>114.5</v>
      </c>
      <c r="E167" s="134">
        <f t="shared" si="18"/>
        <v>109.79358743564029</v>
      </c>
      <c r="F167" s="142">
        <f t="shared" si="19"/>
        <v>-0.69683876457919314</v>
      </c>
      <c r="G167" s="28">
        <f t="shared" si="20"/>
        <v>1.0251956784259513</v>
      </c>
      <c r="H167" s="142">
        <f t="shared" si="21"/>
        <v>111.79987606840982</v>
      </c>
      <c r="I167" s="142">
        <f t="shared" si="22"/>
        <v>108.67189254366779</v>
      </c>
      <c r="J167" s="142">
        <f t="shared" si="23"/>
        <v>111.29647128263534</v>
      </c>
      <c r="K167" s="67">
        <f t="shared" si="24"/>
        <v>2.7978416745542901E-2</v>
      </c>
      <c r="L167" s="134">
        <f t="shared" si="25"/>
        <v>3.2035287173646623</v>
      </c>
      <c r="M167" s="57">
        <f t="shared" si="26"/>
        <v>10.262596242980079</v>
      </c>
    </row>
    <row r="168" spans="1:13" x14ac:dyDescent="0.25">
      <c r="A168" s="13" t="s">
        <v>173</v>
      </c>
      <c r="B168" s="14">
        <v>164</v>
      </c>
      <c r="C168" s="145">
        <v>113.8</v>
      </c>
      <c r="D168" s="141">
        <v>113.8</v>
      </c>
      <c r="E168" s="134">
        <f t="shared" si="18"/>
        <v>109.37775884906023</v>
      </c>
      <c r="F168" s="142">
        <f t="shared" si="19"/>
        <v>-0.67312150555606642</v>
      </c>
      <c r="G168" s="28">
        <f t="shared" si="20"/>
        <v>1.0359372641494156</v>
      </c>
      <c r="H168" s="142">
        <f t="shared" si="21"/>
        <v>109.88037995382504</v>
      </c>
      <c r="I168" s="142">
        <f t="shared" si="22"/>
        <v>109.09674867106109</v>
      </c>
      <c r="J168" s="142">
        <f t="shared" si="23"/>
        <v>112.98841525651792</v>
      </c>
      <c r="K168" s="67">
        <f t="shared" si="24"/>
        <v>7.131676129016452E-3</v>
      </c>
      <c r="L168" s="134">
        <f t="shared" si="25"/>
        <v>0.81158474348207221</v>
      </c>
      <c r="M168" s="57">
        <f t="shared" si="26"/>
        <v>0.65866979585286101</v>
      </c>
    </row>
    <row r="169" spans="1:13" x14ac:dyDescent="0.25">
      <c r="A169" s="13" t="s">
        <v>174</v>
      </c>
      <c r="B169" s="14">
        <v>165</v>
      </c>
      <c r="C169" s="145">
        <v>133.1</v>
      </c>
      <c r="D169" s="141">
        <v>133.1</v>
      </c>
      <c r="E169" s="134">
        <f t="shared" si="18"/>
        <v>115.28336330174284</v>
      </c>
      <c r="F169" s="142">
        <f t="shared" si="19"/>
        <v>-0.11787703468072208</v>
      </c>
      <c r="G169" s="28">
        <f t="shared" si="20"/>
        <v>1.0535838845013852</v>
      </c>
      <c r="H169" s="142">
        <f t="shared" si="21"/>
        <v>127.05022004913354</v>
      </c>
      <c r="I169" s="142">
        <f t="shared" si="22"/>
        <v>108.70463734350416</v>
      </c>
      <c r="J169" s="142">
        <f t="shared" si="23"/>
        <v>113.8808514052556</v>
      </c>
      <c r="K169" s="67">
        <f t="shared" si="24"/>
        <v>0.14439630799958225</v>
      </c>
      <c r="L169" s="134">
        <f t="shared" si="25"/>
        <v>19.219148594744397</v>
      </c>
      <c r="M169" s="57">
        <f t="shared" si="26"/>
        <v>369.37567270686549</v>
      </c>
    </row>
    <row r="170" spans="1:13" x14ac:dyDescent="0.25">
      <c r="A170" s="13" t="s">
        <v>175</v>
      </c>
      <c r="B170" s="14">
        <v>166</v>
      </c>
      <c r="C170" s="145">
        <v>143.4</v>
      </c>
      <c r="D170" s="141">
        <v>143.4</v>
      </c>
      <c r="E170" s="134">
        <f t="shared" si="18"/>
        <v>124.02658179896002</v>
      </c>
      <c r="F170" s="142">
        <f t="shared" si="19"/>
        <v>0.62999942821146127</v>
      </c>
      <c r="G170" s="28">
        <f t="shared" si="20"/>
        <v>1.0325059292806469</v>
      </c>
      <c r="H170" s="142">
        <f t="shared" si="21"/>
        <v>139.87573593771995</v>
      </c>
      <c r="I170" s="142">
        <f t="shared" si="22"/>
        <v>115.16548626706212</v>
      </c>
      <c r="J170" s="142">
        <f t="shared" si="23"/>
        <v>118.06715882481532</v>
      </c>
      <c r="K170" s="67">
        <f t="shared" si="24"/>
        <v>0.17665858560100894</v>
      </c>
      <c r="L170" s="134">
        <f t="shared" si="25"/>
        <v>25.332841175184683</v>
      </c>
      <c r="M170" s="57">
        <f t="shared" si="26"/>
        <v>641.75284200713247</v>
      </c>
    </row>
    <row r="171" spans="1:13" x14ac:dyDescent="0.25">
      <c r="A171" s="13" t="s">
        <v>176</v>
      </c>
      <c r="B171" s="14">
        <v>167</v>
      </c>
      <c r="C171" s="145">
        <v>137.30000000000001</v>
      </c>
      <c r="D171" s="141">
        <v>137.30000000000001</v>
      </c>
      <c r="E171" s="134">
        <f t="shared" si="18"/>
        <v>127.48249345257433</v>
      </c>
      <c r="F171" s="142">
        <f t="shared" si="19"/>
        <v>0.86850642003546152</v>
      </c>
      <c r="G171" s="28">
        <f t="shared" si="20"/>
        <v>1.0382291577068006</v>
      </c>
      <c r="H171" s="142">
        <f t="shared" si="21"/>
        <v>132.5369834173635</v>
      </c>
      <c r="I171" s="142">
        <f t="shared" si="22"/>
        <v>124.65658122717149</v>
      </c>
      <c r="J171" s="142">
        <f t="shared" si="23"/>
        <v>129.13639771469542</v>
      </c>
      <c r="K171" s="67">
        <f t="shared" si="24"/>
        <v>5.9458137547739189E-2</v>
      </c>
      <c r="L171" s="134">
        <f t="shared" si="25"/>
        <v>8.1636022853045915</v>
      </c>
      <c r="M171" s="57">
        <f t="shared" si="26"/>
        <v>66.644402272630344</v>
      </c>
    </row>
    <row r="172" spans="1:13" x14ac:dyDescent="0.25">
      <c r="A172" s="13" t="s">
        <v>177</v>
      </c>
      <c r="B172" s="14">
        <v>168</v>
      </c>
      <c r="C172" s="145">
        <v>165.2</v>
      </c>
      <c r="D172" s="141">
        <v>165.2</v>
      </c>
      <c r="E172" s="134">
        <f t="shared" si="18"/>
        <v>138.55214656058374</v>
      </c>
      <c r="F172" s="142">
        <f t="shared" si="19"/>
        <v>1.7294832005004623</v>
      </c>
      <c r="G172" s="28">
        <f t="shared" si="20"/>
        <v>1.0613259657086636</v>
      </c>
      <c r="H172" s="142">
        <f t="shared" si="21"/>
        <v>156.79814624175071</v>
      </c>
      <c r="I172" s="142">
        <f t="shared" si="22"/>
        <v>128.3509998726098</v>
      </c>
      <c r="J172" s="142">
        <f t="shared" si="23"/>
        <v>135.22854502542103</v>
      </c>
      <c r="K172" s="67">
        <f t="shared" si="24"/>
        <v>0.18142527224321406</v>
      </c>
      <c r="L172" s="134">
        <f t="shared" si="25"/>
        <v>29.971454974578961</v>
      </c>
      <c r="M172" s="57">
        <f t="shared" si="26"/>
        <v>898.288113293214</v>
      </c>
    </row>
    <row r="173" spans="1:13" x14ac:dyDescent="0.25">
      <c r="A173" s="13" t="s">
        <v>178</v>
      </c>
      <c r="B173" s="14">
        <v>169</v>
      </c>
      <c r="C173" s="145">
        <v>126.9</v>
      </c>
      <c r="D173" s="141">
        <v>126.9</v>
      </c>
      <c r="E173" s="134">
        <f t="shared" si="18"/>
        <v>134.05032127525698</v>
      </c>
      <c r="F173" s="142">
        <f t="shared" si="19"/>
        <v>1.2035607642966448</v>
      </c>
      <c r="G173" s="28">
        <f t="shared" si="20"/>
        <v>1.0277156943170191</v>
      </c>
      <c r="H173" s="142">
        <f t="shared" si="21"/>
        <v>122.90486320830333</v>
      </c>
      <c r="I173" s="142">
        <f t="shared" si="22"/>
        <v>140.28162976108419</v>
      </c>
      <c r="J173" s="142">
        <f t="shared" si="23"/>
        <v>144.84161449747188</v>
      </c>
      <c r="K173" s="67">
        <f t="shared" si="24"/>
        <v>0.14138388098874605</v>
      </c>
      <c r="L173" s="134">
        <f t="shared" si="25"/>
        <v>-17.941614497471875</v>
      </c>
      <c r="M173" s="57">
        <f t="shared" si="26"/>
        <v>321.90153077589298</v>
      </c>
    </row>
    <row r="174" spans="1:13" x14ac:dyDescent="0.25">
      <c r="A174" s="13" t="s">
        <v>179</v>
      </c>
      <c r="B174" s="14">
        <v>170</v>
      </c>
      <c r="C174" s="145">
        <v>124</v>
      </c>
      <c r="D174" s="141">
        <v>124</v>
      </c>
      <c r="E174" s="134">
        <f t="shared" si="18"/>
        <v>129.58092027366331</v>
      </c>
      <c r="F174" s="142">
        <f t="shared" si="19"/>
        <v>0.72476279125550236</v>
      </c>
      <c r="G174" s="28">
        <f t="shared" si="20"/>
        <v>1.0336927206710866</v>
      </c>
      <c r="H174" s="142">
        <f t="shared" si="21"/>
        <v>119.43413366841506</v>
      </c>
      <c r="I174" s="142">
        <f t="shared" si="22"/>
        <v>135.25388203955362</v>
      </c>
      <c r="J174" s="142">
        <f t="shared" si="23"/>
        <v>140.42452402650071</v>
      </c>
      <c r="K174" s="67">
        <f t="shared" si="24"/>
        <v>0.1324558389233928</v>
      </c>
      <c r="L174" s="134">
        <f t="shared" si="25"/>
        <v>-16.424524026500706</v>
      </c>
      <c r="M174" s="57">
        <f t="shared" si="26"/>
        <v>269.76498949709895</v>
      </c>
    </row>
    <row r="175" spans="1:13" x14ac:dyDescent="0.25">
      <c r="A175" s="13" t="s">
        <v>180</v>
      </c>
      <c r="B175" s="14">
        <v>171</v>
      </c>
      <c r="C175" s="145">
        <v>135.69999999999999</v>
      </c>
      <c r="D175" s="141">
        <v>135.69999999999999</v>
      </c>
      <c r="E175" s="134">
        <f t="shared" si="18"/>
        <v>129.42827661954999</v>
      </c>
      <c r="F175" s="142">
        <f t="shared" si="19"/>
        <v>0.65070968726637379</v>
      </c>
      <c r="G175" s="28">
        <f t="shared" si="20"/>
        <v>1.0606078849152321</v>
      </c>
      <c r="H175" s="142">
        <f t="shared" si="21"/>
        <v>127.85892777945089</v>
      </c>
      <c r="I175" s="142">
        <f t="shared" si="22"/>
        <v>130.30568306491881</v>
      </c>
      <c r="J175" s="142">
        <f t="shared" si="23"/>
        <v>138.29680491620201</v>
      </c>
      <c r="K175" s="67">
        <f t="shared" si="24"/>
        <v>1.9136366368474711E-2</v>
      </c>
      <c r="L175" s="134">
        <f t="shared" si="25"/>
        <v>-2.5968049162020179</v>
      </c>
      <c r="M175" s="57">
        <f t="shared" si="26"/>
        <v>6.7433957728109695</v>
      </c>
    </row>
    <row r="176" spans="1:13" x14ac:dyDescent="0.25">
      <c r="A176" s="13" t="s">
        <v>181</v>
      </c>
      <c r="B176" s="14">
        <v>172</v>
      </c>
      <c r="C176" s="145">
        <v>130</v>
      </c>
      <c r="D176" s="141">
        <v>130</v>
      </c>
      <c r="E176" s="134">
        <f t="shared" si="18"/>
        <v>128.79345591402688</v>
      </c>
      <c r="F176" s="142">
        <f t="shared" si="19"/>
        <v>0.54221092211494126</v>
      </c>
      <c r="G176" s="28">
        <f t="shared" si="20"/>
        <v>1.0266918960029803</v>
      </c>
      <c r="H176" s="142">
        <f t="shared" si="21"/>
        <v>126.49412743121829</v>
      </c>
      <c r="I176" s="142">
        <f t="shared" si="22"/>
        <v>130.07898630681638</v>
      </c>
      <c r="J176" s="142">
        <f t="shared" si="23"/>
        <v>133.68421572836382</v>
      </c>
      <c r="K176" s="67">
        <f t="shared" si="24"/>
        <v>2.8340120987414032E-2</v>
      </c>
      <c r="L176" s="134">
        <f t="shared" si="25"/>
        <v>-3.6842157283638244</v>
      </c>
      <c r="M176" s="57">
        <f t="shared" si="26"/>
        <v>13.573445533123385</v>
      </c>
    </row>
    <row r="177" spans="1:13" x14ac:dyDescent="0.25">
      <c r="A177" s="13" t="s">
        <v>182</v>
      </c>
      <c r="B177" s="14">
        <v>173</v>
      </c>
      <c r="C177" s="145">
        <v>109.4</v>
      </c>
      <c r="D177" s="141">
        <v>109.4</v>
      </c>
      <c r="E177" s="134">
        <f t="shared" si="18"/>
        <v>120.90802621052356</v>
      </c>
      <c r="F177" s="142">
        <f t="shared" si="19"/>
        <v>-0.16908194668723997</v>
      </c>
      <c r="G177" s="28">
        <f t="shared" si="20"/>
        <v>1.0265016227303536</v>
      </c>
      <c r="H177" s="142">
        <f t="shared" si="21"/>
        <v>105.83415923542164</v>
      </c>
      <c r="I177" s="142">
        <f t="shared" si="22"/>
        <v>129.33566683614183</v>
      </c>
      <c r="J177" s="142">
        <f t="shared" si="23"/>
        <v>133.69333733166067</v>
      </c>
      <c r="K177" s="67">
        <f t="shared" si="24"/>
        <v>0.22205975623090188</v>
      </c>
      <c r="L177" s="134">
        <f t="shared" si="25"/>
        <v>-24.293337331660666</v>
      </c>
      <c r="M177" s="57">
        <f t="shared" si="26"/>
        <v>590.16623870985779</v>
      </c>
    </row>
    <row r="178" spans="1:13" x14ac:dyDescent="0.25">
      <c r="A178" s="13" t="s">
        <v>183</v>
      </c>
      <c r="B178" s="14">
        <v>174</v>
      </c>
      <c r="C178" s="145">
        <v>117.8</v>
      </c>
      <c r="D178" s="141">
        <v>117.8</v>
      </c>
      <c r="E178" s="134">
        <f t="shared" si="18"/>
        <v>117.27108005651527</v>
      </c>
      <c r="F178" s="142">
        <f t="shared" si="19"/>
        <v>-0.46176968578513622</v>
      </c>
      <c r="G178" s="28">
        <f t="shared" si="20"/>
        <v>1.0574776359613292</v>
      </c>
      <c r="H178" s="142">
        <f t="shared" si="21"/>
        <v>111.06838038396729</v>
      </c>
      <c r="I178" s="142">
        <f t="shared" si="22"/>
        <v>120.73894426383632</v>
      </c>
      <c r="J178" s="142">
        <f t="shared" si="23"/>
        <v>128.05667630256553</v>
      </c>
      <c r="K178" s="67">
        <f t="shared" si="24"/>
        <v>8.7068559444529181E-2</v>
      </c>
      <c r="L178" s="134">
        <f t="shared" si="25"/>
        <v>-10.256676302565538</v>
      </c>
      <c r="M178" s="57">
        <f t="shared" si="26"/>
        <v>105.19940877560947</v>
      </c>
    </row>
    <row r="179" spans="1:13" x14ac:dyDescent="0.25">
      <c r="A179" s="13" t="s">
        <v>184</v>
      </c>
      <c r="B179" s="14">
        <v>175</v>
      </c>
      <c r="C179" s="145">
        <v>120.3</v>
      </c>
      <c r="D179" s="141">
        <v>120.3</v>
      </c>
      <c r="E179" s="134">
        <f t="shared" si="18"/>
        <v>116.93953054785703</v>
      </c>
      <c r="F179" s="142">
        <f t="shared" si="19"/>
        <v>-0.45077910283562628</v>
      </c>
      <c r="G179" s="28">
        <f t="shared" si="20"/>
        <v>1.0268060023859589</v>
      </c>
      <c r="H179" s="142">
        <f t="shared" si="21"/>
        <v>117.17244527627088</v>
      </c>
      <c r="I179" s="142">
        <f t="shared" si="22"/>
        <v>116.80931037073013</v>
      </c>
      <c r="J179" s="142">
        <f t="shared" si="23"/>
        <v>119.92717233532551</v>
      </c>
      <c r="K179" s="67">
        <f t="shared" si="24"/>
        <v>3.0991493322900152E-3</v>
      </c>
      <c r="L179" s="134">
        <f t="shared" si="25"/>
        <v>0.3728276646744888</v>
      </c>
      <c r="M179" s="57">
        <f t="shared" si="26"/>
        <v>0.13900046754663306</v>
      </c>
    </row>
    <row r="180" spans="1:13" x14ac:dyDescent="0.25">
      <c r="A180" s="13" t="s">
        <v>185</v>
      </c>
      <c r="B180" s="14">
        <v>176</v>
      </c>
      <c r="C180" s="145">
        <v>121</v>
      </c>
      <c r="D180" s="141">
        <v>121</v>
      </c>
      <c r="E180" s="134">
        <f t="shared" si="18"/>
        <v>116.98625186616249</v>
      </c>
      <c r="F180" s="142">
        <f t="shared" si="19"/>
        <v>-0.40879006729131873</v>
      </c>
      <c r="G180" s="28">
        <f t="shared" si="20"/>
        <v>1.0269373062530587</v>
      </c>
      <c r="H180" s="142">
        <f t="shared" si="21"/>
        <v>117.87609227363575</v>
      </c>
      <c r="I180" s="142">
        <f t="shared" si="22"/>
        <v>116.48875144502141</v>
      </c>
      <c r="J180" s="142">
        <f t="shared" si="23"/>
        <v>119.5758923881473</v>
      </c>
      <c r="K180" s="67">
        <f t="shared" si="24"/>
        <v>1.1769484395476898E-2</v>
      </c>
      <c r="L180" s="134">
        <f t="shared" si="25"/>
        <v>1.4241076118527047</v>
      </c>
      <c r="M180" s="57">
        <f t="shared" si="26"/>
        <v>2.0280824901368137</v>
      </c>
    </row>
    <row r="181" spans="1:13" x14ac:dyDescent="0.25">
      <c r="A181" s="13" t="s">
        <v>186</v>
      </c>
      <c r="B181" s="14">
        <v>177</v>
      </c>
      <c r="C181" s="145">
        <v>132.30000000000001</v>
      </c>
      <c r="D181" s="141">
        <v>132.30000000000001</v>
      </c>
      <c r="E181" s="134">
        <f t="shared" si="18"/>
        <v>119.63688172112118</v>
      </c>
      <c r="F181" s="142">
        <f t="shared" si="19"/>
        <v>-0.15057502585341759</v>
      </c>
      <c r="G181" s="28">
        <f t="shared" si="20"/>
        <v>1.0601766060178599</v>
      </c>
      <c r="H181" s="142">
        <f t="shared" si="21"/>
        <v>125.10902878785616</v>
      </c>
      <c r="I181" s="142">
        <f t="shared" si="22"/>
        <v>116.57746179887117</v>
      </c>
      <c r="J181" s="142">
        <f t="shared" si="23"/>
        <v>123.27805870944245</v>
      </c>
      <c r="K181" s="67">
        <f t="shared" si="24"/>
        <v>6.8193055862113106E-2</v>
      </c>
      <c r="L181" s="134">
        <f t="shared" si="25"/>
        <v>9.0219412905575638</v>
      </c>
      <c r="M181" s="57">
        <f t="shared" si="26"/>
        <v>81.395424650267486</v>
      </c>
    </row>
    <row r="182" spans="1:13" x14ac:dyDescent="0.25">
      <c r="A182" s="13" t="s">
        <v>187</v>
      </c>
      <c r="B182" s="14">
        <v>178</v>
      </c>
      <c r="C182" s="145">
        <v>142.9</v>
      </c>
      <c r="D182" s="141">
        <v>142.9</v>
      </c>
      <c r="E182" s="134">
        <f t="shared" si="18"/>
        <v>126.54467259154879</v>
      </c>
      <c r="F182" s="142">
        <f t="shared" si="19"/>
        <v>0.44515105579270065</v>
      </c>
      <c r="G182" s="28">
        <f t="shared" si="20"/>
        <v>1.03252212543874</v>
      </c>
      <c r="H182" s="142">
        <f t="shared" si="21"/>
        <v>139.16942408590083</v>
      </c>
      <c r="I182" s="142">
        <f t="shared" si="22"/>
        <v>119.48630669526777</v>
      </c>
      <c r="J182" s="142">
        <f t="shared" si="23"/>
        <v>122.68925691763053</v>
      </c>
      <c r="K182" s="67">
        <f t="shared" si="24"/>
        <v>0.1414327717450628</v>
      </c>
      <c r="L182" s="134">
        <f t="shared" si="25"/>
        <v>20.210743082369476</v>
      </c>
      <c r="M182" s="57">
        <f t="shared" si="26"/>
        <v>408.47413594154563</v>
      </c>
    </row>
    <row r="183" spans="1:13" x14ac:dyDescent="0.25">
      <c r="A183" s="13" t="s">
        <v>188</v>
      </c>
      <c r="B183" s="14">
        <v>179</v>
      </c>
      <c r="C183" s="145">
        <v>147.4</v>
      </c>
      <c r="D183" s="141">
        <v>147.4</v>
      </c>
      <c r="E183" s="134">
        <f t="shared" si="18"/>
        <v>132.92241886501017</v>
      </c>
      <c r="F183" s="142">
        <f t="shared" si="19"/>
        <v>0.94586209216393757</v>
      </c>
      <c r="G183" s="28">
        <f t="shared" si="20"/>
        <v>1.0315118025662693</v>
      </c>
      <c r="H183" s="142">
        <f t="shared" si="21"/>
        <v>143.53359168322743</v>
      </c>
      <c r="I183" s="142">
        <f t="shared" si="22"/>
        <v>126.9898236473415</v>
      </c>
      <c r="J183" s="142">
        <f t="shared" si="23"/>
        <v>130.41058741795186</v>
      </c>
      <c r="K183" s="67">
        <f t="shared" si="24"/>
        <v>0.11526060096369163</v>
      </c>
      <c r="L183" s="134">
        <f t="shared" si="25"/>
        <v>16.989412582048146</v>
      </c>
      <c r="M183" s="57">
        <f t="shared" si="26"/>
        <v>288.64013988305584</v>
      </c>
    </row>
    <row r="184" spans="1:13" x14ac:dyDescent="0.25">
      <c r="A184" s="13" t="s">
        <v>189</v>
      </c>
      <c r="B184" s="14">
        <v>180</v>
      </c>
      <c r="C184" s="145">
        <v>175.9</v>
      </c>
      <c r="D184" s="141">
        <v>175.9</v>
      </c>
      <c r="E184" s="134">
        <f t="shared" si="18"/>
        <v>145.36050446540801</v>
      </c>
      <c r="F184" s="142">
        <f t="shared" si="19"/>
        <v>1.9158057562588791</v>
      </c>
      <c r="G184" s="28">
        <f t="shared" si="20"/>
        <v>1.0685420448585454</v>
      </c>
      <c r="H184" s="142">
        <f t="shared" si="21"/>
        <v>165.91575309391118</v>
      </c>
      <c r="I184" s="142">
        <f t="shared" si="22"/>
        <v>133.86828095717411</v>
      </c>
      <c r="J184" s="142">
        <f t="shared" si="23"/>
        <v>141.92401975862214</v>
      </c>
      <c r="K184" s="67">
        <f t="shared" si="24"/>
        <v>0.19315508949049384</v>
      </c>
      <c r="L184" s="134">
        <f t="shared" si="25"/>
        <v>33.975980241377869</v>
      </c>
      <c r="M184" s="57">
        <f t="shared" si="26"/>
        <v>1154.3672333624993</v>
      </c>
    </row>
    <row r="185" spans="1:13" x14ac:dyDescent="0.25">
      <c r="A185" s="13" t="s">
        <v>190</v>
      </c>
      <c r="B185" s="14">
        <v>181</v>
      </c>
      <c r="C185" s="145">
        <v>132.6</v>
      </c>
      <c r="D185" s="141">
        <v>132.6</v>
      </c>
      <c r="E185" s="134">
        <f t="shared" si="18"/>
        <v>140.51565594793837</v>
      </c>
      <c r="F185" s="142">
        <f t="shared" si="19"/>
        <v>1.3452065355561917</v>
      </c>
      <c r="G185" s="28">
        <f t="shared" si="20"/>
        <v>1.0275640144025528</v>
      </c>
      <c r="H185" s="142">
        <f t="shared" si="21"/>
        <v>128.42339813653439</v>
      </c>
      <c r="I185" s="142">
        <f t="shared" si="22"/>
        <v>147.2763102216669</v>
      </c>
      <c r="J185" s="142">
        <f t="shared" si="23"/>
        <v>152.06604885685073</v>
      </c>
      <c r="K185" s="67">
        <f t="shared" si="24"/>
        <v>0.1468027817258728</v>
      </c>
      <c r="L185" s="134">
        <f t="shared" si="25"/>
        <v>-19.466048856850733</v>
      </c>
      <c r="M185" s="57">
        <f t="shared" si="26"/>
        <v>378.92705809729972</v>
      </c>
    </row>
    <row r="186" spans="1:13" x14ac:dyDescent="0.25">
      <c r="A186" s="13" t="s">
        <v>191</v>
      </c>
      <c r="B186" s="14">
        <v>182</v>
      </c>
      <c r="C186" s="145">
        <v>123.7</v>
      </c>
      <c r="D186" s="141">
        <v>123.7</v>
      </c>
      <c r="E186" s="134">
        <f t="shared" si="18"/>
        <v>133.99325321826859</v>
      </c>
      <c r="F186" s="142">
        <f t="shared" si="19"/>
        <v>0.68118031357111974</v>
      </c>
      <c r="G186" s="28">
        <f t="shared" si="20"/>
        <v>1.0254669331641739</v>
      </c>
      <c r="H186" s="142">
        <f t="shared" si="21"/>
        <v>119.92107089056105</v>
      </c>
      <c r="I186" s="142">
        <f t="shared" si="22"/>
        <v>141.86086248349457</v>
      </c>
      <c r="J186" s="142">
        <f t="shared" si="23"/>
        <v>146.33115397395514</v>
      </c>
      <c r="K186" s="67">
        <f t="shared" si="24"/>
        <v>0.18295193188322664</v>
      </c>
      <c r="L186" s="134">
        <f t="shared" si="25"/>
        <v>-22.631153973955136</v>
      </c>
      <c r="M186" s="57">
        <f t="shared" si="26"/>
        <v>512.1691301928654</v>
      </c>
    </row>
    <row r="187" spans="1:13" x14ac:dyDescent="0.25">
      <c r="A187" s="13" t="s">
        <v>192</v>
      </c>
      <c r="B187" s="14">
        <v>183</v>
      </c>
      <c r="C187" s="145">
        <v>153.30000000000001</v>
      </c>
      <c r="D187" s="141">
        <v>153.30000000000001</v>
      </c>
      <c r="E187" s="134">
        <f t="shared" si="18"/>
        <v>137.82727283655851</v>
      </c>
      <c r="F187" s="142">
        <f t="shared" si="19"/>
        <v>0.9472799508893861</v>
      </c>
      <c r="G187" s="28">
        <f t="shared" si="20"/>
        <v>1.0709816029143926</v>
      </c>
      <c r="H187" s="142">
        <f t="shared" si="21"/>
        <v>143.46651190528868</v>
      </c>
      <c r="I187" s="142">
        <f t="shared" si="22"/>
        <v>134.67443353183972</v>
      </c>
      <c r="J187" s="142">
        <f t="shared" si="23"/>
        <v>143.90529459627828</v>
      </c>
      <c r="K187" s="67">
        <f t="shared" si="24"/>
        <v>6.1283140272157401E-2</v>
      </c>
      <c r="L187" s="134">
        <f t="shared" si="25"/>
        <v>9.3947054037217299</v>
      </c>
      <c r="M187" s="57">
        <f t="shared" si="26"/>
        <v>88.260489622718268</v>
      </c>
    </row>
    <row r="188" spans="1:13" x14ac:dyDescent="0.25">
      <c r="A188" s="13" t="s">
        <v>193</v>
      </c>
      <c r="B188" s="14">
        <v>184</v>
      </c>
      <c r="C188" s="145">
        <v>134</v>
      </c>
      <c r="D188" s="141">
        <v>134</v>
      </c>
      <c r="E188" s="134">
        <f t="shared" si="18"/>
        <v>135.77341077887127</v>
      </c>
      <c r="F188" s="142">
        <f t="shared" si="19"/>
        <v>0.69398356536551875</v>
      </c>
      <c r="G188" s="28">
        <f t="shared" si="20"/>
        <v>1.0252971080793183</v>
      </c>
      <c r="H188" s="142">
        <f t="shared" si="21"/>
        <v>130.40550089515386</v>
      </c>
      <c r="I188" s="142">
        <f t="shared" si="22"/>
        <v>138.7745527874479</v>
      </c>
      <c r="J188" s="142">
        <f t="shared" si="23"/>
        <v>142.59973655918895</v>
      </c>
      <c r="K188" s="67">
        <f t="shared" si="24"/>
        <v>6.4177138501410116E-2</v>
      </c>
      <c r="L188" s="134">
        <f t="shared" si="25"/>
        <v>-8.5997365591889547</v>
      </c>
      <c r="M188" s="57">
        <f t="shared" si="26"/>
        <v>73.955468887451076</v>
      </c>
    </row>
    <row r="189" spans="1:13" x14ac:dyDescent="0.25">
      <c r="A189" s="13" t="s">
        <v>194</v>
      </c>
      <c r="B189" s="14">
        <v>185</v>
      </c>
      <c r="C189" s="145">
        <v>119.6</v>
      </c>
      <c r="D189" s="141">
        <v>119.6</v>
      </c>
      <c r="E189" s="134">
        <f t="shared" si="18"/>
        <v>129.35363185086584</v>
      </c>
      <c r="F189" s="142">
        <f t="shared" si="19"/>
        <v>9.3582010925010839E-2</v>
      </c>
      <c r="G189" s="28">
        <f t="shared" si="20"/>
        <v>1.0198383995433775</v>
      </c>
      <c r="H189" s="142">
        <f t="shared" si="21"/>
        <v>116.62979676093799</v>
      </c>
      <c r="I189" s="142">
        <f t="shared" si="22"/>
        <v>136.46739434423679</v>
      </c>
      <c r="J189" s="142">
        <f t="shared" si="23"/>
        <v>139.94280035509044</v>
      </c>
      <c r="K189" s="67">
        <f t="shared" si="24"/>
        <v>0.17009030397232816</v>
      </c>
      <c r="L189" s="134">
        <f t="shared" si="25"/>
        <v>-20.342800355090446</v>
      </c>
      <c r="M189" s="57">
        <f t="shared" si="26"/>
        <v>413.82952628706801</v>
      </c>
    </row>
    <row r="190" spans="1:13" x14ac:dyDescent="0.25">
      <c r="A190" s="13" t="s">
        <v>195</v>
      </c>
      <c r="B190" s="14">
        <v>186</v>
      </c>
      <c r="C190" s="145">
        <v>116.2</v>
      </c>
      <c r="D190" s="141">
        <v>116.2</v>
      </c>
      <c r="E190" s="134">
        <f t="shared" si="18"/>
        <v>121.93503941015197</v>
      </c>
      <c r="F190" s="142">
        <f t="shared" si="19"/>
        <v>-0.54044551279331043</v>
      </c>
      <c r="G190" s="28">
        <f t="shared" si="20"/>
        <v>1.0643963566325059</v>
      </c>
      <c r="H190" s="142">
        <f t="shared" si="21"/>
        <v>108.49859575906113</v>
      </c>
      <c r="I190" s="142">
        <f t="shared" si="22"/>
        <v>129.44721386179086</v>
      </c>
      <c r="J190" s="142">
        <f t="shared" si="23"/>
        <v>138.63558459450294</v>
      </c>
      <c r="K190" s="67">
        <f t="shared" si="24"/>
        <v>0.19307732009038675</v>
      </c>
      <c r="L190" s="134">
        <f t="shared" si="25"/>
        <v>-22.435584594502942</v>
      </c>
      <c r="M190" s="57">
        <f t="shared" si="26"/>
        <v>503.35545609709771</v>
      </c>
    </row>
    <row r="191" spans="1:13" x14ac:dyDescent="0.25">
      <c r="A191" s="13" t="s">
        <v>196</v>
      </c>
      <c r="B191" s="14">
        <v>187</v>
      </c>
      <c r="C191" s="145">
        <v>118.6</v>
      </c>
      <c r="D191" s="141">
        <v>118.6</v>
      </c>
      <c r="E191" s="134">
        <f t="shared" si="18"/>
        <v>119.34311279170132</v>
      </c>
      <c r="F191" s="142">
        <f t="shared" si="19"/>
        <v>-0.71359051811079044</v>
      </c>
      <c r="G191" s="28">
        <f t="shared" si="20"/>
        <v>1.023538080041426</v>
      </c>
      <c r="H191" s="142">
        <f t="shared" si="21"/>
        <v>115.67378769084068</v>
      </c>
      <c r="I191" s="142">
        <f t="shared" si="22"/>
        <v>121.39459389735866</v>
      </c>
      <c r="J191" s="142">
        <f t="shared" si="23"/>
        <v>124.4655260594251</v>
      </c>
      <c r="K191" s="67">
        <f t="shared" si="24"/>
        <v>4.9456374868677135E-2</v>
      </c>
      <c r="L191" s="134">
        <f t="shared" si="25"/>
        <v>-5.8655260594251075</v>
      </c>
      <c r="M191" s="57">
        <f t="shared" si="26"/>
        <v>34.404395953795031</v>
      </c>
    </row>
    <row r="192" spans="1:13" x14ac:dyDescent="0.25">
      <c r="A192" s="13" t="s">
        <v>197</v>
      </c>
      <c r="B192" s="14">
        <v>188</v>
      </c>
      <c r="C192" s="145">
        <v>130.69999999999999</v>
      </c>
      <c r="D192" s="141">
        <v>130.69999999999999</v>
      </c>
      <c r="E192" s="134">
        <f t="shared" si="18"/>
        <v>122.04627629292735</v>
      </c>
      <c r="F192" s="142">
        <f t="shared" si="19"/>
        <v>-0.42521647887876285</v>
      </c>
      <c r="G192" s="28">
        <f t="shared" si="20"/>
        <v>1.0226879307018131</v>
      </c>
      <c r="H192" s="142">
        <f t="shared" si="21"/>
        <v>128.1575591373296</v>
      </c>
      <c r="I192" s="142">
        <f t="shared" si="22"/>
        <v>118.62952227359052</v>
      </c>
      <c r="J192" s="142">
        <f t="shared" si="23"/>
        <v>120.98294213409402</v>
      </c>
      <c r="K192" s="67">
        <f t="shared" si="24"/>
        <v>7.4346272883748829E-2</v>
      </c>
      <c r="L192" s="134">
        <f t="shared" si="25"/>
        <v>9.7170578659059714</v>
      </c>
      <c r="M192" s="57">
        <f t="shared" si="26"/>
        <v>94.421213569365108</v>
      </c>
    </row>
    <row r="193" spans="1:13" x14ac:dyDescent="0.25">
      <c r="A193" s="13" t="s">
        <v>198</v>
      </c>
      <c r="B193" s="14">
        <v>189</v>
      </c>
      <c r="C193" s="145">
        <v>129.30000000000001</v>
      </c>
      <c r="D193" s="141">
        <v>129.30000000000001</v>
      </c>
      <c r="E193" s="134">
        <f t="shared" si="18"/>
        <v>121.56950904949687</v>
      </c>
      <c r="F193" s="142">
        <f t="shared" si="19"/>
        <v>-0.42956736340692714</v>
      </c>
      <c r="G193" s="28">
        <f t="shared" si="20"/>
        <v>1.0643513095471431</v>
      </c>
      <c r="H193" s="142">
        <f t="shared" si="21"/>
        <v>121.47730419622454</v>
      </c>
      <c r="I193" s="142">
        <f t="shared" si="22"/>
        <v>121.62105981404858</v>
      </c>
      <c r="J193" s="142">
        <f t="shared" si="23"/>
        <v>129.45301295585739</v>
      </c>
      <c r="K193" s="67">
        <f t="shared" si="24"/>
        <v>1.1833948635528043E-3</v>
      </c>
      <c r="L193" s="134">
        <f t="shared" si="25"/>
        <v>-0.15301295585737762</v>
      </c>
      <c r="M193" s="57">
        <f t="shared" si="26"/>
        <v>2.3412964660211793E-2</v>
      </c>
    </row>
    <row r="194" spans="1:13" x14ac:dyDescent="0.25">
      <c r="A194" s="13" t="s">
        <v>199</v>
      </c>
      <c r="B194" s="14">
        <v>190</v>
      </c>
      <c r="C194" s="145">
        <v>144.4</v>
      </c>
      <c r="D194" s="141">
        <v>144.4</v>
      </c>
      <c r="E194" s="134">
        <f t="shared" si="18"/>
        <v>128.29018301533242</v>
      </c>
      <c r="F194" s="142">
        <f t="shared" si="19"/>
        <v>0.17391300478113747</v>
      </c>
      <c r="G194" s="28">
        <f t="shared" si="20"/>
        <v>1.0292316432907758</v>
      </c>
      <c r="H194" s="142">
        <f t="shared" si="21"/>
        <v>141.07926496897474</v>
      </c>
      <c r="I194" s="142">
        <f t="shared" si="22"/>
        <v>121.13994168608994</v>
      </c>
      <c r="J194" s="142">
        <f t="shared" si="23"/>
        <v>123.9913433297108</v>
      </c>
      <c r="K194" s="67">
        <f t="shared" si="24"/>
        <v>0.14133418746737675</v>
      </c>
      <c r="L194" s="134">
        <f t="shared" si="25"/>
        <v>20.408656670289204</v>
      </c>
      <c r="M194" s="57">
        <f t="shared" si="26"/>
        <v>416.51326708574004</v>
      </c>
    </row>
    <row r="195" spans="1:13" x14ac:dyDescent="0.25">
      <c r="A195" s="13" t="s">
        <v>200</v>
      </c>
      <c r="B195" s="14">
        <v>191</v>
      </c>
      <c r="C195" s="145">
        <v>163.19999999999999</v>
      </c>
      <c r="D195" s="141">
        <v>163.19999999999999</v>
      </c>
      <c r="E195" s="134">
        <f t="shared" si="18"/>
        <v>139.62206984574064</v>
      </c>
      <c r="F195" s="142">
        <f t="shared" si="19"/>
        <v>1.1156459956640636</v>
      </c>
      <c r="G195" s="28">
        <f t="shared" si="20"/>
        <v>1.030844870673475</v>
      </c>
      <c r="H195" s="142">
        <f t="shared" si="21"/>
        <v>159.57947199788018</v>
      </c>
      <c r="I195" s="142">
        <f t="shared" si="22"/>
        <v>128.46409602011354</v>
      </c>
      <c r="J195" s="142">
        <f t="shared" si="23"/>
        <v>131.37868052828895</v>
      </c>
      <c r="K195" s="67">
        <f t="shared" si="24"/>
        <v>0.19498357519430784</v>
      </c>
      <c r="L195" s="134">
        <f t="shared" si="25"/>
        <v>31.821319471711035</v>
      </c>
      <c r="M195" s="57">
        <f t="shared" si="26"/>
        <v>1012.5963729206959</v>
      </c>
    </row>
    <row r="196" spans="1:13" x14ac:dyDescent="0.25">
      <c r="A196" s="13" t="s">
        <v>201</v>
      </c>
      <c r="B196" s="14">
        <v>192</v>
      </c>
      <c r="C196" s="145">
        <v>179.4</v>
      </c>
      <c r="D196" s="141">
        <v>179.4</v>
      </c>
      <c r="E196" s="134">
        <f t="shared" si="18"/>
        <v>150.71240939299977</v>
      </c>
      <c r="F196" s="142">
        <f t="shared" si="19"/>
        <v>1.9575101314186876</v>
      </c>
      <c r="G196" s="28">
        <f t="shared" si="20"/>
        <v>1.0713818452368791</v>
      </c>
      <c r="H196" s="142">
        <f t="shared" si="21"/>
        <v>168.5533699172415</v>
      </c>
      <c r="I196" s="142">
        <f t="shared" si="22"/>
        <v>140.73771584140471</v>
      </c>
      <c r="J196" s="142">
        <f t="shared" si="23"/>
        <v>149.79437215847281</v>
      </c>
      <c r="K196" s="67">
        <f t="shared" si="24"/>
        <v>0.16502579621810029</v>
      </c>
      <c r="L196" s="134">
        <f t="shared" si="25"/>
        <v>29.605627841527195</v>
      </c>
      <c r="M196" s="57">
        <f t="shared" si="26"/>
        <v>876.49319989101014</v>
      </c>
    </row>
    <row r="197" spans="1:13" x14ac:dyDescent="0.25">
      <c r="A197" s="13" t="s">
        <v>202</v>
      </c>
      <c r="B197" s="14">
        <v>193</v>
      </c>
      <c r="C197" s="145">
        <v>128.1</v>
      </c>
      <c r="D197" s="141">
        <v>128.1</v>
      </c>
      <c r="E197" s="134">
        <f t="shared" si="18"/>
        <v>142.55447986999289</v>
      </c>
      <c r="F197" s="142">
        <f t="shared" si="19"/>
        <v>1.1037670245851692</v>
      </c>
      <c r="G197" s="28">
        <f t="shared" si="20"/>
        <v>1.0219426106848859</v>
      </c>
      <c r="H197" s="142">
        <f t="shared" si="21"/>
        <v>124.46177771062712</v>
      </c>
      <c r="I197" s="142">
        <f t="shared" si="22"/>
        <v>152.66991952441848</v>
      </c>
      <c r="J197" s="142">
        <f t="shared" si="23"/>
        <v>157.13271215318773</v>
      </c>
      <c r="K197" s="67">
        <f t="shared" si="24"/>
        <v>0.22664100041520477</v>
      </c>
      <c r="L197" s="134">
        <f t="shared" si="25"/>
        <v>-29.032712153187731</v>
      </c>
      <c r="M197" s="57">
        <f t="shared" si="26"/>
        <v>842.89837496985456</v>
      </c>
    </row>
    <row r="198" spans="1:13" x14ac:dyDescent="0.25">
      <c r="A198" s="13" t="s">
        <v>203</v>
      </c>
      <c r="B198" s="14">
        <v>194</v>
      </c>
      <c r="C198" s="145">
        <v>138.4</v>
      </c>
      <c r="D198" s="141">
        <v>138.4</v>
      </c>
      <c r="E198" s="134">
        <f t="shared" si="18"/>
        <v>140.28760686524828</v>
      </c>
      <c r="F198" s="142">
        <f t="shared" si="19"/>
        <v>0.81928500610973565</v>
      </c>
      <c r="G198" s="28">
        <f t="shared" si="20"/>
        <v>1.0283729231272931</v>
      </c>
      <c r="H198" s="142">
        <f t="shared" si="21"/>
        <v>134.25880453727248</v>
      </c>
      <c r="I198" s="142">
        <f t="shared" si="22"/>
        <v>143.65824689457807</v>
      </c>
      <c r="J198" s="142">
        <f t="shared" si="23"/>
        <v>148.08936694121948</v>
      </c>
      <c r="K198" s="67">
        <f t="shared" si="24"/>
        <v>7.0009876742915284E-2</v>
      </c>
      <c r="L198" s="134">
        <f t="shared" si="25"/>
        <v>-9.6893669412194754</v>
      </c>
      <c r="M198" s="57">
        <f t="shared" si="26"/>
        <v>93.883831721596849</v>
      </c>
    </row>
    <row r="199" spans="1:13" x14ac:dyDescent="0.25">
      <c r="A199" s="13" t="s">
        <v>204</v>
      </c>
      <c r="B199" s="14">
        <v>195</v>
      </c>
      <c r="C199" s="145">
        <v>152.69999999999999</v>
      </c>
      <c r="D199" s="141">
        <v>152.69999999999999</v>
      </c>
      <c r="E199" s="134">
        <f t="shared" si="18"/>
        <v>141.61586140591666</v>
      </c>
      <c r="F199" s="142">
        <f t="shared" si="19"/>
        <v>0.86224203482648543</v>
      </c>
      <c r="G199" s="28">
        <f t="shared" si="20"/>
        <v>1.0717661511274759</v>
      </c>
      <c r="H199" s="142">
        <f t="shared" si="21"/>
        <v>142.52621572679209</v>
      </c>
      <c r="I199" s="142">
        <f t="shared" si="22"/>
        <v>141.10689187135802</v>
      </c>
      <c r="J199" s="142">
        <f t="shared" si="23"/>
        <v>151.17936218877631</v>
      </c>
      <c r="K199" s="67">
        <f t="shared" si="24"/>
        <v>9.9583353714713767E-3</v>
      </c>
      <c r="L199" s="134">
        <f t="shared" si="25"/>
        <v>1.5206378112236791</v>
      </c>
      <c r="M199" s="57">
        <f t="shared" si="26"/>
        <v>2.3123393529231415</v>
      </c>
    </row>
    <row r="200" spans="1:13" x14ac:dyDescent="0.25">
      <c r="A200" s="13" t="s">
        <v>205</v>
      </c>
      <c r="B200" s="14">
        <v>196</v>
      </c>
      <c r="C200" s="145">
        <v>120</v>
      </c>
      <c r="D200" s="141">
        <v>120</v>
      </c>
      <c r="E200" s="134">
        <f t="shared" si="18"/>
        <v>133.4934952255208</v>
      </c>
      <c r="F200" s="142">
        <f t="shared" si="19"/>
        <v>0.10394110146171964</v>
      </c>
      <c r="G200" s="28">
        <f t="shared" si="20"/>
        <v>1.0150779604082556</v>
      </c>
      <c r="H200" s="142">
        <f t="shared" si="21"/>
        <v>117.42342353214761</v>
      </c>
      <c r="I200" s="142">
        <f t="shared" si="22"/>
        <v>142.47810344074315</v>
      </c>
      <c r="J200" s="142">
        <f t="shared" si="23"/>
        <v>145.60444499566429</v>
      </c>
      <c r="K200" s="67">
        <f t="shared" si="24"/>
        <v>0.21337037496386912</v>
      </c>
      <c r="L200" s="134">
        <f t="shared" si="25"/>
        <v>-25.604444995664295</v>
      </c>
      <c r="M200" s="57">
        <f t="shared" si="26"/>
        <v>655.58760353599837</v>
      </c>
    </row>
    <row r="201" spans="1:13" x14ac:dyDescent="0.25">
      <c r="A201" s="13" t="s">
        <v>206</v>
      </c>
      <c r="B201" s="14">
        <v>197</v>
      </c>
      <c r="C201" s="145">
        <v>140.5</v>
      </c>
      <c r="D201" s="141">
        <v>140.5</v>
      </c>
      <c r="E201" s="134">
        <f t="shared" ref="E201:E264" si="27">$N$4*H201+(1-$N$4)*I201</f>
        <v>134.68261481916846</v>
      </c>
      <c r="F201" s="142">
        <f t="shared" ref="F201:F264" si="28">$O$4*(E201-E200)+(1-$O$4)*F200</f>
        <v>0.19553016620221306</v>
      </c>
      <c r="G201" s="28">
        <f t="shared" ref="G201:G264" si="29">$P$4*(D201/E201)+(1-$P$4)*G198</f>
        <v>1.0291998995743414</v>
      </c>
      <c r="H201" s="142">
        <f t="shared" ref="H201:H264" si="30">D201/G198</f>
        <v>136.62358940056296</v>
      </c>
      <c r="I201" s="142">
        <f t="shared" ref="I201:I264" si="31">E200+F200</f>
        <v>133.59743632698252</v>
      </c>
      <c r="J201" s="142">
        <f t="shared" ref="J201:J264" si="32">(E200+F200)*G198</f>
        <v>137.38798611789142</v>
      </c>
      <c r="K201" s="67">
        <f t="shared" ref="K201:K264" si="33">ABS(D201-J201)/D201</f>
        <v>2.2149564997214124E-2</v>
      </c>
      <c r="L201" s="134">
        <f t="shared" ref="L201:L264" si="34">(D201-J201)</f>
        <v>3.1120138821085845</v>
      </c>
      <c r="M201" s="57">
        <f t="shared" ref="M201:M264" si="35">(D201-J201)^2</f>
        <v>9.6846304024365431</v>
      </c>
    </row>
    <row r="202" spans="1:13" x14ac:dyDescent="0.25">
      <c r="A202" s="13" t="s">
        <v>207</v>
      </c>
      <c r="B202" s="14">
        <v>198</v>
      </c>
      <c r="C202" s="145">
        <v>116.2</v>
      </c>
      <c r="D202" s="141">
        <v>116.2</v>
      </c>
      <c r="E202" s="134">
        <f t="shared" si="27"/>
        <v>125.38995771351327</v>
      </c>
      <c r="F202" s="142">
        <f t="shared" si="28"/>
        <v>-0.60527283954255218</v>
      </c>
      <c r="G202" s="28">
        <f t="shared" si="29"/>
        <v>1.0636719610609198</v>
      </c>
      <c r="H202" s="142">
        <f t="shared" si="30"/>
        <v>108.41917322893619</v>
      </c>
      <c r="I202" s="142">
        <f t="shared" si="31"/>
        <v>134.87814498537068</v>
      </c>
      <c r="J202" s="142">
        <f t="shared" si="32"/>
        <v>144.5578303221844</v>
      </c>
      <c r="K202" s="67">
        <f t="shared" si="33"/>
        <v>0.24404329020812734</v>
      </c>
      <c r="L202" s="134">
        <f t="shared" si="34"/>
        <v>-28.357830322184398</v>
      </c>
      <c r="M202" s="57">
        <f t="shared" si="35"/>
        <v>804.16654058180086</v>
      </c>
    </row>
    <row r="203" spans="1:13" x14ac:dyDescent="0.25">
      <c r="A203" s="13" t="s">
        <v>208</v>
      </c>
      <c r="B203" s="14">
        <v>199</v>
      </c>
      <c r="C203" s="145">
        <v>121.4</v>
      </c>
      <c r="D203" s="141">
        <v>121.4</v>
      </c>
      <c r="E203" s="134">
        <f t="shared" si="27"/>
        <v>122.92428257462007</v>
      </c>
      <c r="F203" s="142">
        <f t="shared" si="28"/>
        <v>-0.76229079360774721</v>
      </c>
      <c r="G203" s="28">
        <f t="shared" si="29"/>
        <v>1.0135446804711112</v>
      </c>
      <c r="H203" s="142">
        <f t="shared" si="30"/>
        <v>119.59672531080665</v>
      </c>
      <c r="I203" s="142">
        <f t="shared" si="31"/>
        <v>124.78468487397072</v>
      </c>
      <c r="J203" s="142">
        <f t="shared" si="32"/>
        <v>126.66618341205709</v>
      </c>
      <c r="K203" s="67">
        <f t="shared" si="33"/>
        <v>4.3378776046598753E-2</v>
      </c>
      <c r="L203" s="134">
        <f t="shared" si="34"/>
        <v>-5.2661834120570887</v>
      </c>
      <c r="M203" s="57">
        <f t="shared" si="35"/>
        <v>27.732687729425241</v>
      </c>
    </row>
    <row r="204" spans="1:13" x14ac:dyDescent="0.25">
      <c r="A204" s="13" t="s">
        <v>209</v>
      </c>
      <c r="B204" s="14">
        <v>200</v>
      </c>
      <c r="C204" s="145">
        <v>127.8</v>
      </c>
      <c r="D204" s="141">
        <v>127.8</v>
      </c>
      <c r="E204" s="134">
        <f t="shared" si="27"/>
        <v>122.88354380568127</v>
      </c>
      <c r="F204" s="142">
        <f t="shared" si="28"/>
        <v>-0.70139180272568757</v>
      </c>
      <c r="G204" s="28">
        <f t="shared" si="29"/>
        <v>1.0298030512333938</v>
      </c>
      <c r="H204" s="142">
        <f t="shared" si="30"/>
        <v>124.17412793457886</v>
      </c>
      <c r="I204" s="142">
        <f t="shared" si="31"/>
        <v>122.16199178101232</v>
      </c>
      <c r="J204" s="142">
        <f t="shared" si="32"/>
        <v>125.7291096728194</v>
      </c>
      <c r="K204" s="67">
        <f t="shared" si="33"/>
        <v>1.620414966494986E-2</v>
      </c>
      <c r="L204" s="134">
        <f t="shared" si="34"/>
        <v>2.0708903271805923</v>
      </c>
      <c r="M204" s="57">
        <f t="shared" si="35"/>
        <v>4.2885867472101404</v>
      </c>
    </row>
    <row r="205" spans="1:13" x14ac:dyDescent="0.25">
      <c r="A205" s="13" t="s">
        <v>210</v>
      </c>
      <c r="B205" s="14">
        <v>201</v>
      </c>
      <c r="C205" s="145">
        <v>143.6</v>
      </c>
      <c r="D205" s="141">
        <v>143.6</v>
      </c>
      <c r="E205" s="134">
        <f t="shared" si="27"/>
        <v>126.78007700052238</v>
      </c>
      <c r="F205" s="142">
        <f t="shared" si="28"/>
        <v>-0.31332693293104968</v>
      </c>
      <c r="G205" s="28">
        <f t="shared" si="29"/>
        <v>1.0675220561159473</v>
      </c>
      <c r="H205" s="142">
        <f t="shared" si="30"/>
        <v>135.00402873905932</v>
      </c>
      <c r="I205" s="142">
        <f t="shared" si="31"/>
        <v>122.18215200295559</v>
      </c>
      <c r="J205" s="142">
        <f t="shared" si="32"/>
        <v>129.96172922762716</v>
      </c>
      <c r="K205" s="67">
        <f t="shared" si="33"/>
        <v>9.497403044827879E-2</v>
      </c>
      <c r="L205" s="134">
        <f t="shared" si="34"/>
        <v>13.638270772372834</v>
      </c>
      <c r="M205" s="57">
        <f t="shared" si="35"/>
        <v>186.0024296605591</v>
      </c>
    </row>
    <row r="206" spans="1:13" x14ac:dyDescent="0.25">
      <c r="A206" s="13" t="s">
        <v>211</v>
      </c>
      <c r="B206" s="14">
        <v>202</v>
      </c>
      <c r="C206" s="145">
        <v>157.6</v>
      </c>
      <c r="D206" s="141">
        <v>157.6</v>
      </c>
      <c r="E206" s="134">
        <f t="shared" si="27"/>
        <v>136.87588065876267</v>
      </c>
      <c r="F206" s="142">
        <f t="shared" si="28"/>
        <v>0.56520368896381101</v>
      </c>
      <c r="G206" s="28">
        <f t="shared" si="29"/>
        <v>1.021237460224522</v>
      </c>
      <c r="H206" s="142">
        <f t="shared" si="30"/>
        <v>155.49388501229672</v>
      </c>
      <c r="I206" s="142">
        <f t="shared" si="31"/>
        <v>126.46675006759133</v>
      </c>
      <c r="J206" s="142">
        <f t="shared" si="32"/>
        <v>128.17970178747674</v>
      </c>
      <c r="K206" s="67">
        <f t="shared" si="33"/>
        <v>0.18667701911499524</v>
      </c>
      <c r="L206" s="134">
        <f t="shared" si="34"/>
        <v>29.42029821252325</v>
      </c>
      <c r="M206" s="57">
        <f t="shared" si="35"/>
        <v>865.55394691379865</v>
      </c>
    </row>
    <row r="207" spans="1:13" x14ac:dyDescent="0.25">
      <c r="A207" s="13" t="s">
        <v>212</v>
      </c>
      <c r="B207" s="14">
        <v>203</v>
      </c>
      <c r="C207" s="145">
        <v>166.2</v>
      </c>
      <c r="D207" s="141">
        <v>166.2</v>
      </c>
      <c r="E207" s="134">
        <f t="shared" si="27"/>
        <v>146.02919529500193</v>
      </c>
      <c r="F207" s="142">
        <f t="shared" si="28"/>
        <v>1.2900402529138588</v>
      </c>
      <c r="G207" s="28">
        <f t="shared" si="29"/>
        <v>1.0358476154788683</v>
      </c>
      <c r="H207" s="142">
        <f t="shared" si="30"/>
        <v>161.39008308524865</v>
      </c>
      <c r="I207" s="142">
        <f t="shared" si="31"/>
        <v>137.44108434772647</v>
      </c>
      <c r="J207" s="142">
        <f t="shared" si="32"/>
        <v>141.53724802611495</v>
      </c>
      <c r="K207" s="67">
        <f t="shared" si="33"/>
        <v>0.14839200946982575</v>
      </c>
      <c r="L207" s="134">
        <f t="shared" si="34"/>
        <v>24.662751973885037</v>
      </c>
      <c r="M207" s="57">
        <f t="shared" si="35"/>
        <v>608.25133492537032</v>
      </c>
    </row>
    <row r="208" spans="1:13" x14ac:dyDescent="0.25">
      <c r="A208" s="13" t="s">
        <v>213</v>
      </c>
      <c r="B208" s="14">
        <v>204</v>
      </c>
      <c r="C208" s="145">
        <v>182.3</v>
      </c>
      <c r="D208" s="141">
        <v>182.3</v>
      </c>
      <c r="E208" s="134">
        <f t="shared" si="27"/>
        <v>155.72843058944935</v>
      </c>
      <c r="F208" s="142">
        <f t="shared" si="28"/>
        <v>1.9997763144192913</v>
      </c>
      <c r="G208" s="28">
        <f t="shared" si="29"/>
        <v>1.0732753458399442</v>
      </c>
      <c r="H208" s="142">
        <f t="shared" si="30"/>
        <v>170.76930537929772</v>
      </c>
      <c r="I208" s="142">
        <f t="shared" si="31"/>
        <v>147.31923554791578</v>
      </c>
      <c r="J208" s="142">
        <f t="shared" si="32"/>
        <v>157.26653323754061</v>
      </c>
      <c r="K208" s="67">
        <f t="shared" si="33"/>
        <v>0.13732016874634886</v>
      </c>
      <c r="L208" s="134">
        <f t="shared" si="34"/>
        <v>25.033466762459398</v>
      </c>
      <c r="M208" s="57">
        <f t="shared" si="35"/>
        <v>626.67445814715938</v>
      </c>
    </row>
    <row r="209" spans="1:13" x14ac:dyDescent="0.25">
      <c r="A209" s="13" t="s">
        <v>214</v>
      </c>
      <c r="B209" s="14">
        <v>205</v>
      </c>
      <c r="C209" s="145">
        <v>153.1</v>
      </c>
      <c r="D209" s="141">
        <v>153.1</v>
      </c>
      <c r="E209" s="134">
        <f t="shared" si="27"/>
        <v>154.92680741611781</v>
      </c>
      <c r="F209" s="142">
        <f t="shared" si="28"/>
        <v>1.7633381976531215</v>
      </c>
      <c r="G209" s="28">
        <f t="shared" si="29"/>
        <v>1.019394448578111</v>
      </c>
      <c r="H209" s="142">
        <f t="shared" si="30"/>
        <v>149.91616148348155</v>
      </c>
      <c r="I209" s="142">
        <f t="shared" si="31"/>
        <v>157.72820690386862</v>
      </c>
      <c r="J209" s="142">
        <f t="shared" si="32"/>
        <v>161.07795342427471</v>
      </c>
      <c r="K209" s="67">
        <f t="shared" si="33"/>
        <v>5.2109427983505659E-2</v>
      </c>
      <c r="L209" s="134">
        <f t="shared" si="34"/>
        <v>-7.9779534242747161</v>
      </c>
      <c r="M209" s="57">
        <f t="shared" si="35"/>
        <v>63.64774083989667</v>
      </c>
    </row>
    <row r="210" spans="1:13" x14ac:dyDescent="0.25">
      <c r="A210" s="13" t="s">
        <v>215</v>
      </c>
      <c r="B210" s="14">
        <v>206</v>
      </c>
      <c r="C210" s="145">
        <v>147.6</v>
      </c>
      <c r="D210" s="141">
        <v>147.6</v>
      </c>
      <c r="E210" s="134">
        <f t="shared" si="27"/>
        <v>151.59869114198585</v>
      </c>
      <c r="F210" s="142">
        <f t="shared" si="28"/>
        <v>1.3336194402344606</v>
      </c>
      <c r="G210" s="28">
        <f t="shared" si="29"/>
        <v>1.0323754920698791</v>
      </c>
      <c r="H210" s="142">
        <f t="shared" si="30"/>
        <v>142.4920015206726</v>
      </c>
      <c r="I210" s="142">
        <f t="shared" si="31"/>
        <v>156.69014561377094</v>
      </c>
      <c r="J210" s="142">
        <f t="shared" si="32"/>
        <v>162.30711370306128</v>
      </c>
      <c r="K210" s="67">
        <f t="shared" si="33"/>
        <v>9.9641691755157732E-2</v>
      </c>
      <c r="L210" s="134">
        <f t="shared" si="34"/>
        <v>-14.707113703061282</v>
      </c>
      <c r="M210" s="57">
        <f t="shared" si="35"/>
        <v>216.29919347477292</v>
      </c>
    </row>
    <row r="211" spans="1:13" x14ac:dyDescent="0.25">
      <c r="A211" s="13" t="s">
        <v>216</v>
      </c>
      <c r="B211" s="14">
        <v>207</v>
      </c>
      <c r="C211" s="145">
        <v>157.69999999999999</v>
      </c>
      <c r="D211" s="141">
        <v>157.69999999999999</v>
      </c>
      <c r="E211" s="134">
        <f t="shared" si="27"/>
        <v>150.78110268399439</v>
      </c>
      <c r="F211" s="142">
        <f t="shared" si="28"/>
        <v>1.1520574936241925</v>
      </c>
      <c r="G211" s="28">
        <f t="shared" si="29"/>
        <v>1.071747077939573</v>
      </c>
      <c r="H211" s="142">
        <f t="shared" si="30"/>
        <v>146.93340400601872</v>
      </c>
      <c r="I211" s="142">
        <f t="shared" si="31"/>
        <v>152.93231058222031</v>
      </c>
      <c r="J211" s="142">
        <f t="shared" si="32"/>
        <v>164.13847853023427</v>
      </c>
      <c r="K211" s="67">
        <f t="shared" si="33"/>
        <v>4.0827384465658076E-2</v>
      </c>
      <c r="L211" s="134">
        <f t="shared" si="34"/>
        <v>-6.4384785302342777</v>
      </c>
      <c r="M211" s="57">
        <f t="shared" si="35"/>
        <v>41.454005784287745</v>
      </c>
    </row>
    <row r="212" spans="1:13" x14ac:dyDescent="0.25">
      <c r="A212" s="13" t="s">
        <v>217</v>
      </c>
      <c r="B212" s="14">
        <v>208</v>
      </c>
      <c r="C212" s="145">
        <v>137.19999999999999</v>
      </c>
      <c r="D212" s="141">
        <v>137.19999999999999</v>
      </c>
      <c r="E212" s="134">
        <f t="shared" si="27"/>
        <v>145.71379781481107</v>
      </c>
      <c r="F212" s="142">
        <f t="shared" si="28"/>
        <v>0.62714331020323855</v>
      </c>
      <c r="G212" s="28">
        <f t="shared" si="29"/>
        <v>1.0150519436794745</v>
      </c>
      <c r="H212" s="142">
        <f t="shared" si="30"/>
        <v>134.58970685132886</v>
      </c>
      <c r="I212" s="142">
        <f t="shared" si="31"/>
        <v>151.93316017761859</v>
      </c>
      <c r="J212" s="142">
        <f t="shared" si="32"/>
        <v>154.87982003999332</v>
      </c>
      <c r="K212" s="67">
        <f t="shared" si="33"/>
        <v>0.12886166209907676</v>
      </c>
      <c r="L212" s="134">
        <f t="shared" si="34"/>
        <v>-17.679820039993331</v>
      </c>
      <c r="M212" s="57">
        <f t="shared" si="35"/>
        <v>312.57603664654977</v>
      </c>
    </row>
    <row r="213" spans="1:13" x14ac:dyDescent="0.25">
      <c r="A213" s="13" t="s">
        <v>218</v>
      </c>
      <c r="B213" s="14">
        <v>209</v>
      </c>
      <c r="C213" s="145">
        <v>151.5</v>
      </c>
      <c r="D213" s="141">
        <v>151.5</v>
      </c>
      <c r="E213" s="134">
        <f t="shared" si="27"/>
        <v>146.4872463456434</v>
      </c>
      <c r="F213" s="142">
        <f t="shared" si="28"/>
        <v>0.63949147082433344</v>
      </c>
      <c r="G213" s="28">
        <f t="shared" si="29"/>
        <v>1.0324784004077114</v>
      </c>
      <c r="H213" s="142">
        <f t="shared" si="30"/>
        <v>146.74893114350036</v>
      </c>
      <c r="I213" s="142">
        <f t="shared" si="31"/>
        <v>146.34094112501433</v>
      </c>
      <c r="J213" s="142">
        <f t="shared" si="32"/>
        <v>151.07880110390587</v>
      </c>
      <c r="K213" s="67">
        <f t="shared" si="33"/>
        <v>2.780190733294558E-3</v>
      </c>
      <c r="L213" s="134">
        <f t="shared" si="34"/>
        <v>0.42119889609412553</v>
      </c>
      <c r="M213" s="57">
        <f t="shared" si="35"/>
        <v>0.17740851007090996</v>
      </c>
    </row>
    <row r="214" spans="1:13" x14ac:dyDescent="0.25">
      <c r="A214" s="13" t="s">
        <v>219</v>
      </c>
      <c r="B214" s="14">
        <v>210</v>
      </c>
      <c r="C214" s="145">
        <v>98.7</v>
      </c>
      <c r="D214" s="141">
        <v>98.7</v>
      </c>
      <c r="E214" s="134">
        <f t="shared" si="27"/>
        <v>127.39150437710632</v>
      </c>
      <c r="F214" s="142">
        <f t="shared" si="28"/>
        <v>-1.0261622314577701</v>
      </c>
      <c r="G214" s="28">
        <f t="shared" si="29"/>
        <v>1.0551761442673846</v>
      </c>
      <c r="H214" s="142">
        <f t="shared" si="30"/>
        <v>92.092623373184395</v>
      </c>
      <c r="I214" s="142">
        <f t="shared" si="31"/>
        <v>147.12673781646774</v>
      </c>
      <c r="J214" s="142">
        <f t="shared" si="32"/>
        <v>157.68265134158096</v>
      </c>
      <c r="K214" s="67">
        <f t="shared" si="33"/>
        <v>0.59759525168775041</v>
      </c>
      <c r="L214" s="134">
        <f t="shared" si="34"/>
        <v>-58.982651341580961</v>
      </c>
      <c r="M214" s="57">
        <f t="shared" si="35"/>
        <v>3478.9531592825024</v>
      </c>
    </row>
    <row r="215" spans="1:13" x14ac:dyDescent="0.25">
      <c r="A215" s="13" t="s">
        <v>220</v>
      </c>
      <c r="B215" s="14">
        <v>211</v>
      </c>
      <c r="C215" s="145">
        <v>145.80000000000001</v>
      </c>
      <c r="D215" s="141">
        <v>145.80000000000001</v>
      </c>
      <c r="E215" s="134">
        <f t="shared" si="27"/>
        <v>132.55930626999981</v>
      </c>
      <c r="F215" s="142">
        <f t="shared" si="28"/>
        <v>-0.50339165936252339</v>
      </c>
      <c r="G215" s="28">
        <f t="shared" si="29"/>
        <v>1.0197856313469178</v>
      </c>
      <c r="H215" s="142">
        <f t="shared" si="30"/>
        <v>143.63796937473739</v>
      </c>
      <c r="I215" s="142">
        <f t="shared" si="31"/>
        <v>126.36534214564854</v>
      </c>
      <c r="J215" s="142">
        <f t="shared" si="32"/>
        <v>128.26738615866236</v>
      </c>
      <c r="K215" s="67">
        <f t="shared" si="33"/>
        <v>0.12025112374031309</v>
      </c>
      <c r="L215" s="134">
        <f t="shared" si="34"/>
        <v>17.53261384133765</v>
      </c>
      <c r="M215" s="57">
        <f t="shared" si="35"/>
        <v>307.39254810946454</v>
      </c>
    </row>
    <row r="216" spans="1:13" x14ac:dyDescent="0.25">
      <c r="A216" s="13" t="s">
        <v>221</v>
      </c>
      <c r="B216" s="14">
        <v>212</v>
      </c>
      <c r="C216" s="145">
        <v>151.69999999999999</v>
      </c>
      <c r="D216" s="141">
        <v>151.69999999999999</v>
      </c>
      <c r="E216" s="134">
        <f t="shared" si="27"/>
        <v>137.3890491495635</v>
      </c>
      <c r="F216" s="142">
        <f t="shared" si="28"/>
        <v>-5.3275104277150431E-2</v>
      </c>
      <c r="G216" s="28">
        <f t="shared" si="29"/>
        <v>1.036478439780361</v>
      </c>
      <c r="H216" s="142">
        <f t="shared" si="30"/>
        <v>146.92801315755929</v>
      </c>
      <c r="I216" s="142">
        <f t="shared" si="31"/>
        <v>132.05591461063727</v>
      </c>
      <c r="J216" s="142">
        <f t="shared" si="32"/>
        <v>136.34487948156811</v>
      </c>
      <c r="K216" s="67">
        <f t="shared" si="33"/>
        <v>0.10122030664754038</v>
      </c>
      <c r="L216" s="134">
        <f t="shared" si="34"/>
        <v>15.355120518431875</v>
      </c>
      <c r="M216" s="57">
        <f t="shared" si="35"/>
        <v>235.77972613556756</v>
      </c>
    </row>
    <row r="217" spans="1:13" x14ac:dyDescent="0.25">
      <c r="A217" s="13" t="s">
        <v>222</v>
      </c>
      <c r="B217" s="14">
        <v>213</v>
      </c>
      <c r="C217" s="145">
        <v>129.4</v>
      </c>
      <c r="D217" s="141">
        <v>129.4</v>
      </c>
      <c r="E217" s="134">
        <f t="shared" si="27"/>
        <v>132.06355771018895</v>
      </c>
      <c r="F217" s="142">
        <f t="shared" si="28"/>
        <v>-0.49825016295937175</v>
      </c>
      <c r="G217" s="28">
        <f t="shared" si="29"/>
        <v>1.0509718988163073</v>
      </c>
      <c r="H217" s="142">
        <f t="shared" si="30"/>
        <v>122.63355336737946</v>
      </c>
      <c r="I217" s="142">
        <f t="shared" si="31"/>
        <v>137.33577404528634</v>
      </c>
      <c r="J217" s="142">
        <f t="shared" si="32"/>
        <v>144.91343252708199</v>
      </c>
      <c r="K217" s="67">
        <f t="shared" si="33"/>
        <v>0.11988742292953623</v>
      </c>
      <c r="L217" s="134">
        <f t="shared" si="34"/>
        <v>-15.513432527081989</v>
      </c>
      <c r="M217" s="57">
        <f t="shared" si="35"/>
        <v>240.66658877232547</v>
      </c>
    </row>
    <row r="218" spans="1:13" x14ac:dyDescent="0.25">
      <c r="A218" s="13" t="s">
        <v>223</v>
      </c>
      <c r="B218" s="14">
        <v>214</v>
      </c>
      <c r="C218" s="145">
        <v>174.1</v>
      </c>
      <c r="D218" s="141">
        <v>174.1</v>
      </c>
      <c r="E218" s="134">
        <f t="shared" si="27"/>
        <v>145.6069528252186</v>
      </c>
      <c r="F218" s="142">
        <f t="shared" si="28"/>
        <v>0.6868646985029021</v>
      </c>
      <c r="G218" s="28">
        <f t="shared" si="29"/>
        <v>1.0296007971908048</v>
      </c>
      <c r="H218" s="142">
        <f t="shared" si="30"/>
        <v>170.72215439047841</v>
      </c>
      <c r="I218" s="142">
        <f t="shared" si="31"/>
        <v>131.56530754722957</v>
      </c>
      <c r="J218" s="142">
        <f t="shared" si="32"/>
        <v>134.1684102204029</v>
      </c>
      <c r="K218" s="67">
        <f t="shared" si="33"/>
        <v>0.22936007914759959</v>
      </c>
      <c r="L218" s="134">
        <f t="shared" si="34"/>
        <v>39.93158977959709</v>
      </c>
      <c r="M218" s="57">
        <f t="shared" si="35"/>
        <v>1594.5318623260227</v>
      </c>
    </row>
    <row r="219" spans="1:13" x14ac:dyDescent="0.25">
      <c r="A219" s="13" t="s">
        <v>224</v>
      </c>
      <c r="B219" s="14">
        <v>215</v>
      </c>
      <c r="C219" s="145">
        <v>197</v>
      </c>
      <c r="D219" s="141">
        <v>197</v>
      </c>
      <c r="E219" s="134">
        <f t="shared" si="27"/>
        <v>161.99076049258719</v>
      </c>
      <c r="F219" s="142">
        <f t="shared" si="28"/>
        <v>2.011686685075166</v>
      </c>
      <c r="G219" s="28">
        <f t="shared" si="29"/>
        <v>1.0465023686904205</v>
      </c>
      <c r="H219" s="142">
        <f t="shared" si="30"/>
        <v>190.06666462039098</v>
      </c>
      <c r="I219" s="142">
        <f t="shared" si="31"/>
        <v>146.29381752372151</v>
      </c>
      <c r="J219" s="142">
        <f t="shared" si="32"/>
        <v>151.63038773649973</v>
      </c>
      <c r="K219" s="67">
        <f t="shared" si="33"/>
        <v>0.2303026003223364</v>
      </c>
      <c r="L219" s="134">
        <f t="shared" si="34"/>
        <v>45.369612263500272</v>
      </c>
      <c r="M219" s="57">
        <f t="shared" si="35"/>
        <v>2058.4017169403542</v>
      </c>
    </row>
    <row r="220" spans="1:13" x14ac:dyDescent="0.25">
      <c r="A220" s="13" t="s">
        <v>225</v>
      </c>
      <c r="B220" s="14">
        <v>216</v>
      </c>
      <c r="C220" s="145">
        <v>193.9</v>
      </c>
      <c r="D220" s="141">
        <v>193.9</v>
      </c>
      <c r="E220" s="134">
        <f t="shared" si="27"/>
        <v>171.35139719416577</v>
      </c>
      <c r="F220" s="142">
        <f t="shared" si="28"/>
        <v>2.6319380664680545</v>
      </c>
      <c r="G220" s="28">
        <f t="shared" si="29"/>
        <v>1.0554705427137858</v>
      </c>
      <c r="H220" s="142">
        <f t="shared" si="30"/>
        <v>184.49589396099597</v>
      </c>
      <c r="I220" s="142">
        <f t="shared" si="31"/>
        <v>164.00244717766236</v>
      </c>
      <c r="J220" s="142">
        <f t="shared" si="32"/>
        <v>172.36196332082895</v>
      </c>
      <c r="K220" s="67">
        <f t="shared" si="33"/>
        <v>0.11107806435879865</v>
      </c>
      <c r="L220" s="134">
        <f t="shared" si="34"/>
        <v>21.538036679171057</v>
      </c>
      <c r="M220" s="57">
        <f t="shared" si="35"/>
        <v>463.88702399331783</v>
      </c>
    </row>
    <row r="221" spans="1:13" x14ac:dyDescent="0.25">
      <c r="A221" s="13" t="s">
        <v>226</v>
      </c>
      <c r="B221" s="14">
        <v>217</v>
      </c>
      <c r="C221" s="145">
        <v>164.1</v>
      </c>
      <c r="D221" s="141">
        <v>164.1</v>
      </c>
      <c r="E221" s="134">
        <f t="shared" si="27"/>
        <v>168.74735416255322</v>
      </c>
      <c r="F221" s="142">
        <f t="shared" si="28"/>
        <v>2.1900212617900516</v>
      </c>
      <c r="G221" s="28">
        <f t="shared" si="29"/>
        <v>1.0264123235030598</v>
      </c>
      <c r="H221" s="142">
        <f t="shared" si="30"/>
        <v>159.38216097708511</v>
      </c>
      <c r="I221" s="142">
        <f t="shared" si="31"/>
        <v>173.98333526063382</v>
      </c>
      <c r="J221" s="142">
        <f t="shared" si="32"/>
        <v>179.13338068226363</v>
      </c>
      <c r="K221" s="67">
        <f t="shared" si="33"/>
        <v>9.161109495590275E-2</v>
      </c>
      <c r="L221" s="134">
        <f t="shared" si="34"/>
        <v>-15.03338068226364</v>
      </c>
      <c r="M221" s="57">
        <f t="shared" si="35"/>
        <v>226.00253473785759</v>
      </c>
    </row>
    <row r="222" spans="1:13" x14ac:dyDescent="0.25">
      <c r="A222" s="13" t="s">
        <v>227</v>
      </c>
      <c r="B222" s="14">
        <v>218</v>
      </c>
      <c r="C222" s="145">
        <v>142.80000000000001</v>
      </c>
      <c r="D222" s="141">
        <v>142.80000000000001</v>
      </c>
      <c r="E222" s="134">
        <f t="shared" si="27"/>
        <v>158.57183087125233</v>
      </c>
      <c r="F222" s="142">
        <f t="shared" si="28"/>
        <v>1.146369301509176</v>
      </c>
      <c r="G222" s="28">
        <f t="shared" si="29"/>
        <v>1.0383575711940169</v>
      </c>
      <c r="H222" s="142">
        <f t="shared" si="30"/>
        <v>136.45454064160225</v>
      </c>
      <c r="I222" s="142">
        <f t="shared" si="31"/>
        <v>170.93737542434329</v>
      </c>
      <c r="J222" s="142">
        <f t="shared" si="32"/>
        <v>178.88636827929892</v>
      </c>
      <c r="K222" s="67">
        <f t="shared" si="33"/>
        <v>0.25270566021918001</v>
      </c>
      <c r="L222" s="134">
        <f t="shared" si="34"/>
        <v>-36.08636827929891</v>
      </c>
      <c r="M222" s="57">
        <f t="shared" si="35"/>
        <v>1302.2259755891905</v>
      </c>
    </row>
    <row r="223" spans="1:13" x14ac:dyDescent="0.25">
      <c r="A223" s="13" t="s">
        <v>228</v>
      </c>
      <c r="B223" s="14">
        <v>219</v>
      </c>
      <c r="C223" s="145">
        <v>157.9</v>
      </c>
      <c r="D223" s="141">
        <v>157.9</v>
      </c>
      <c r="E223" s="134">
        <f t="shared" si="27"/>
        <v>156.09035951042421</v>
      </c>
      <c r="F223" s="142">
        <f t="shared" si="28"/>
        <v>0.84017954960790797</v>
      </c>
      <c r="G223" s="28">
        <f t="shared" si="29"/>
        <v>1.0530222061993613</v>
      </c>
      <c r="H223" s="142">
        <f t="shared" si="30"/>
        <v>149.60152236367821</v>
      </c>
      <c r="I223" s="142">
        <f t="shared" si="31"/>
        <v>159.7182001727615</v>
      </c>
      <c r="J223" s="142">
        <f t="shared" si="32"/>
        <v>168.57785541761365</v>
      </c>
      <c r="K223" s="67">
        <f t="shared" si="33"/>
        <v>6.7624163506102869E-2</v>
      </c>
      <c r="L223" s="134">
        <f t="shared" si="34"/>
        <v>-10.677855417613642</v>
      </c>
      <c r="M223" s="57">
        <f t="shared" si="35"/>
        <v>114.01659631946102</v>
      </c>
    </row>
    <row r="224" spans="1:13" x14ac:dyDescent="0.25">
      <c r="A224" s="13" t="s">
        <v>229</v>
      </c>
      <c r="B224" s="14">
        <v>220</v>
      </c>
      <c r="C224" s="145">
        <v>159.19999999999999</v>
      </c>
      <c r="D224" s="141">
        <v>159.19999999999999</v>
      </c>
      <c r="E224" s="134">
        <f t="shared" si="27"/>
        <v>156.27531260692433</v>
      </c>
      <c r="F224" s="142">
        <f t="shared" si="28"/>
        <v>0.78487843696561088</v>
      </c>
      <c r="G224" s="28">
        <f t="shared" si="29"/>
        <v>1.0259828110368696</v>
      </c>
      <c r="H224" s="142">
        <f t="shared" si="30"/>
        <v>155.1033598823752</v>
      </c>
      <c r="I224" s="142">
        <f t="shared" si="31"/>
        <v>156.93053906003212</v>
      </c>
      <c r="J224" s="142">
        <f t="shared" si="32"/>
        <v>161.07543922519525</v>
      </c>
      <c r="K224" s="67">
        <f t="shared" si="33"/>
        <v>1.1780397143186339E-2</v>
      </c>
      <c r="L224" s="134">
        <f t="shared" si="34"/>
        <v>-1.8754392251952652</v>
      </c>
      <c r="M224" s="57">
        <f t="shared" si="35"/>
        <v>3.5172722874010165</v>
      </c>
    </row>
    <row r="225" spans="1:13" x14ac:dyDescent="0.25">
      <c r="A225" s="13" t="s">
        <v>230</v>
      </c>
      <c r="B225" s="14">
        <v>221</v>
      </c>
      <c r="C225" s="145">
        <v>162.19999999999999</v>
      </c>
      <c r="D225" s="141">
        <v>162.19999999999999</v>
      </c>
      <c r="E225" s="134">
        <f t="shared" si="27"/>
        <v>156.75467839950593</v>
      </c>
      <c r="F225" s="142">
        <f t="shared" si="28"/>
        <v>0.75909316977960073</v>
      </c>
      <c r="G225" s="28">
        <f t="shared" si="29"/>
        <v>1.0381555911413398</v>
      </c>
      <c r="H225" s="142">
        <f t="shared" si="30"/>
        <v>156.20823163400706</v>
      </c>
      <c r="I225" s="142">
        <f t="shared" si="31"/>
        <v>157.06019104388994</v>
      </c>
      <c r="J225" s="142">
        <f t="shared" si="32"/>
        <v>163.08463850360187</v>
      </c>
      <c r="K225" s="67">
        <f t="shared" si="33"/>
        <v>5.4539981726379619E-3</v>
      </c>
      <c r="L225" s="134">
        <f t="shared" si="34"/>
        <v>-0.88463850360187735</v>
      </c>
      <c r="M225" s="57">
        <f t="shared" si="35"/>
        <v>0.7825852820549688</v>
      </c>
    </row>
    <row r="226" spans="1:13" x14ac:dyDescent="0.25">
      <c r="A226" s="13" t="s">
        <v>231</v>
      </c>
      <c r="B226" s="14">
        <v>222</v>
      </c>
      <c r="C226" s="145">
        <v>123.1</v>
      </c>
      <c r="D226" s="141">
        <v>123.1</v>
      </c>
      <c r="E226" s="134">
        <f t="shared" si="27"/>
        <v>142.95025340332984</v>
      </c>
      <c r="F226" s="142">
        <f t="shared" si="28"/>
        <v>-0.47006776342706014</v>
      </c>
      <c r="G226" s="28">
        <f t="shared" si="29"/>
        <v>1.042315108356672</v>
      </c>
      <c r="H226" s="142">
        <f t="shared" si="30"/>
        <v>116.90161828998917</v>
      </c>
      <c r="I226" s="142">
        <f t="shared" si="31"/>
        <v>157.51377156928552</v>
      </c>
      <c r="J226" s="142">
        <f t="shared" si="32"/>
        <v>165.86549924467127</v>
      </c>
      <c r="K226" s="67">
        <f t="shared" si="33"/>
        <v>0.34740454301113954</v>
      </c>
      <c r="L226" s="134">
        <f t="shared" si="34"/>
        <v>-42.765499244671275</v>
      </c>
      <c r="M226" s="57">
        <f t="shared" si="35"/>
        <v>1828.8879256459795</v>
      </c>
    </row>
    <row r="227" spans="1:13" x14ac:dyDescent="0.25">
      <c r="A227" s="13" t="s">
        <v>232</v>
      </c>
      <c r="B227" s="14">
        <v>223</v>
      </c>
      <c r="C227" s="145">
        <v>130</v>
      </c>
      <c r="D227" s="141">
        <v>130</v>
      </c>
      <c r="E227" s="134">
        <f t="shared" si="27"/>
        <v>136.82419947288176</v>
      </c>
      <c r="F227" s="142">
        <f t="shared" si="28"/>
        <v>-0.94743299592363428</v>
      </c>
      <c r="G227" s="28">
        <f t="shared" si="29"/>
        <v>1.0217499074475647</v>
      </c>
      <c r="H227" s="142">
        <f t="shared" si="30"/>
        <v>126.70777580437294</v>
      </c>
      <c r="I227" s="142">
        <f t="shared" si="31"/>
        <v>142.48018563990277</v>
      </c>
      <c r="J227" s="142">
        <f t="shared" si="32"/>
        <v>146.18222137988246</v>
      </c>
      <c r="K227" s="67">
        <f t="shared" si="33"/>
        <v>0.12447862599909587</v>
      </c>
      <c r="L227" s="134">
        <f t="shared" si="34"/>
        <v>-16.182221379882463</v>
      </c>
      <c r="M227" s="57">
        <f t="shared" si="35"/>
        <v>261.86428878752508</v>
      </c>
    </row>
    <row r="228" spans="1:13" x14ac:dyDescent="0.25">
      <c r="A228" s="13" t="s">
        <v>233</v>
      </c>
      <c r="B228" s="14">
        <v>224</v>
      </c>
      <c r="C228" s="145">
        <v>150.1</v>
      </c>
      <c r="D228" s="141">
        <v>150.1</v>
      </c>
      <c r="E228" s="134">
        <f t="shared" si="27"/>
        <v>138.99894277276442</v>
      </c>
      <c r="F228" s="142">
        <f t="shared" si="28"/>
        <v>-0.68392131655758259</v>
      </c>
      <c r="G228" s="28">
        <f t="shared" si="29"/>
        <v>1.0404829386861454</v>
      </c>
      <c r="H228" s="142">
        <f t="shared" si="30"/>
        <v>144.58333729627299</v>
      </c>
      <c r="I228" s="142">
        <f t="shared" si="31"/>
        <v>135.87676647695812</v>
      </c>
      <c r="J228" s="142">
        <f t="shared" si="32"/>
        <v>141.06122482426025</v>
      </c>
      <c r="K228" s="67">
        <f t="shared" si="33"/>
        <v>6.0218355601197496E-2</v>
      </c>
      <c r="L228" s="134">
        <f t="shared" si="34"/>
        <v>9.0387751757397439</v>
      </c>
      <c r="M228" s="57">
        <f t="shared" si="35"/>
        <v>81.699456677569032</v>
      </c>
    </row>
    <row r="229" spans="1:13" x14ac:dyDescent="0.25">
      <c r="A229" s="13" t="s">
        <v>234</v>
      </c>
      <c r="B229" s="14">
        <v>225</v>
      </c>
      <c r="C229" s="145">
        <v>169.4</v>
      </c>
      <c r="D229" s="141">
        <v>169.4</v>
      </c>
      <c r="E229" s="134">
        <f t="shared" si="27"/>
        <v>146.9959412002747</v>
      </c>
      <c r="F229" s="142">
        <f t="shared" si="28"/>
        <v>4.874830984174483E-2</v>
      </c>
      <c r="G229" s="28">
        <f t="shared" si="29"/>
        <v>1.0484585579608823</v>
      </c>
      <c r="H229" s="142">
        <f t="shared" si="30"/>
        <v>162.52282888528626</v>
      </c>
      <c r="I229" s="142">
        <f t="shared" si="31"/>
        <v>138.31502145620684</v>
      </c>
      <c r="J229" s="142">
        <f t="shared" si="32"/>
        <v>144.16783657648165</v>
      </c>
      <c r="K229" s="67">
        <f t="shared" si="33"/>
        <v>0.14895019730530318</v>
      </c>
      <c r="L229" s="134">
        <f t="shared" si="34"/>
        <v>25.232163423518358</v>
      </c>
      <c r="M229" s="57">
        <f t="shared" si="35"/>
        <v>636.66207103113766</v>
      </c>
    </row>
    <row r="230" spans="1:13" x14ac:dyDescent="0.25">
      <c r="A230" s="13" t="s">
        <v>235</v>
      </c>
      <c r="B230" s="14">
        <v>226</v>
      </c>
      <c r="C230" s="145">
        <v>179.7</v>
      </c>
      <c r="D230" s="141">
        <v>179.7</v>
      </c>
      <c r="E230" s="134">
        <f t="shared" si="27"/>
        <v>157.38314585537088</v>
      </c>
      <c r="F230" s="142">
        <f t="shared" si="28"/>
        <v>0.92131402538121954</v>
      </c>
      <c r="G230" s="28">
        <f t="shared" si="29"/>
        <v>1.0284486756883862</v>
      </c>
      <c r="H230" s="142">
        <f t="shared" si="30"/>
        <v>175.87474066810429</v>
      </c>
      <c r="I230" s="142">
        <f t="shared" si="31"/>
        <v>147.04468951011646</v>
      </c>
      <c r="J230" s="142">
        <f t="shared" si="32"/>
        <v>150.24289789761738</v>
      </c>
      <c r="K230" s="67">
        <f t="shared" si="33"/>
        <v>0.16392377352466672</v>
      </c>
      <c r="L230" s="134">
        <f t="shared" si="34"/>
        <v>29.457102102382606</v>
      </c>
      <c r="M230" s="57">
        <f t="shared" si="35"/>
        <v>867.72086427019372</v>
      </c>
    </row>
    <row r="231" spans="1:13" x14ac:dyDescent="0.25">
      <c r="A231" s="13" t="s">
        <v>236</v>
      </c>
      <c r="B231" s="14">
        <v>227</v>
      </c>
      <c r="C231" s="145">
        <v>182.1</v>
      </c>
      <c r="D231" s="141">
        <v>182.1</v>
      </c>
      <c r="E231" s="134">
        <f t="shared" si="27"/>
        <v>164.29681768794615</v>
      </c>
      <c r="F231" s="142">
        <f t="shared" si="28"/>
        <v>1.4270690243083965</v>
      </c>
      <c r="G231" s="28">
        <f t="shared" si="29"/>
        <v>1.0442704716253022</v>
      </c>
      <c r="H231" s="142">
        <f t="shared" si="30"/>
        <v>175.014883213697</v>
      </c>
      <c r="I231" s="142">
        <f t="shared" si="31"/>
        <v>158.30445988075209</v>
      </c>
      <c r="J231" s="142">
        <f t="shared" si="32"/>
        <v>164.71308962384794</v>
      </c>
      <c r="K231" s="67">
        <f t="shared" si="33"/>
        <v>9.5480013048610979E-2</v>
      </c>
      <c r="L231" s="134">
        <f t="shared" si="34"/>
        <v>17.386910376152059</v>
      </c>
      <c r="M231" s="57">
        <f t="shared" si="35"/>
        <v>302.30465242834413</v>
      </c>
    </row>
    <row r="232" spans="1:13" x14ac:dyDescent="0.25">
      <c r="A232" s="13" t="s">
        <v>237</v>
      </c>
      <c r="B232" s="14">
        <v>228</v>
      </c>
      <c r="C232" s="145">
        <v>194.3</v>
      </c>
      <c r="D232" s="141">
        <v>194.3</v>
      </c>
      <c r="E232" s="134">
        <f t="shared" si="27"/>
        <v>172.75093666166094</v>
      </c>
      <c r="F232" s="142">
        <f t="shared" si="28"/>
        <v>2.0201520400382966</v>
      </c>
      <c r="G232" s="28">
        <f t="shared" si="29"/>
        <v>1.0527150984418292</v>
      </c>
      <c r="H232" s="142">
        <f t="shared" si="30"/>
        <v>185.3196757513131</v>
      </c>
      <c r="I232" s="142">
        <f t="shared" si="31"/>
        <v>165.72388671225454</v>
      </c>
      <c r="J232" s="142">
        <f t="shared" si="32"/>
        <v>173.75462728200301</v>
      </c>
      <c r="K232" s="67">
        <f t="shared" si="33"/>
        <v>0.10574046689653627</v>
      </c>
      <c r="L232" s="134">
        <f t="shared" si="34"/>
        <v>20.545372717996997</v>
      </c>
      <c r="M232" s="57">
        <f t="shared" si="35"/>
        <v>422.11234012141534</v>
      </c>
    </row>
    <row r="233" spans="1:13" x14ac:dyDescent="0.25">
      <c r="A233" s="13" t="s">
        <v>238</v>
      </c>
      <c r="B233" s="14">
        <v>229</v>
      </c>
      <c r="C233" s="145">
        <v>161.4</v>
      </c>
      <c r="D233" s="141">
        <v>161.4</v>
      </c>
      <c r="E233" s="134">
        <f t="shared" si="27"/>
        <v>168.37520923442241</v>
      </c>
      <c r="F233" s="142">
        <f t="shared" si="28"/>
        <v>1.4803398130001324</v>
      </c>
      <c r="G233" s="28">
        <f t="shared" si="29"/>
        <v>1.0245496363682627</v>
      </c>
      <c r="H233" s="142">
        <f t="shared" si="30"/>
        <v>156.93539582028035</v>
      </c>
      <c r="I233" s="142">
        <f t="shared" si="31"/>
        <v>174.77108870169923</v>
      </c>
      <c r="J233" s="142">
        <f t="shared" si="32"/>
        <v>179.74309472388003</v>
      </c>
      <c r="K233" s="67">
        <f t="shared" si="33"/>
        <v>0.11364990535241654</v>
      </c>
      <c r="L233" s="134">
        <f t="shared" si="34"/>
        <v>-18.343094723880029</v>
      </c>
      <c r="M233" s="57">
        <f t="shared" si="35"/>
        <v>336.46912404923535</v>
      </c>
    </row>
    <row r="234" spans="1:13" x14ac:dyDescent="0.25">
      <c r="A234" s="13" t="s">
        <v>239</v>
      </c>
      <c r="B234" s="14">
        <v>230</v>
      </c>
      <c r="C234" s="145">
        <v>169.4</v>
      </c>
      <c r="D234" s="141">
        <v>169.4</v>
      </c>
      <c r="E234" s="134">
        <f t="shared" si="27"/>
        <v>167.11690686422861</v>
      </c>
      <c r="F234" s="142">
        <f t="shared" si="28"/>
        <v>1.249198412738564</v>
      </c>
      <c r="G234" s="28">
        <f t="shared" si="29"/>
        <v>1.0425624995272316</v>
      </c>
      <c r="H234" s="142">
        <f t="shared" si="30"/>
        <v>162.21851005357445</v>
      </c>
      <c r="I234" s="142">
        <f t="shared" si="31"/>
        <v>169.85554904742256</v>
      </c>
      <c r="J234" s="142">
        <f t="shared" si="32"/>
        <v>177.37513431192659</v>
      </c>
      <c r="K234" s="67">
        <f t="shared" si="33"/>
        <v>4.7078714946437901E-2</v>
      </c>
      <c r="L234" s="134">
        <f t="shared" si="34"/>
        <v>-7.9751343119265812</v>
      </c>
      <c r="M234" s="57">
        <f t="shared" si="35"/>
        <v>63.602767293268663</v>
      </c>
    </row>
    <row r="235" spans="1:13" x14ac:dyDescent="0.25">
      <c r="A235" s="13" t="s">
        <v>240</v>
      </c>
      <c r="B235" s="14">
        <v>231</v>
      </c>
      <c r="C235" s="145">
        <v>168.8</v>
      </c>
      <c r="D235" s="141">
        <v>168.8</v>
      </c>
      <c r="E235" s="134">
        <f t="shared" si="27"/>
        <v>165.49055362991578</v>
      </c>
      <c r="F235" s="142">
        <f t="shared" si="28"/>
        <v>1.0065018537274264</v>
      </c>
      <c r="G235" s="28">
        <f t="shared" si="29"/>
        <v>1.0508894729786127</v>
      </c>
      <c r="H235" s="142">
        <f t="shared" si="30"/>
        <v>160.34727748262418</v>
      </c>
      <c r="I235" s="142">
        <f t="shared" si="31"/>
        <v>168.36610527696718</v>
      </c>
      <c r="J235" s="142">
        <f t="shared" si="32"/>
        <v>177.24154109090989</v>
      </c>
      <c r="K235" s="67">
        <f t="shared" si="33"/>
        <v>5.0009129685485064E-2</v>
      </c>
      <c r="L235" s="134">
        <f t="shared" si="34"/>
        <v>-8.4415410909098796</v>
      </c>
      <c r="M235" s="57">
        <f t="shared" si="35"/>
        <v>71.259615989519958</v>
      </c>
    </row>
    <row r="236" spans="1:13" x14ac:dyDescent="0.25">
      <c r="A236" s="13" t="s">
        <v>241</v>
      </c>
      <c r="B236" s="14">
        <v>232</v>
      </c>
      <c r="C236" s="145">
        <v>158.1</v>
      </c>
      <c r="D236" s="141">
        <v>158.1</v>
      </c>
      <c r="E236" s="134">
        <f t="shared" si="27"/>
        <v>162.12738836440866</v>
      </c>
      <c r="F236" s="142">
        <f t="shared" si="28"/>
        <v>0.63770194886403064</v>
      </c>
      <c r="G236" s="28">
        <f t="shared" si="29"/>
        <v>1.0217936450850011</v>
      </c>
      <c r="H236" s="142">
        <f t="shared" si="30"/>
        <v>154.31170378471811</v>
      </c>
      <c r="I236" s="142">
        <f t="shared" si="31"/>
        <v>166.49705548364321</v>
      </c>
      <c r="J236" s="142">
        <f t="shared" si="32"/>
        <v>170.58449765215312</v>
      </c>
      <c r="K236" s="67">
        <f t="shared" si="33"/>
        <v>7.8965829551885663E-2</v>
      </c>
      <c r="L236" s="134">
        <f t="shared" si="34"/>
        <v>-12.484497652153124</v>
      </c>
      <c r="M236" s="57">
        <f t="shared" si="35"/>
        <v>155.86268162661685</v>
      </c>
    </row>
    <row r="237" spans="1:13" x14ac:dyDescent="0.25">
      <c r="A237" s="13" t="s">
        <v>242</v>
      </c>
      <c r="B237" s="14">
        <v>233</v>
      </c>
      <c r="C237" s="145">
        <v>158.5</v>
      </c>
      <c r="D237" s="141">
        <v>158.5</v>
      </c>
      <c r="E237" s="134">
        <f t="shared" si="27"/>
        <v>158.91521973757921</v>
      </c>
      <c r="F237" s="142">
        <f t="shared" si="28"/>
        <v>0.31277287227550066</v>
      </c>
      <c r="G237" s="28">
        <f t="shared" si="29"/>
        <v>1.0400417156887631</v>
      </c>
      <c r="H237" s="142">
        <f t="shared" si="30"/>
        <v>152.02925490977725</v>
      </c>
      <c r="I237" s="142">
        <f t="shared" si="31"/>
        <v>162.76509031327268</v>
      </c>
      <c r="J237" s="142">
        <f t="shared" si="32"/>
        <v>169.69277939278115</v>
      </c>
      <c r="K237" s="67">
        <f t="shared" si="33"/>
        <v>7.0616904686316387E-2</v>
      </c>
      <c r="L237" s="134">
        <f t="shared" si="34"/>
        <v>-11.192779392781148</v>
      </c>
      <c r="M237" s="57">
        <f t="shared" si="35"/>
        <v>125.27831053546632</v>
      </c>
    </row>
    <row r="238" spans="1:13" x14ac:dyDescent="0.25">
      <c r="A238" s="13" t="s">
        <v>243</v>
      </c>
      <c r="B238" s="14">
        <v>234</v>
      </c>
      <c r="C238" s="145">
        <v>135.30000000000001</v>
      </c>
      <c r="D238" s="141">
        <v>135.30000000000001</v>
      </c>
      <c r="E238" s="134">
        <f t="shared" si="27"/>
        <v>148.29789528657679</v>
      </c>
      <c r="F238" s="142">
        <f t="shared" si="28"/>
        <v>-0.60972734180915567</v>
      </c>
      <c r="G238" s="28">
        <f t="shared" si="29"/>
        <v>1.0431591266268521</v>
      </c>
      <c r="H238" s="142">
        <f t="shared" si="30"/>
        <v>128.74807815564975</v>
      </c>
      <c r="I238" s="142">
        <f t="shared" si="31"/>
        <v>159.22799260985471</v>
      </c>
      <c r="J238" s="142">
        <f t="shared" si="32"/>
        <v>167.33102123721264</v>
      </c>
      <c r="K238" s="67">
        <f t="shared" si="33"/>
        <v>0.23674073346055155</v>
      </c>
      <c r="L238" s="134">
        <f t="shared" si="34"/>
        <v>-32.031021237212627</v>
      </c>
      <c r="M238" s="57">
        <f t="shared" si="35"/>
        <v>1025.9863214987663</v>
      </c>
    </row>
    <row r="239" spans="1:13" x14ac:dyDescent="0.25">
      <c r="A239" s="13" t="s">
        <v>244</v>
      </c>
      <c r="B239" s="14">
        <v>235</v>
      </c>
      <c r="C239" s="145">
        <v>149.30000000000001</v>
      </c>
      <c r="D239" s="141">
        <v>149.30000000000001</v>
      </c>
      <c r="E239" s="134">
        <f t="shared" si="27"/>
        <v>147.12424805311144</v>
      </c>
      <c r="F239" s="142">
        <f t="shared" si="28"/>
        <v>-0.65732218066493808</v>
      </c>
      <c r="G239" s="28">
        <f t="shared" si="29"/>
        <v>1.0214027598873421</v>
      </c>
      <c r="H239" s="142">
        <f t="shared" si="30"/>
        <v>146.11560829151566</v>
      </c>
      <c r="I239" s="142">
        <f t="shared" si="31"/>
        <v>147.68816794476763</v>
      </c>
      <c r="J239" s="142">
        <f t="shared" si="32"/>
        <v>150.90683146020993</v>
      </c>
      <c r="K239" s="67">
        <f t="shared" si="33"/>
        <v>1.0762434428733541E-2</v>
      </c>
      <c r="L239" s="134">
        <f t="shared" si="34"/>
        <v>-1.6068314602099179</v>
      </c>
      <c r="M239" s="57">
        <f t="shared" si="35"/>
        <v>2.5819073415203366</v>
      </c>
    </row>
    <row r="240" spans="1:13" x14ac:dyDescent="0.25">
      <c r="A240" s="13" t="s">
        <v>245</v>
      </c>
      <c r="B240" s="14">
        <v>236</v>
      </c>
      <c r="C240" s="145">
        <v>143.4</v>
      </c>
      <c r="D240" s="141">
        <v>143.4</v>
      </c>
      <c r="E240" s="134">
        <f t="shared" si="27"/>
        <v>143.38732609386824</v>
      </c>
      <c r="F240" s="142">
        <f t="shared" si="28"/>
        <v>-0.91724040197694379</v>
      </c>
      <c r="G240" s="28">
        <f t="shared" si="29"/>
        <v>1.0378123200765619</v>
      </c>
      <c r="H240" s="142">
        <f t="shared" si="30"/>
        <v>137.87908488366159</v>
      </c>
      <c r="I240" s="142">
        <f t="shared" si="31"/>
        <v>146.4669258724465</v>
      </c>
      <c r="J240" s="142">
        <f t="shared" si="32"/>
        <v>152.33171287603815</v>
      </c>
      <c r="K240" s="67">
        <f t="shared" si="33"/>
        <v>6.2285305969582622E-2</v>
      </c>
      <c r="L240" s="134">
        <f t="shared" si="34"/>
        <v>-8.9317128760381479</v>
      </c>
      <c r="M240" s="57">
        <f t="shared" si="35"/>
        <v>79.775494899985645</v>
      </c>
    </row>
    <row r="241" spans="1:13" x14ac:dyDescent="0.25">
      <c r="A241" s="13" t="s">
        <v>246</v>
      </c>
      <c r="B241" s="14">
        <v>237</v>
      </c>
      <c r="C241" s="145">
        <v>142.19999999999999</v>
      </c>
      <c r="D241" s="141">
        <v>142.19999999999999</v>
      </c>
      <c r="E241" s="134">
        <f t="shared" si="27"/>
        <v>140.26347824254816</v>
      </c>
      <c r="F241" s="142">
        <f t="shared" si="28"/>
        <v>-1.1034780707015044</v>
      </c>
      <c r="G241" s="28">
        <f t="shared" si="29"/>
        <v>1.0415212397356231</v>
      </c>
      <c r="H241" s="142">
        <f t="shared" si="30"/>
        <v>136.31669068535723</v>
      </c>
      <c r="I241" s="142">
        <f t="shared" si="31"/>
        <v>142.47008569189128</v>
      </c>
      <c r="J241" s="142">
        <f t="shared" si="32"/>
        <v>148.61897016080607</v>
      </c>
      <c r="K241" s="67">
        <f t="shared" si="33"/>
        <v>4.5140437136470347E-2</v>
      </c>
      <c r="L241" s="134">
        <f t="shared" si="34"/>
        <v>-6.418970160806083</v>
      </c>
      <c r="M241" s="57">
        <f t="shared" si="35"/>
        <v>41.203177925318869</v>
      </c>
    </row>
    <row r="242" spans="1:13" x14ac:dyDescent="0.25">
      <c r="A242" s="13" t="s">
        <v>247</v>
      </c>
      <c r="B242" s="14">
        <v>238</v>
      </c>
      <c r="C242" s="145">
        <v>188.4</v>
      </c>
      <c r="D242" s="141">
        <v>188.4</v>
      </c>
      <c r="E242" s="134">
        <f t="shared" si="27"/>
        <v>155.40178789371146</v>
      </c>
      <c r="F242" s="142">
        <f t="shared" si="28"/>
        <v>0.26732881302388489</v>
      </c>
      <c r="G242" s="28">
        <f t="shared" si="29"/>
        <v>1.0320571284301421</v>
      </c>
      <c r="H242" s="142">
        <f t="shared" si="30"/>
        <v>184.45221356243448</v>
      </c>
      <c r="I242" s="142">
        <f t="shared" si="31"/>
        <v>139.16000017184666</v>
      </c>
      <c r="J242" s="142">
        <f t="shared" si="32"/>
        <v>142.13840824144717</v>
      </c>
      <c r="K242" s="67">
        <f t="shared" si="33"/>
        <v>0.2455498500984758</v>
      </c>
      <c r="L242" s="134">
        <f t="shared" si="34"/>
        <v>46.261591758552839</v>
      </c>
      <c r="M242" s="57">
        <f t="shared" si="35"/>
        <v>2140.1348720350038</v>
      </c>
    </row>
    <row r="243" spans="1:13" x14ac:dyDescent="0.25">
      <c r="A243" s="13" t="s">
        <v>248</v>
      </c>
      <c r="B243" s="14">
        <v>239</v>
      </c>
      <c r="C243" s="145">
        <v>166.2</v>
      </c>
      <c r="D243" s="141">
        <v>166.2</v>
      </c>
      <c r="E243" s="134">
        <f t="shared" si="27"/>
        <v>157.27401158348269</v>
      </c>
      <c r="F243" s="142">
        <f t="shared" si="28"/>
        <v>0.40278194062136097</v>
      </c>
      <c r="G243" s="28">
        <f t="shared" si="29"/>
        <v>1.0388692868070524</v>
      </c>
      <c r="H243" s="142">
        <f t="shared" si="30"/>
        <v>160.14456254261756</v>
      </c>
      <c r="I243" s="142">
        <f t="shared" si="31"/>
        <v>155.66911670673534</v>
      </c>
      <c r="J243" s="142">
        <f t="shared" si="32"/>
        <v>161.55532717368607</v>
      </c>
      <c r="K243" s="67">
        <f t="shared" si="33"/>
        <v>2.7946286560252241E-2</v>
      </c>
      <c r="L243" s="134">
        <f t="shared" si="34"/>
        <v>4.6446728263139221</v>
      </c>
      <c r="M243" s="57">
        <f t="shared" si="35"/>
        <v>21.572985663498958</v>
      </c>
    </row>
    <row r="244" spans="1:13" x14ac:dyDescent="0.25">
      <c r="A244" s="13" t="s">
        <v>249</v>
      </c>
      <c r="B244" s="14">
        <v>240</v>
      </c>
      <c r="C244" s="145">
        <v>199.2</v>
      </c>
      <c r="D244" s="141">
        <v>199.2</v>
      </c>
      <c r="E244" s="134">
        <f t="shared" si="27"/>
        <v>169.71926575989391</v>
      </c>
      <c r="F244" s="142">
        <f t="shared" si="28"/>
        <v>1.4191665973220255</v>
      </c>
      <c r="G244" s="28">
        <f t="shared" si="29"/>
        <v>1.0488969782168183</v>
      </c>
      <c r="H244" s="142">
        <f t="shared" si="30"/>
        <v>191.25870159936861</v>
      </c>
      <c r="I244" s="142">
        <f t="shared" si="31"/>
        <v>157.67679352410406</v>
      </c>
      <c r="J244" s="142">
        <f t="shared" si="32"/>
        <v>164.22372946876271</v>
      </c>
      <c r="K244" s="67">
        <f t="shared" si="33"/>
        <v>0.17558368740580962</v>
      </c>
      <c r="L244" s="134">
        <f t="shared" si="34"/>
        <v>34.976270531237276</v>
      </c>
      <c r="M244" s="57">
        <f t="shared" si="35"/>
        <v>1223.3395002742971</v>
      </c>
    </row>
    <row r="245" spans="1:13" x14ac:dyDescent="0.25">
      <c r="A245" s="13" t="s">
        <v>250</v>
      </c>
      <c r="B245" s="14">
        <v>241</v>
      </c>
      <c r="C245" s="145">
        <v>182.7</v>
      </c>
      <c r="D245" s="141">
        <v>182.7</v>
      </c>
      <c r="E245" s="134">
        <f t="shared" si="27"/>
        <v>173.24938568734484</v>
      </c>
      <c r="F245" s="142">
        <f t="shared" si="28"/>
        <v>1.5973310583849047</v>
      </c>
      <c r="G245" s="28">
        <f t="shared" si="29"/>
        <v>1.033312185676835</v>
      </c>
      <c r="H245" s="142">
        <f t="shared" si="30"/>
        <v>177.02508414229376</v>
      </c>
      <c r="I245" s="142">
        <f t="shared" si="31"/>
        <v>171.13843235721595</v>
      </c>
      <c r="J245" s="142">
        <f t="shared" si="32"/>
        <v>176.6246390626244</v>
      </c>
      <c r="K245" s="67">
        <f t="shared" si="33"/>
        <v>3.3253207101125302E-2</v>
      </c>
      <c r="L245" s="134">
        <f t="shared" si="34"/>
        <v>6.0753609373755921</v>
      </c>
      <c r="M245" s="57">
        <f t="shared" si="35"/>
        <v>36.910010519389232</v>
      </c>
    </row>
    <row r="246" spans="1:13" x14ac:dyDescent="0.25">
      <c r="A246" s="13" t="s">
        <v>251</v>
      </c>
      <c r="B246" s="14">
        <v>242</v>
      </c>
      <c r="C246" s="145">
        <v>145.19999999999999</v>
      </c>
      <c r="D246" s="141">
        <v>145.19999999999999</v>
      </c>
      <c r="E246" s="134">
        <f t="shared" si="27"/>
        <v>162.26725334076409</v>
      </c>
      <c r="F246" s="142">
        <f t="shared" si="28"/>
        <v>0.53562434700580286</v>
      </c>
      <c r="G246" s="28">
        <f t="shared" si="29"/>
        <v>1.0308313422309807</v>
      </c>
      <c r="H246" s="142">
        <f t="shared" si="30"/>
        <v>139.76734305647807</v>
      </c>
      <c r="I246" s="142">
        <f t="shared" si="31"/>
        <v>174.84671674572974</v>
      </c>
      <c r="J246" s="142">
        <f t="shared" si="32"/>
        <v>181.64288392619096</v>
      </c>
      <c r="K246" s="67">
        <f t="shared" si="33"/>
        <v>0.25098404907845023</v>
      </c>
      <c r="L246" s="134">
        <f t="shared" si="34"/>
        <v>-36.442883926190973</v>
      </c>
      <c r="M246" s="57">
        <f t="shared" si="35"/>
        <v>1328.0837888578285</v>
      </c>
    </row>
    <row r="247" spans="1:13" x14ac:dyDescent="0.25">
      <c r="A247" s="13" t="s">
        <v>252</v>
      </c>
      <c r="B247" s="14">
        <v>243</v>
      </c>
      <c r="C247" s="145">
        <v>182.1</v>
      </c>
      <c r="D247" s="141">
        <v>182.1</v>
      </c>
      <c r="E247" s="134">
        <f t="shared" si="27"/>
        <v>166.67865213163387</v>
      </c>
      <c r="F247" s="142">
        <f t="shared" si="28"/>
        <v>0.86273971006792272</v>
      </c>
      <c r="G247" s="28">
        <f t="shared" si="29"/>
        <v>1.0513312228347764</v>
      </c>
      <c r="H247" s="142">
        <f t="shared" si="30"/>
        <v>173.61094919882396</v>
      </c>
      <c r="I247" s="142">
        <f t="shared" si="31"/>
        <v>162.80287768776989</v>
      </c>
      <c r="J247" s="142">
        <f t="shared" si="32"/>
        <v>170.76344645170411</v>
      </c>
      <c r="K247" s="67">
        <f t="shared" si="33"/>
        <v>6.2254549963184413E-2</v>
      </c>
      <c r="L247" s="134">
        <f t="shared" si="34"/>
        <v>11.336553548295882</v>
      </c>
      <c r="M247" s="57">
        <f t="shared" si="35"/>
        <v>128.51744635337994</v>
      </c>
    </row>
    <row r="248" spans="1:13" x14ac:dyDescent="0.25">
      <c r="A248" s="13" t="s">
        <v>253</v>
      </c>
      <c r="B248" s="14">
        <v>244</v>
      </c>
      <c r="C248" s="145">
        <v>158.69999999999999</v>
      </c>
      <c r="D248" s="141">
        <v>158.69999999999999</v>
      </c>
      <c r="E248" s="134">
        <f t="shared" si="27"/>
        <v>162.53619522108653</v>
      </c>
      <c r="F248" s="142">
        <f t="shared" si="28"/>
        <v>0.4403011152879947</v>
      </c>
      <c r="G248" s="28">
        <f t="shared" si="29"/>
        <v>1.0301363686432281</v>
      </c>
      <c r="H248" s="142">
        <f t="shared" si="30"/>
        <v>153.58378832632184</v>
      </c>
      <c r="I248" s="142">
        <f t="shared" si="31"/>
        <v>167.5413918417018</v>
      </c>
      <c r="J248" s="142">
        <f t="shared" si="32"/>
        <v>173.12256179528794</v>
      </c>
      <c r="K248" s="67">
        <f t="shared" si="33"/>
        <v>9.0879406397529602E-2</v>
      </c>
      <c r="L248" s="134">
        <f t="shared" si="34"/>
        <v>-14.422561795287947</v>
      </c>
      <c r="M248" s="57">
        <f t="shared" si="35"/>
        <v>208.0102887388995</v>
      </c>
    </row>
    <row r="249" spans="1:13" x14ac:dyDescent="0.25">
      <c r="A249" s="13" t="s">
        <v>254</v>
      </c>
      <c r="B249" s="14">
        <v>245</v>
      </c>
      <c r="C249" s="145">
        <v>141.6</v>
      </c>
      <c r="D249" s="141">
        <v>141.6</v>
      </c>
      <c r="E249" s="134">
        <f t="shared" si="27"/>
        <v>153.79216249933665</v>
      </c>
      <c r="F249" s="142">
        <f t="shared" si="28"/>
        <v>-0.33485666055800156</v>
      </c>
      <c r="G249" s="28">
        <f t="shared" si="29"/>
        <v>1.0246873035437174</v>
      </c>
      <c r="H249" s="142">
        <f t="shared" si="30"/>
        <v>137.36485708083114</v>
      </c>
      <c r="I249" s="142">
        <f t="shared" si="31"/>
        <v>162.97649633637454</v>
      </c>
      <c r="J249" s="142">
        <f t="shared" si="32"/>
        <v>168.00128047052749</v>
      </c>
      <c r="K249" s="67">
        <f t="shared" si="33"/>
        <v>0.1864497208370586</v>
      </c>
      <c r="L249" s="134">
        <f t="shared" si="34"/>
        <v>-26.401280470527496</v>
      </c>
      <c r="M249" s="57">
        <f t="shared" si="35"/>
        <v>697.02761048345656</v>
      </c>
    </row>
    <row r="250" spans="1:13" x14ac:dyDescent="0.25">
      <c r="A250" s="13" t="s">
        <v>255</v>
      </c>
      <c r="B250" s="14">
        <v>246</v>
      </c>
      <c r="C250" s="145">
        <v>132.6</v>
      </c>
      <c r="D250" s="141">
        <v>132.6</v>
      </c>
      <c r="E250" s="134">
        <f t="shared" si="27"/>
        <v>143.65623072891518</v>
      </c>
      <c r="F250" s="142">
        <f t="shared" si="28"/>
        <v>-1.1620673998304789</v>
      </c>
      <c r="G250" s="28">
        <f t="shared" si="29"/>
        <v>1.044172398891245</v>
      </c>
      <c r="H250" s="142">
        <f t="shared" si="30"/>
        <v>126.12580804217107</v>
      </c>
      <c r="I250" s="142">
        <f t="shared" si="31"/>
        <v>153.45730583877867</v>
      </c>
      <c r="J250" s="142">
        <f t="shared" si="32"/>
        <v>161.33445700041344</v>
      </c>
      <c r="K250" s="67">
        <f t="shared" si="33"/>
        <v>0.21670027903780878</v>
      </c>
      <c r="L250" s="134">
        <f t="shared" si="34"/>
        <v>-28.734457000413443</v>
      </c>
      <c r="M250" s="57">
        <f t="shared" si="35"/>
        <v>825.66901910860906</v>
      </c>
    </row>
    <row r="251" spans="1:13" x14ac:dyDescent="0.25">
      <c r="A251" s="13" t="s">
        <v>256</v>
      </c>
      <c r="B251" s="14">
        <v>247</v>
      </c>
      <c r="C251" s="145">
        <v>139.6</v>
      </c>
      <c r="D251" s="141">
        <v>139.6</v>
      </c>
      <c r="E251" s="134">
        <f t="shared" si="27"/>
        <v>139.99180783732706</v>
      </c>
      <c r="F251" s="142">
        <f t="shared" si="28"/>
        <v>-1.3732662033348235</v>
      </c>
      <c r="G251" s="28">
        <f t="shared" si="29"/>
        <v>1.0282985867249805</v>
      </c>
      <c r="H251" s="142">
        <f t="shared" si="30"/>
        <v>135.51603870064733</v>
      </c>
      <c r="I251" s="142">
        <f t="shared" si="31"/>
        <v>142.4941633290847</v>
      </c>
      <c r="J251" s="142">
        <f t="shared" si="32"/>
        <v>146.78841996467835</v>
      </c>
      <c r="K251" s="67">
        <f t="shared" si="33"/>
        <v>5.149297968967307E-2</v>
      </c>
      <c r="L251" s="134">
        <f t="shared" si="34"/>
        <v>-7.18841996467836</v>
      </c>
      <c r="M251" s="57">
        <f t="shared" si="35"/>
        <v>51.673381588586437</v>
      </c>
    </row>
    <row r="252" spans="1:13" x14ac:dyDescent="0.25">
      <c r="A252" s="13" t="s">
        <v>257</v>
      </c>
      <c r="B252" s="14">
        <v>248</v>
      </c>
      <c r="C252" s="145">
        <v>147</v>
      </c>
      <c r="D252" s="141">
        <v>147</v>
      </c>
      <c r="E252" s="134">
        <f t="shared" si="27"/>
        <v>140.35411447074122</v>
      </c>
      <c r="F252" s="142">
        <f t="shared" si="28"/>
        <v>-1.2267838559132089</v>
      </c>
      <c r="G252" s="28">
        <f t="shared" si="29"/>
        <v>1.0259519290018646</v>
      </c>
      <c r="H252" s="142">
        <f t="shared" si="30"/>
        <v>143.45839895900338</v>
      </c>
      <c r="I252" s="142">
        <f t="shared" si="31"/>
        <v>138.61854163399224</v>
      </c>
      <c r="J252" s="142">
        <f t="shared" si="32"/>
        <v>142.04065964809803</v>
      </c>
      <c r="K252" s="67">
        <f t="shared" si="33"/>
        <v>3.3737009196612051E-2</v>
      </c>
      <c r="L252" s="134">
        <f t="shared" si="34"/>
        <v>4.9593403519019716</v>
      </c>
      <c r="M252" s="57">
        <f t="shared" si="35"/>
        <v>24.595056726003172</v>
      </c>
    </row>
    <row r="253" spans="1:13" x14ac:dyDescent="0.25">
      <c r="A253" s="13" t="s">
        <v>258</v>
      </c>
      <c r="B253" s="14">
        <v>249</v>
      </c>
      <c r="C253" s="145">
        <v>166.6</v>
      </c>
      <c r="D253" s="141">
        <v>166.6</v>
      </c>
      <c r="E253" s="134">
        <f t="shared" si="27"/>
        <v>146.45168760100461</v>
      </c>
      <c r="F253" s="142">
        <f t="shared" si="28"/>
        <v>-0.60860812627990435</v>
      </c>
      <c r="G253" s="28">
        <f t="shared" si="29"/>
        <v>1.0493843484188439</v>
      </c>
      <c r="H253" s="142">
        <f t="shared" si="30"/>
        <v>159.55219672240358</v>
      </c>
      <c r="I253" s="142">
        <f t="shared" si="31"/>
        <v>139.12733061482803</v>
      </c>
      <c r="J253" s="142">
        <f t="shared" si="32"/>
        <v>145.27291855942033</v>
      </c>
      <c r="K253" s="67">
        <f t="shared" si="33"/>
        <v>0.12801369412112643</v>
      </c>
      <c r="L253" s="134">
        <f t="shared" si="34"/>
        <v>21.327081440579661</v>
      </c>
      <c r="M253" s="57">
        <f t="shared" si="35"/>
        <v>454.84440277311745</v>
      </c>
    </row>
    <row r="254" spans="1:13" x14ac:dyDescent="0.25">
      <c r="A254" s="13" t="s">
        <v>259</v>
      </c>
      <c r="B254" s="14">
        <v>250</v>
      </c>
      <c r="C254" s="145">
        <v>157</v>
      </c>
      <c r="D254" s="141">
        <v>157</v>
      </c>
      <c r="E254" s="134">
        <f t="shared" si="27"/>
        <v>148.29458009464381</v>
      </c>
      <c r="F254" s="142">
        <f t="shared" si="28"/>
        <v>-0.40170147395873212</v>
      </c>
      <c r="G254" s="28">
        <f t="shared" si="29"/>
        <v>1.0299951842807973</v>
      </c>
      <c r="H254" s="142">
        <f t="shared" si="30"/>
        <v>152.67938906736026</v>
      </c>
      <c r="I254" s="142">
        <f t="shared" si="31"/>
        <v>145.8430794747247</v>
      </c>
      <c r="J254" s="142">
        <f t="shared" si="32"/>
        <v>149.97023250747844</v>
      </c>
      <c r="K254" s="67">
        <f t="shared" si="33"/>
        <v>4.4775589124341132E-2</v>
      </c>
      <c r="L254" s="134">
        <f t="shared" si="34"/>
        <v>7.0297674925215574</v>
      </c>
      <c r="M254" s="57">
        <f t="shared" si="35"/>
        <v>49.417630998912827</v>
      </c>
    </row>
    <row r="255" spans="1:13" x14ac:dyDescent="0.25">
      <c r="A255" s="13" t="s">
        <v>260</v>
      </c>
      <c r="B255" s="14">
        <v>251</v>
      </c>
      <c r="C255" s="145">
        <v>180.4</v>
      </c>
      <c r="D255" s="141">
        <v>180.4</v>
      </c>
      <c r="E255" s="134">
        <f t="shared" si="27"/>
        <v>157.91353242402664</v>
      </c>
      <c r="F255" s="142">
        <f t="shared" si="28"/>
        <v>0.44404170704329621</v>
      </c>
      <c r="G255" s="28">
        <f t="shared" si="29"/>
        <v>1.0324495831506808</v>
      </c>
      <c r="H255" s="142">
        <f t="shared" si="30"/>
        <v>175.83669848499514</v>
      </c>
      <c r="I255" s="142">
        <f t="shared" si="31"/>
        <v>147.89287862068508</v>
      </c>
      <c r="J255" s="142">
        <f t="shared" si="32"/>
        <v>151.73098410653049</v>
      </c>
      <c r="K255" s="67">
        <f t="shared" si="33"/>
        <v>0.1589191568374142</v>
      </c>
      <c r="L255" s="134">
        <f t="shared" si="34"/>
        <v>28.669015893469521</v>
      </c>
      <c r="M255" s="57">
        <f t="shared" si="35"/>
        <v>821.91247230000795</v>
      </c>
    </row>
    <row r="256" spans="1:13" x14ac:dyDescent="0.25">
      <c r="A256" s="13" t="s">
        <v>261</v>
      </c>
      <c r="B256" s="14">
        <v>252</v>
      </c>
      <c r="C256" s="145">
        <v>210.2</v>
      </c>
      <c r="D256" s="141">
        <v>210.2</v>
      </c>
      <c r="E256" s="134">
        <f t="shared" si="27"/>
        <v>173.40096948817774</v>
      </c>
      <c r="F256" s="142">
        <f t="shared" si="28"/>
        <v>1.7137042751831943</v>
      </c>
      <c r="G256" s="28">
        <f t="shared" si="29"/>
        <v>1.0584705381210133</v>
      </c>
      <c r="H256" s="142">
        <f t="shared" si="30"/>
        <v>200.30792370471133</v>
      </c>
      <c r="I256" s="142">
        <f t="shared" si="31"/>
        <v>158.35757413106992</v>
      </c>
      <c r="J256" s="142">
        <f t="shared" si="32"/>
        <v>166.17795974672157</v>
      </c>
      <c r="K256" s="67">
        <f t="shared" si="33"/>
        <v>0.20942930662834644</v>
      </c>
      <c r="L256" s="134">
        <f t="shared" si="34"/>
        <v>44.022040253278419</v>
      </c>
      <c r="M256" s="57">
        <f t="shared" si="35"/>
        <v>1937.9400280612654</v>
      </c>
    </row>
    <row r="257" spans="1:13" x14ac:dyDescent="0.25">
      <c r="A257" s="13" t="s">
        <v>262</v>
      </c>
      <c r="B257" s="14">
        <v>253</v>
      </c>
      <c r="C257" s="145">
        <v>159.80000000000001</v>
      </c>
      <c r="D257" s="141">
        <v>159.80000000000001</v>
      </c>
      <c r="E257" s="134">
        <f t="shared" si="27"/>
        <v>167.95403517401957</v>
      </c>
      <c r="F257" s="142">
        <f t="shared" si="28"/>
        <v>1.1093463782427833</v>
      </c>
      <c r="G257" s="28">
        <f t="shared" si="29"/>
        <v>1.0256124072626545</v>
      </c>
      <c r="H257" s="142">
        <f t="shared" si="30"/>
        <v>155.14635644785241</v>
      </c>
      <c r="I257" s="142">
        <f t="shared" si="31"/>
        <v>175.11467376336094</v>
      </c>
      <c r="J257" s="142">
        <f t="shared" si="32"/>
        <v>180.36727067316465</v>
      </c>
      <c r="K257" s="67">
        <f t="shared" si="33"/>
        <v>0.12870632461304532</v>
      </c>
      <c r="L257" s="134">
        <f t="shared" si="34"/>
        <v>-20.567270673164643</v>
      </c>
      <c r="M257" s="57">
        <f t="shared" si="35"/>
        <v>423.01262294321839</v>
      </c>
    </row>
    <row r="258" spans="1:13" x14ac:dyDescent="0.25">
      <c r="A258" s="13" t="s">
        <v>263</v>
      </c>
      <c r="B258" s="14">
        <v>254</v>
      </c>
      <c r="C258" s="145">
        <v>157.80000000000001</v>
      </c>
      <c r="D258" s="141">
        <v>157.80000000000001</v>
      </c>
      <c r="E258" s="134">
        <f t="shared" si="27"/>
        <v>163.24581784302904</v>
      </c>
      <c r="F258" s="142">
        <f t="shared" si="28"/>
        <v>0.61834400118349242</v>
      </c>
      <c r="G258" s="28">
        <f t="shared" si="29"/>
        <v>1.0287774298222878</v>
      </c>
      <c r="H258" s="142">
        <f t="shared" si="30"/>
        <v>152.84039295986611</v>
      </c>
      <c r="I258" s="142">
        <f t="shared" si="31"/>
        <v>169.06338155226234</v>
      </c>
      <c r="J258" s="142">
        <f t="shared" si="32"/>
        <v>174.54941780967775</v>
      </c>
      <c r="K258" s="67">
        <f t="shared" si="33"/>
        <v>0.10614333212723534</v>
      </c>
      <c r="L258" s="134">
        <f t="shared" si="34"/>
        <v>-16.749417809677738</v>
      </c>
      <c r="M258" s="57">
        <f t="shared" si="35"/>
        <v>280.54299696314979</v>
      </c>
    </row>
    <row r="259" spans="1:13" x14ac:dyDescent="0.25">
      <c r="A259" s="13" t="s">
        <v>264</v>
      </c>
      <c r="B259" s="14">
        <v>255</v>
      </c>
      <c r="C259" s="145">
        <v>168.2</v>
      </c>
      <c r="D259" s="141">
        <v>168.2</v>
      </c>
      <c r="E259" s="134">
        <f t="shared" si="27"/>
        <v>162.08707319278534</v>
      </c>
      <c r="F259" s="142">
        <f t="shared" si="28"/>
        <v>0.46835771900303697</v>
      </c>
      <c r="G259" s="28">
        <f t="shared" si="29"/>
        <v>1.0573123146628718</v>
      </c>
      <c r="H259" s="142">
        <f t="shared" si="30"/>
        <v>158.90853258758341</v>
      </c>
      <c r="I259" s="142">
        <f t="shared" si="31"/>
        <v>163.86416184421253</v>
      </c>
      <c r="J259" s="142">
        <f t="shared" si="32"/>
        <v>173.44538756599246</v>
      </c>
      <c r="K259" s="67">
        <f t="shared" si="33"/>
        <v>3.1185419536221604E-2</v>
      </c>
      <c r="L259" s="134">
        <f t="shared" si="34"/>
        <v>-5.2453875659924734</v>
      </c>
      <c r="M259" s="57">
        <f t="shared" si="35"/>
        <v>27.514090717468445</v>
      </c>
    </row>
    <row r="260" spans="1:13" x14ac:dyDescent="0.25">
      <c r="A260" s="13" t="s">
        <v>265</v>
      </c>
      <c r="B260" s="14">
        <v>256</v>
      </c>
      <c r="C260" s="145">
        <v>158.4</v>
      </c>
      <c r="D260" s="141">
        <v>158.4</v>
      </c>
      <c r="E260" s="134">
        <f t="shared" si="27"/>
        <v>159.64678275453065</v>
      </c>
      <c r="F260" s="142">
        <f t="shared" si="28"/>
        <v>0.22286781453048463</v>
      </c>
      <c r="G260" s="28">
        <f t="shared" si="29"/>
        <v>1.0237474574259293</v>
      </c>
      <c r="H260" s="142">
        <f t="shared" si="30"/>
        <v>154.44430944704291</v>
      </c>
      <c r="I260" s="142">
        <f t="shared" si="31"/>
        <v>162.55543091178836</v>
      </c>
      <c r="J260" s="142">
        <f t="shared" si="32"/>
        <v>166.71886681105738</v>
      </c>
      <c r="K260" s="67">
        <f t="shared" si="33"/>
        <v>5.2518098554655147E-2</v>
      </c>
      <c r="L260" s="134">
        <f t="shared" si="34"/>
        <v>-8.3188668110573758</v>
      </c>
      <c r="M260" s="57">
        <f t="shared" si="35"/>
        <v>69.203545020111918</v>
      </c>
    </row>
    <row r="261" spans="1:13" x14ac:dyDescent="0.25">
      <c r="A261" s="13" t="s">
        <v>266</v>
      </c>
      <c r="B261" s="14">
        <v>257</v>
      </c>
      <c r="C261" s="145">
        <v>152</v>
      </c>
      <c r="D261" s="141">
        <v>152</v>
      </c>
      <c r="E261" s="134">
        <f t="shared" si="27"/>
        <v>155.52289370434727</v>
      </c>
      <c r="F261" s="142">
        <f t="shared" si="28"/>
        <v>-0.14399846485136553</v>
      </c>
      <c r="G261" s="28">
        <f t="shared" si="29"/>
        <v>1.0259076715432143</v>
      </c>
      <c r="H261" s="142">
        <f t="shared" si="30"/>
        <v>147.74818691955232</v>
      </c>
      <c r="I261" s="142">
        <f t="shared" si="31"/>
        <v>159.86965056906112</v>
      </c>
      <c r="J261" s="142">
        <f t="shared" si="32"/>
        <v>164.47028821902595</v>
      </c>
      <c r="K261" s="67">
        <f t="shared" si="33"/>
        <v>8.2041369862012797E-2</v>
      </c>
      <c r="L261" s="134">
        <f t="shared" si="34"/>
        <v>-12.470288219025946</v>
      </c>
      <c r="M261" s="57">
        <f t="shared" si="35"/>
        <v>155.5080882655773</v>
      </c>
    </row>
    <row r="262" spans="1:13" x14ac:dyDescent="0.25">
      <c r="A262" s="13" t="s">
        <v>267</v>
      </c>
      <c r="B262" s="14">
        <v>258</v>
      </c>
      <c r="C262" s="145">
        <v>142.19999999999999</v>
      </c>
      <c r="D262" s="141">
        <v>142.19999999999999</v>
      </c>
      <c r="E262" s="134">
        <f t="shared" si="27"/>
        <v>147.88883838665885</v>
      </c>
      <c r="F262" s="142">
        <f t="shared" si="28"/>
        <v>-0.77615926323081308</v>
      </c>
      <c r="G262" s="28">
        <f t="shared" si="29"/>
        <v>1.0519678294931221</v>
      </c>
      <c r="H262" s="142">
        <f t="shared" si="30"/>
        <v>134.49195476867308</v>
      </c>
      <c r="I262" s="142">
        <f t="shared" si="31"/>
        <v>155.3788952394959</v>
      </c>
      <c r="J262" s="142">
        <f t="shared" si="32"/>
        <v>164.28401937543128</v>
      </c>
      <c r="K262" s="67">
        <f t="shared" si="33"/>
        <v>0.15530252725338464</v>
      </c>
      <c r="L262" s="134">
        <f t="shared" si="34"/>
        <v>-22.084019375431296</v>
      </c>
      <c r="M262" s="57">
        <f t="shared" si="35"/>
        <v>487.70391177442491</v>
      </c>
    </row>
    <row r="263" spans="1:13" x14ac:dyDescent="0.25">
      <c r="A263" s="13" t="s">
        <v>268</v>
      </c>
      <c r="B263" s="14">
        <v>259</v>
      </c>
      <c r="C263" s="145">
        <v>137.19999999999999</v>
      </c>
      <c r="D263" s="141">
        <v>137.19999999999999</v>
      </c>
      <c r="E263" s="134">
        <f t="shared" si="27"/>
        <v>142.41672166222145</v>
      </c>
      <c r="F263" s="142">
        <f t="shared" si="28"/>
        <v>-1.1724980729566488</v>
      </c>
      <c r="G263" s="28">
        <f t="shared" si="29"/>
        <v>1.0203783964191029</v>
      </c>
      <c r="H263" s="142">
        <f t="shared" si="30"/>
        <v>134.01742686127918</v>
      </c>
      <c r="I263" s="142">
        <f t="shared" si="31"/>
        <v>147.11267912342802</v>
      </c>
      <c r="J263" s="142">
        <f t="shared" si="32"/>
        <v>150.60623120772604</v>
      </c>
      <c r="K263" s="67">
        <f t="shared" si="33"/>
        <v>9.7713055449898348E-2</v>
      </c>
      <c r="L263" s="134">
        <f t="shared" si="34"/>
        <v>-13.406231207726051</v>
      </c>
      <c r="M263" s="57">
        <f t="shared" si="35"/>
        <v>179.72703519500791</v>
      </c>
    </row>
    <row r="264" spans="1:13" x14ac:dyDescent="0.25">
      <c r="A264" s="13" t="s">
        <v>269</v>
      </c>
      <c r="B264" s="14">
        <v>260</v>
      </c>
      <c r="C264" s="145">
        <v>152.6</v>
      </c>
      <c r="D264" s="141">
        <v>152.6</v>
      </c>
      <c r="E264" s="134">
        <f t="shared" si="27"/>
        <v>143.93447857732357</v>
      </c>
      <c r="F264" s="142">
        <f t="shared" si="28"/>
        <v>-0.94544055196448817</v>
      </c>
      <c r="G264" s="28">
        <f t="shared" si="29"/>
        <v>1.0278214415908247</v>
      </c>
      <c r="H264" s="142">
        <f t="shared" si="30"/>
        <v>148.74632896589276</v>
      </c>
      <c r="I264" s="142">
        <f t="shared" si="31"/>
        <v>141.24422358926481</v>
      </c>
      <c r="J264" s="142">
        <f t="shared" si="32"/>
        <v>144.9035325413918</v>
      </c>
      <c r="K264" s="67">
        <f t="shared" si="33"/>
        <v>5.0435566570171675E-2</v>
      </c>
      <c r="L264" s="134">
        <f t="shared" si="34"/>
        <v>7.6964674586081969</v>
      </c>
      <c r="M264" s="57">
        <f t="shared" si="35"/>
        <v>59.235611341414916</v>
      </c>
    </row>
    <row r="265" spans="1:13" x14ac:dyDescent="0.25">
      <c r="A265" s="13" t="s">
        <v>270</v>
      </c>
      <c r="B265" s="14">
        <v>261</v>
      </c>
      <c r="C265" s="145">
        <v>166.8</v>
      </c>
      <c r="D265" s="141">
        <v>166.8</v>
      </c>
      <c r="E265" s="134">
        <f t="shared" ref="E265:E328" si="36">$N$4*H265+(1-$N$4)*I265</f>
        <v>148.57277849750596</v>
      </c>
      <c r="F265" s="142">
        <f t="shared" ref="F265:F328" si="37">$O$4*(E265-E264)+(1-$O$4)*F264</f>
        <v>-0.47417285611529153</v>
      </c>
      <c r="G265" s="28">
        <f t="shared" ref="G265:G328" si="38">$P$4*(D265/E265)+(1-$P$4)*G262</f>
        <v>1.0559136861755931</v>
      </c>
      <c r="H265" s="142">
        <f t="shared" ref="H265:H328" si="39">D265/G262</f>
        <v>158.5599818963766</v>
      </c>
      <c r="I265" s="142">
        <f t="shared" ref="I265:I328" si="40">E264+F264</f>
        <v>142.98903802535909</v>
      </c>
      <c r="J265" s="142">
        <f t="shared" ref="J265:J328" si="41">(E264+F264)*G262</f>
        <v>150.4198679728465</v>
      </c>
      <c r="K265" s="67">
        <f t="shared" ref="K265:K328" si="42">ABS(D265-J265)/D265</f>
        <v>9.8202230378618138E-2</v>
      </c>
      <c r="L265" s="134">
        <f t="shared" ref="L265:L328" si="43">(D265-J265)</f>
        <v>16.380132027153508</v>
      </c>
      <c r="M265" s="57">
        <f t="shared" ref="M265:M328" si="44">(D265-J265)^2</f>
        <v>268.30872522698007</v>
      </c>
    </row>
    <row r="266" spans="1:13" x14ac:dyDescent="0.25">
      <c r="A266" s="13" t="s">
        <v>271</v>
      </c>
      <c r="B266" s="14">
        <v>262</v>
      </c>
      <c r="C266" s="145">
        <v>165.6</v>
      </c>
      <c r="D266" s="141">
        <v>165.6</v>
      </c>
      <c r="E266" s="134">
        <f t="shared" si="36"/>
        <v>153.18862018697627</v>
      </c>
      <c r="F266" s="142">
        <f t="shared" si="37"/>
        <v>-4.4575628467867501E-2</v>
      </c>
      <c r="G266" s="28">
        <f t="shared" si="38"/>
        <v>1.0237622116698191</v>
      </c>
      <c r="H266" s="142">
        <f t="shared" si="39"/>
        <v>162.29273432400527</v>
      </c>
      <c r="I266" s="142">
        <f t="shared" si="40"/>
        <v>148.09860564139066</v>
      </c>
      <c r="J266" s="142">
        <f t="shared" si="41"/>
        <v>151.1166177362673</v>
      </c>
      <c r="K266" s="67">
        <f t="shared" si="42"/>
        <v>8.7460037824472786E-2</v>
      </c>
      <c r="L266" s="134">
        <f t="shared" si="43"/>
        <v>14.483382263732693</v>
      </c>
      <c r="M266" s="57">
        <f t="shared" si="44"/>
        <v>209.76836179740675</v>
      </c>
    </row>
    <row r="267" spans="1:13" x14ac:dyDescent="0.25">
      <c r="A267" s="13" t="s">
        <v>272</v>
      </c>
      <c r="B267" s="14">
        <v>263</v>
      </c>
      <c r="C267" s="145">
        <v>198.6</v>
      </c>
      <c r="D267" s="141">
        <v>198.6</v>
      </c>
      <c r="E267" s="134">
        <f t="shared" si="36"/>
        <v>167.51679674505658</v>
      </c>
      <c r="F267" s="142">
        <f t="shared" si="37"/>
        <v>1.1684846560767992</v>
      </c>
      <c r="G267" s="28">
        <f t="shared" si="38"/>
        <v>1.036622848915739</v>
      </c>
      <c r="H267" s="142">
        <f t="shared" si="39"/>
        <v>193.22422355055576</v>
      </c>
      <c r="I267" s="142">
        <f t="shared" si="40"/>
        <v>153.1440445585084</v>
      </c>
      <c r="J267" s="142">
        <f t="shared" si="41"/>
        <v>157.4047326491756</v>
      </c>
      <c r="K267" s="67">
        <f t="shared" si="42"/>
        <v>0.20742833509982073</v>
      </c>
      <c r="L267" s="134">
        <f t="shared" si="43"/>
        <v>41.195267350824395</v>
      </c>
      <c r="M267" s="57">
        <f t="shared" si="44"/>
        <v>1697.0500521058984</v>
      </c>
    </row>
    <row r="268" spans="1:13" x14ac:dyDescent="0.25">
      <c r="A268" s="13" t="s">
        <v>273</v>
      </c>
      <c r="B268" s="14">
        <v>264</v>
      </c>
      <c r="C268" s="145">
        <v>201.5</v>
      </c>
      <c r="D268" s="141">
        <v>201.5</v>
      </c>
      <c r="E268" s="134">
        <f t="shared" si="36"/>
        <v>176.62637452490117</v>
      </c>
      <c r="F268" s="142">
        <f t="shared" si="37"/>
        <v>1.8387129157228004</v>
      </c>
      <c r="G268" s="28">
        <f t="shared" si="38"/>
        <v>1.0606518058152432</v>
      </c>
      <c r="H268" s="142">
        <f t="shared" si="39"/>
        <v>190.82999172954328</v>
      </c>
      <c r="I268" s="142">
        <f t="shared" si="40"/>
        <v>168.68528140113338</v>
      </c>
      <c r="J268" s="142">
        <f t="shared" si="41"/>
        <v>178.11709728783796</v>
      </c>
      <c r="K268" s="67">
        <f t="shared" si="42"/>
        <v>0.11604418219435253</v>
      </c>
      <c r="L268" s="134">
        <f t="shared" si="43"/>
        <v>23.382902712162036</v>
      </c>
      <c r="M268" s="57">
        <f t="shared" si="44"/>
        <v>546.76013924643473</v>
      </c>
    </row>
    <row r="269" spans="1:13" x14ac:dyDescent="0.25">
      <c r="A269" s="13" t="s">
        <v>274</v>
      </c>
      <c r="B269" s="14">
        <v>265</v>
      </c>
      <c r="C269" s="145">
        <v>170.7</v>
      </c>
      <c r="D269" s="141">
        <v>170.7</v>
      </c>
      <c r="E269" s="134">
        <f t="shared" si="36"/>
        <v>174.25973158951666</v>
      </c>
      <c r="F269" s="142">
        <f t="shared" si="37"/>
        <v>1.4837808818893439</v>
      </c>
      <c r="G269" s="28">
        <f t="shared" si="38"/>
        <v>1.0212964126547901</v>
      </c>
      <c r="H269" s="142">
        <f t="shared" si="39"/>
        <v>166.73793782794326</v>
      </c>
      <c r="I269" s="142">
        <f t="shared" si="40"/>
        <v>178.46508744062396</v>
      </c>
      <c r="J269" s="142">
        <f t="shared" si="41"/>
        <v>182.70581262406083</v>
      </c>
      <c r="K269" s="67">
        <f t="shared" si="42"/>
        <v>7.0332821464914111E-2</v>
      </c>
      <c r="L269" s="134">
        <f t="shared" si="43"/>
        <v>-12.005812624060837</v>
      </c>
      <c r="M269" s="57">
        <f t="shared" si="44"/>
        <v>144.13953676405856</v>
      </c>
    </row>
    <row r="270" spans="1:13" x14ac:dyDescent="0.25">
      <c r="A270" s="13" t="s">
        <v>275</v>
      </c>
      <c r="B270" s="14">
        <v>266</v>
      </c>
      <c r="C270" s="145">
        <v>164.4</v>
      </c>
      <c r="D270" s="141">
        <v>164.4</v>
      </c>
      <c r="E270" s="134">
        <f t="shared" si="36"/>
        <v>169.59294866951223</v>
      </c>
      <c r="F270" s="142">
        <f t="shared" si="37"/>
        <v>0.96467329700950877</v>
      </c>
      <c r="G270" s="28">
        <f t="shared" si="38"/>
        <v>1.032870693806718</v>
      </c>
      <c r="H270" s="142">
        <f t="shared" si="39"/>
        <v>158.5919123545801</v>
      </c>
      <c r="I270" s="142">
        <f t="shared" si="40"/>
        <v>175.74351247140601</v>
      </c>
      <c r="J270" s="142">
        <f t="shared" si="41"/>
        <v>182.17974057656761</v>
      </c>
      <c r="K270" s="67">
        <f t="shared" si="42"/>
        <v>0.10814927358009492</v>
      </c>
      <c r="L270" s="134">
        <f t="shared" si="43"/>
        <v>-17.779740576567605</v>
      </c>
      <c r="M270" s="57">
        <f t="shared" si="44"/>
        <v>316.11917497004453</v>
      </c>
    </row>
    <row r="271" spans="1:13" x14ac:dyDescent="0.25">
      <c r="A271" s="13" t="s">
        <v>276</v>
      </c>
      <c r="B271" s="14">
        <v>267</v>
      </c>
      <c r="C271" s="145">
        <v>179.7</v>
      </c>
      <c r="D271" s="141">
        <v>179.7</v>
      </c>
      <c r="E271" s="134">
        <f t="shared" si="36"/>
        <v>170.15114855802676</v>
      </c>
      <c r="F271" s="142">
        <f t="shared" si="37"/>
        <v>0.93036694133253317</v>
      </c>
      <c r="G271" s="28">
        <f t="shared" si="38"/>
        <v>1.0603989208795443</v>
      </c>
      <c r="H271" s="142">
        <f t="shared" si="39"/>
        <v>169.42412110624574</v>
      </c>
      <c r="I271" s="142">
        <f t="shared" si="40"/>
        <v>170.55762196652174</v>
      </c>
      <c r="J271" s="142">
        <f t="shared" si="41"/>
        <v>180.90224973434488</v>
      </c>
      <c r="K271" s="67">
        <f t="shared" si="42"/>
        <v>6.6903157169999391E-3</v>
      </c>
      <c r="L271" s="134">
        <f t="shared" si="43"/>
        <v>-1.202249734344889</v>
      </c>
      <c r="M271" s="57">
        <f t="shared" si="44"/>
        <v>1.4454044237323562</v>
      </c>
    </row>
    <row r="272" spans="1:13" x14ac:dyDescent="0.25">
      <c r="A272" s="13" t="s">
        <v>277</v>
      </c>
      <c r="B272" s="14">
        <v>268</v>
      </c>
      <c r="C272" s="145">
        <v>157</v>
      </c>
      <c r="D272" s="141">
        <v>157</v>
      </c>
      <c r="E272" s="134">
        <f t="shared" si="36"/>
        <v>164.85789353579952</v>
      </c>
      <c r="F272" s="142">
        <f t="shared" si="37"/>
        <v>0.40509324760808801</v>
      </c>
      <c r="G272" s="28">
        <f t="shared" si="38"/>
        <v>1.0174483854464262</v>
      </c>
      <c r="H272" s="142">
        <f t="shared" si="39"/>
        <v>153.72618375490936</v>
      </c>
      <c r="I272" s="142">
        <f t="shared" si="40"/>
        <v>171.08151549935928</v>
      </c>
      <c r="J272" s="142">
        <f t="shared" si="41"/>
        <v>174.72493805104051</v>
      </c>
      <c r="K272" s="67">
        <f t="shared" si="42"/>
        <v>0.11289769459261471</v>
      </c>
      <c r="L272" s="134">
        <f t="shared" si="43"/>
        <v>-17.72493805104051</v>
      </c>
      <c r="M272" s="57">
        <f t="shared" si="44"/>
        <v>314.17342891322374</v>
      </c>
    </row>
    <row r="273" spans="1:13" x14ac:dyDescent="0.25">
      <c r="A273" s="13" t="s">
        <v>278</v>
      </c>
      <c r="B273" s="14">
        <v>269</v>
      </c>
      <c r="C273" s="145">
        <v>168</v>
      </c>
      <c r="D273" s="141">
        <v>168</v>
      </c>
      <c r="E273" s="134">
        <f t="shared" si="36"/>
        <v>164.32721322851282</v>
      </c>
      <c r="F273" s="142">
        <f t="shared" si="37"/>
        <v>0.3261139595749678</v>
      </c>
      <c r="G273" s="28">
        <f t="shared" si="38"/>
        <v>1.0322836640693915</v>
      </c>
      <c r="H273" s="142">
        <f t="shared" si="39"/>
        <v>162.65346766769431</v>
      </c>
      <c r="I273" s="142">
        <f t="shared" si="40"/>
        <v>165.2629867834076</v>
      </c>
      <c r="J273" s="142">
        <f t="shared" si="41"/>
        <v>170.69529581954868</v>
      </c>
      <c r="K273" s="67">
        <f t="shared" si="42"/>
        <v>1.6043427497313547E-2</v>
      </c>
      <c r="L273" s="134">
        <f t="shared" si="43"/>
        <v>-2.6952958195486758</v>
      </c>
      <c r="M273" s="57">
        <f t="shared" si="44"/>
        <v>7.2646195548765684</v>
      </c>
    </row>
    <row r="274" spans="1:13" x14ac:dyDescent="0.25">
      <c r="A274" s="13" t="s">
        <v>279</v>
      </c>
      <c r="B274" s="14">
        <v>270</v>
      </c>
      <c r="C274" s="145">
        <v>139.30000000000001</v>
      </c>
      <c r="D274" s="141">
        <v>139.30000000000001</v>
      </c>
      <c r="E274" s="134">
        <f t="shared" si="36"/>
        <v>152.71636834635811</v>
      </c>
      <c r="F274" s="142">
        <f t="shared" si="37"/>
        <v>-0.68136536666701697</v>
      </c>
      <c r="G274" s="28">
        <f t="shared" si="38"/>
        <v>1.0521265450879558</v>
      </c>
      <c r="H274" s="142">
        <f t="shared" si="39"/>
        <v>131.36565612916513</v>
      </c>
      <c r="I274" s="142">
        <f t="shared" si="40"/>
        <v>164.65332718808779</v>
      </c>
      <c r="J274" s="142">
        <f t="shared" si="41"/>
        <v>174.59821046947482</v>
      </c>
      <c r="K274" s="67">
        <f t="shared" si="42"/>
        <v>0.25339706008237478</v>
      </c>
      <c r="L274" s="134">
        <f t="shared" si="43"/>
        <v>-35.29821046947481</v>
      </c>
      <c r="M274" s="57">
        <f t="shared" si="44"/>
        <v>1245.9636623473411</v>
      </c>
    </row>
    <row r="275" spans="1:13" x14ac:dyDescent="0.25">
      <c r="A275" s="13" t="s">
        <v>280</v>
      </c>
      <c r="B275" s="14">
        <v>271</v>
      </c>
      <c r="C275" s="145">
        <v>138.6</v>
      </c>
      <c r="D275" s="141">
        <v>138.6</v>
      </c>
      <c r="E275" s="134">
        <f t="shared" si="36"/>
        <v>146.36486403252374</v>
      </c>
      <c r="F275" s="142">
        <f t="shared" si="37"/>
        <v>-1.1599250938079413</v>
      </c>
      <c r="G275" s="28">
        <f t="shared" si="38"/>
        <v>1.0135144962424738</v>
      </c>
      <c r="H275" s="142">
        <f t="shared" si="39"/>
        <v>136.22312638413243</v>
      </c>
      <c r="I275" s="142">
        <f t="shared" si="40"/>
        <v>152.03500297969109</v>
      </c>
      <c r="J275" s="142">
        <f t="shared" si="41"/>
        <v>154.6877683130293</v>
      </c>
      <c r="K275" s="67">
        <f t="shared" si="42"/>
        <v>0.11607336445187086</v>
      </c>
      <c r="L275" s="134">
        <f t="shared" si="43"/>
        <v>-16.087768313029301</v>
      </c>
      <c r="M275" s="57">
        <f t="shared" si="44"/>
        <v>258.81628929370964</v>
      </c>
    </row>
    <row r="276" spans="1:13" x14ac:dyDescent="0.25">
      <c r="A276" s="13" t="s">
        <v>281</v>
      </c>
      <c r="B276" s="14">
        <v>272</v>
      </c>
      <c r="C276" s="145">
        <v>153.4</v>
      </c>
      <c r="D276" s="141">
        <v>153.4</v>
      </c>
      <c r="E276" s="134">
        <f t="shared" si="36"/>
        <v>146.42332754413772</v>
      </c>
      <c r="F276" s="142">
        <f t="shared" si="37"/>
        <v>-1.057093095510331</v>
      </c>
      <c r="G276" s="28">
        <f t="shared" si="38"/>
        <v>1.0331409535219547</v>
      </c>
      <c r="H276" s="142">
        <f t="shared" si="39"/>
        <v>148.60256472070671</v>
      </c>
      <c r="I276" s="142">
        <f t="shared" si="40"/>
        <v>145.2049389387158</v>
      </c>
      <c r="J276" s="142">
        <f t="shared" si="41"/>
        <v>149.8926864086298</v>
      </c>
      <c r="K276" s="67">
        <f t="shared" si="42"/>
        <v>2.2863843490027416E-2</v>
      </c>
      <c r="L276" s="134">
        <f t="shared" si="43"/>
        <v>3.507313591370206</v>
      </c>
      <c r="M276" s="57">
        <f t="shared" si="44"/>
        <v>12.301248628210173</v>
      </c>
    </row>
    <row r="277" spans="1:13" x14ac:dyDescent="0.25">
      <c r="A277" s="13" t="s">
        <v>282</v>
      </c>
      <c r="B277" s="14">
        <v>273</v>
      </c>
      <c r="C277" s="145">
        <v>138.9</v>
      </c>
      <c r="D277" s="141">
        <v>138.9</v>
      </c>
      <c r="E277" s="134">
        <f t="shared" si="36"/>
        <v>140.57967951555722</v>
      </c>
      <c r="F277" s="142">
        <f t="shared" si="37"/>
        <v>-1.4610783318614535</v>
      </c>
      <c r="G277" s="28">
        <f t="shared" si="38"/>
        <v>1.0485511721730949</v>
      </c>
      <c r="H277" s="142">
        <f t="shared" si="39"/>
        <v>132.01834004519696</v>
      </c>
      <c r="I277" s="142">
        <f t="shared" si="40"/>
        <v>145.36623444862738</v>
      </c>
      <c r="J277" s="142">
        <f t="shared" si="41"/>
        <v>152.94367402288012</v>
      </c>
      <c r="K277" s="67">
        <f t="shared" si="42"/>
        <v>0.10110636445558036</v>
      </c>
      <c r="L277" s="134">
        <f t="shared" si="43"/>
        <v>-14.043674022880111</v>
      </c>
      <c r="M277" s="57">
        <f t="shared" si="44"/>
        <v>197.22478006091765</v>
      </c>
    </row>
    <row r="278" spans="1:13" x14ac:dyDescent="0.25">
      <c r="A278" s="13" t="s">
        <v>283</v>
      </c>
      <c r="B278" s="14">
        <v>274</v>
      </c>
      <c r="C278" s="145">
        <v>172.1</v>
      </c>
      <c r="D278" s="141">
        <v>172.1</v>
      </c>
      <c r="E278" s="134">
        <f t="shared" si="36"/>
        <v>150.12280428996559</v>
      </c>
      <c r="F278" s="142">
        <f t="shared" si="37"/>
        <v>-0.53232358969228033</v>
      </c>
      <c r="G278" s="28">
        <f t="shared" si="38"/>
        <v>1.0209292163746235</v>
      </c>
      <c r="H278" s="142">
        <f t="shared" si="39"/>
        <v>169.80516868584255</v>
      </c>
      <c r="I278" s="142">
        <f t="shared" si="40"/>
        <v>139.11860118369577</v>
      </c>
      <c r="J278" s="142">
        <f t="shared" si="41"/>
        <v>140.99871899665104</v>
      </c>
      <c r="K278" s="67">
        <f t="shared" si="42"/>
        <v>0.18071633354647856</v>
      </c>
      <c r="L278" s="134">
        <f t="shared" si="43"/>
        <v>31.101281003348959</v>
      </c>
      <c r="M278" s="57">
        <f t="shared" si="44"/>
        <v>967.28968004927481</v>
      </c>
    </row>
    <row r="279" spans="1:13" x14ac:dyDescent="0.25">
      <c r="A279" s="13" t="s">
        <v>284</v>
      </c>
      <c r="B279" s="14">
        <v>275</v>
      </c>
      <c r="C279" s="145">
        <v>198.4</v>
      </c>
      <c r="D279" s="141">
        <v>198.4</v>
      </c>
      <c r="E279" s="134">
        <f t="shared" si="36"/>
        <v>164.81135501210173</v>
      </c>
      <c r="F279" s="142">
        <f t="shared" si="37"/>
        <v>0.75231820222603862</v>
      </c>
      <c r="G279" s="28">
        <f t="shared" si="38"/>
        <v>1.0426637590698209</v>
      </c>
      <c r="H279" s="142">
        <f t="shared" si="39"/>
        <v>192.0357520662198</v>
      </c>
      <c r="I279" s="142">
        <f t="shared" si="40"/>
        <v>149.5904807002733</v>
      </c>
      <c r="J279" s="142">
        <f t="shared" si="41"/>
        <v>154.54805186848793</v>
      </c>
      <c r="K279" s="67">
        <f t="shared" si="42"/>
        <v>0.22102796437254069</v>
      </c>
      <c r="L279" s="134">
        <f t="shared" si="43"/>
        <v>43.851948131512074</v>
      </c>
      <c r="M279" s="57">
        <f t="shared" si="44"/>
        <v>1922.9933549288253</v>
      </c>
    </row>
    <row r="280" spans="1:13" x14ac:dyDescent="0.25">
      <c r="A280" s="13" t="s">
        <v>285</v>
      </c>
      <c r="B280" s="14">
        <v>276</v>
      </c>
      <c r="C280" s="145">
        <v>217.8</v>
      </c>
      <c r="D280" s="141">
        <v>217.8</v>
      </c>
      <c r="E280" s="134">
        <f t="shared" si="36"/>
        <v>180.67920509788664</v>
      </c>
      <c r="F280" s="142">
        <f t="shared" si="37"/>
        <v>2.0280690931984076</v>
      </c>
      <c r="G280" s="28">
        <f t="shared" si="38"/>
        <v>1.0573062046584925</v>
      </c>
      <c r="H280" s="142">
        <f t="shared" si="39"/>
        <v>207.71518432296938</v>
      </c>
      <c r="I280" s="142">
        <f t="shared" si="40"/>
        <v>165.56367321432776</v>
      </c>
      <c r="J280" s="142">
        <f t="shared" si="41"/>
        <v>173.6019836181666</v>
      </c>
      <c r="K280" s="67">
        <f t="shared" si="42"/>
        <v>0.20292936814432236</v>
      </c>
      <c r="L280" s="134">
        <f t="shared" si="43"/>
        <v>44.198016381833412</v>
      </c>
      <c r="M280" s="57">
        <f t="shared" si="44"/>
        <v>1953.4646520888145</v>
      </c>
    </row>
    <row r="281" spans="1:13" x14ac:dyDescent="0.25">
      <c r="A281" s="13" t="s">
        <v>286</v>
      </c>
      <c r="B281" s="14">
        <v>277</v>
      </c>
      <c r="C281" s="145">
        <v>173.7</v>
      </c>
      <c r="D281" s="141">
        <v>173.7</v>
      </c>
      <c r="E281" s="134">
        <f t="shared" si="36"/>
        <v>178.20033464039568</v>
      </c>
      <c r="F281" s="142">
        <f t="shared" si="37"/>
        <v>1.6476833951202252</v>
      </c>
      <c r="G281" s="28">
        <f t="shared" si="38"/>
        <v>1.0183521730517548</v>
      </c>
      <c r="H281" s="142">
        <f t="shared" si="39"/>
        <v>170.13912151208518</v>
      </c>
      <c r="I281" s="142">
        <f t="shared" si="40"/>
        <v>182.70727419108505</v>
      </c>
      <c r="J281" s="142">
        <f t="shared" si="41"/>
        <v>186.53119426584794</v>
      </c>
      <c r="K281" s="67">
        <f t="shared" si="42"/>
        <v>7.3869857604190875E-2</v>
      </c>
      <c r="L281" s="134">
        <f t="shared" si="43"/>
        <v>-12.831194265847955</v>
      </c>
      <c r="M281" s="57">
        <f t="shared" si="44"/>
        <v>164.63954628792945</v>
      </c>
    </row>
    <row r="282" spans="1:13" x14ac:dyDescent="0.25">
      <c r="A282" s="13" t="s">
        <v>287</v>
      </c>
      <c r="B282" s="14">
        <v>278</v>
      </c>
      <c r="C282" s="145">
        <v>153.80000000000001</v>
      </c>
      <c r="D282" s="141">
        <v>153.80000000000001</v>
      </c>
      <c r="E282" s="134">
        <f t="shared" si="36"/>
        <v>168.25045911331489</v>
      </c>
      <c r="F282" s="142">
        <f t="shared" si="37"/>
        <v>0.66884942208645937</v>
      </c>
      <c r="G282" s="28">
        <f t="shared" si="38"/>
        <v>1.0354906492885525</v>
      </c>
      <c r="H282" s="142">
        <f t="shared" si="39"/>
        <v>147.50680520171503</v>
      </c>
      <c r="I282" s="142">
        <f t="shared" si="40"/>
        <v>179.84801803551591</v>
      </c>
      <c r="J282" s="142">
        <f t="shared" si="41"/>
        <v>187.52101054616796</v>
      </c>
      <c r="K282" s="67">
        <f t="shared" si="42"/>
        <v>0.21925234425336765</v>
      </c>
      <c r="L282" s="134">
        <f t="shared" si="43"/>
        <v>-33.721010546167946</v>
      </c>
      <c r="M282" s="57">
        <f t="shared" si="44"/>
        <v>1137.1065522547699</v>
      </c>
    </row>
    <row r="283" spans="1:13" x14ac:dyDescent="0.25">
      <c r="A283" s="13" t="s">
        <v>288</v>
      </c>
      <c r="B283" s="14">
        <v>279</v>
      </c>
      <c r="C283" s="145">
        <v>175.6</v>
      </c>
      <c r="D283" s="141">
        <v>175.6</v>
      </c>
      <c r="E283" s="134">
        <f t="shared" si="36"/>
        <v>167.90200941291806</v>
      </c>
      <c r="F283" s="142">
        <f t="shared" si="37"/>
        <v>0.58298937614886992</v>
      </c>
      <c r="G283" s="28">
        <f t="shared" si="38"/>
        <v>1.0566668432391935</v>
      </c>
      <c r="H283" s="142">
        <f t="shared" si="39"/>
        <v>166.08244539406482</v>
      </c>
      <c r="I283" s="142">
        <f t="shared" si="40"/>
        <v>168.91930853540134</v>
      </c>
      <c r="J283" s="142">
        <f t="shared" si="41"/>
        <v>178.59943300110208</v>
      </c>
      <c r="K283" s="67">
        <f t="shared" si="42"/>
        <v>1.7081053537027852E-2</v>
      </c>
      <c r="L283" s="134">
        <f t="shared" si="43"/>
        <v>-2.9994330011020907</v>
      </c>
      <c r="M283" s="57">
        <f t="shared" si="44"/>
        <v>8.9965983281002941</v>
      </c>
    </row>
    <row r="284" spans="1:13" x14ac:dyDescent="0.25">
      <c r="A284" s="13" t="s">
        <v>289</v>
      </c>
      <c r="B284" s="14">
        <v>280</v>
      </c>
      <c r="C284" s="145">
        <v>147.1</v>
      </c>
      <c r="D284" s="141">
        <v>147.1</v>
      </c>
      <c r="E284" s="134">
        <f t="shared" si="36"/>
        <v>159.86570615787051</v>
      </c>
      <c r="F284" s="142">
        <f t="shared" si="37"/>
        <v>-0.14447892192410861</v>
      </c>
      <c r="G284" s="28">
        <f t="shared" si="38"/>
        <v>1.0128723418741263</v>
      </c>
      <c r="H284" s="142">
        <f t="shared" si="39"/>
        <v>144.44904610865308</v>
      </c>
      <c r="I284" s="142">
        <f t="shared" si="40"/>
        <v>168.48499878906694</v>
      </c>
      <c r="J284" s="142">
        <f t="shared" si="41"/>
        <v>171.57706464346859</v>
      </c>
      <c r="K284" s="67">
        <f t="shared" si="42"/>
        <v>0.16639744829006523</v>
      </c>
      <c r="L284" s="134">
        <f t="shared" si="43"/>
        <v>-24.477064643468594</v>
      </c>
      <c r="M284" s="57">
        <f t="shared" si="44"/>
        <v>599.12669356054039</v>
      </c>
    </row>
    <row r="285" spans="1:13" x14ac:dyDescent="0.25">
      <c r="A285" s="13" t="s">
        <v>290</v>
      </c>
      <c r="B285" s="14">
        <v>281</v>
      </c>
      <c r="C285" s="145">
        <v>160.30000000000001</v>
      </c>
      <c r="D285" s="141">
        <v>160.30000000000001</v>
      </c>
      <c r="E285" s="134">
        <f t="shared" si="36"/>
        <v>157.95856945096563</v>
      </c>
      <c r="F285" s="142">
        <f t="shared" si="37"/>
        <v>-0.29324723897648564</v>
      </c>
      <c r="G285" s="28">
        <f t="shared" si="38"/>
        <v>1.0343373982289406</v>
      </c>
      <c r="H285" s="142">
        <f t="shared" si="39"/>
        <v>154.80584021703743</v>
      </c>
      <c r="I285" s="142">
        <f t="shared" si="40"/>
        <v>159.7212272359464</v>
      </c>
      <c r="J285" s="142">
        <f t="shared" si="41"/>
        <v>165.38983729571459</v>
      </c>
      <c r="K285" s="67">
        <f t="shared" si="42"/>
        <v>3.1751948195349801E-2</v>
      </c>
      <c r="L285" s="134">
        <f t="shared" si="43"/>
        <v>-5.0898372957145739</v>
      </c>
      <c r="M285" s="57">
        <f t="shared" si="44"/>
        <v>25.906443696847045</v>
      </c>
    </row>
    <row r="286" spans="1:13" x14ac:dyDescent="0.25">
      <c r="A286" s="13" t="s">
        <v>291</v>
      </c>
      <c r="B286" s="14">
        <v>282</v>
      </c>
      <c r="C286" s="145">
        <v>135.19999999999999</v>
      </c>
      <c r="D286" s="141">
        <v>135.19999999999999</v>
      </c>
      <c r="E286" s="134">
        <f t="shared" si="36"/>
        <v>147.00923031507617</v>
      </c>
      <c r="F286" s="142">
        <f t="shared" si="37"/>
        <v>-1.1926213950759408</v>
      </c>
      <c r="G286" s="28">
        <f t="shared" si="38"/>
        <v>1.049022427416638</v>
      </c>
      <c r="H286" s="142">
        <f t="shared" si="39"/>
        <v>127.94950543309071</v>
      </c>
      <c r="I286" s="142">
        <f t="shared" si="40"/>
        <v>157.66532221198915</v>
      </c>
      <c r="J286" s="142">
        <f t="shared" si="41"/>
        <v>166.59971831003287</v>
      </c>
      <c r="K286" s="67">
        <f t="shared" si="42"/>
        <v>0.23224643720438523</v>
      </c>
      <c r="L286" s="134">
        <f t="shared" si="43"/>
        <v>-31.399718310032881</v>
      </c>
      <c r="M286" s="57">
        <f t="shared" si="44"/>
        <v>985.94230994941415</v>
      </c>
    </row>
    <row r="287" spans="1:13" x14ac:dyDescent="0.25">
      <c r="A287" s="13" t="s">
        <v>292</v>
      </c>
      <c r="B287" s="14">
        <v>283</v>
      </c>
      <c r="C287" s="145">
        <v>148.80000000000001</v>
      </c>
      <c r="D287" s="141">
        <v>148.80000000000001</v>
      </c>
      <c r="E287" s="134">
        <f t="shared" si="36"/>
        <v>146.20831810178248</v>
      </c>
      <c r="F287" s="142">
        <f t="shared" si="37"/>
        <v>-1.1595611401335184</v>
      </c>
      <c r="G287" s="28">
        <f t="shared" si="38"/>
        <v>1.0131431734220211</v>
      </c>
      <c r="H287" s="142">
        <f t="shared" si="39"/>
        <v>146.90893792664346</v>
      </c>
      <c r="I287" s="142">
        <f t="shared" si="40"/>
        <v>145.81660892000022</v>
      </c>
      <c r="J287" s="142">
        <f t="shared" si="41"/>
        <v>147.69361016094425</v>
      </c>
      <c r="K287" s="67">
        <f t="shared" si="42"/>
        <v>7.4354155850521863E-3</v>
      </c>
      <c r="L287" s="134">
        <f t="shared" si="43"/>
        <v>1.1063898390557654</v>
      </c>
      <c r="M287" s="57">
        <f t="shared" si="44"/>
        <v>1.2240984759658424</v>
      </c>
    </row>
    <row r="288" spans="1:13" x14ac:dyDescent="0.25">
      <c r="A288" s="13" t="s">
        <v>293</v>
      </c>
      <c r="B288" s="14">
        <v>284</v>
      </c>
      <c r="C288" s="145">
        <v>151</v>
      </c>
      <c r="D288" s="141">
        <v>151</v>
      </c>
      <c r="E288" s="134">
        <f t="shared" si="36"/>
        <v>145.38527548539707</v>
      </c>
      <c r="F288" s="142">
        <f t="shared" si="37"/>
        <v>-1.1311589767291779</v>
      </c>
      <c r="G288" s="28">
        <f t="shared" si="38"/>
        <v>1.034576346365641</v>
      </c>
      <c r="H288" s="142">
        <f t="shared" si="39"/>
        <v>145.98718006189466</v>
      </c>
      <c r="I288" s="142">
        <f t="shared" si="40"/>
        <v>145.04875696164896</v>
      </c>
      <c r="J288" s="142">
        <f t="shared" si="41"/>
        <v>150.0293538920539</v>
      </c>
      <c r="K288" s="67">
        <f t="shared" si="42"/>
        <v>6.428119920172815E-3</v>
      </c>
      <c r="L288" s="134">
        <f t="shared" si="43"/>
        <v>0.97064610794609507</v>
      </c>
      <c r="M288" s="57">
        <f t="shared" si="44"/>
        <v>0.94215386687090241</v>
      </c>
    </row>
    <row r="289" spans="1:13" x14ac:dyDescent="0.25">
      <c r="A289" s="13" t="s">
        <v>294</v>
      </c>
      <c r="B289" s="14">
        <v>285</v>
      </c>
      <c r="C289" s="145">
        <v>148.19999999999999</v>
      </c>
      <c r="D289" s="141">
        <v>148.19999999999999</v>
      </c>
      <c r="E289" s="134">
        <f t="shared" si="36"/>
        <v>143.18558537609215</v>
      </c>
      <c r="F289" s="142">
        <f t="shared" si="37"/>
        <v>-1.2213430043185707</v>
      </c>
      <c r="G289" s="28">
        <f t="shared" si="38"/>
        <v>1.0482411135657603</v>
      </c>
      <c r="H289" s="142">
        <f t="shared" si="39"/>
        <v>141.27438663533903</v>
      </c>
      <c r="I289" s="142">
        <f t="shared" si="40"/>
        <v>144.25411650866789</v>
      </c>
      <c r="J289" s="142">
        <f t="shared" si="41"/>
        <v>151.3258034647653</v>
      </c>
      <c r="K289" s="67">
        <f t="shared" si="42"/>
        <v>2.1091791260224778E-2</v>
      </c>
      <c r="L289" s="134">
        <f t="shared" si="43"/>
        <v>-3.1258034647653119</v>
      </c>
      <c r="M289" s="57">
        <f t="shared" si="44"/>
        <v>9.7706473003388279</v>
      </c>
    </row>
    <row r="290" spans="1:13" x14ac:dyDescent="0.25">
      <c r="A290" s="13" t="s">
        <v>295</v>
      </c>
      <c r="B290" s="14">
        <v>286</v>
      </c>
      <c r="C290" s="145">
        <v>182.2</v>
      </c>
      <c r="D290" s="141">
        <v>182.2</v>
      </c>
      <c r="E290" s="134">
        <f t="shared" si="36"/>
        <v>155.54519066689883</v>
      </c>
      <c r="F290" s="142">
        <f t="shared" si="37"/>
        <v>-7.5110968209999296E-2</v>
      </c>
      <c r="G290" s="28">
        <f t="shared" si="38"/>
        <v>1.0219718823720836</v>
      </c>
      <c r="H290" s="142">
        <f t="shared" si="39"/>
        <v>179.83637927954064</v>
      </c>
      <c r="I290" s="142">
        <f t="shared" si="40"/>
        <v>141.96424237177357</v>
      </c>
      <c r="J290" s="142">
        <f t="shared" si="41"/>
        <v>143.83010302899163</v>
      </c>
      <c r="K290" s="67">
        <f t="shared" si="42"/>
        <v>0.2105921897420876</v>
      </c>
      <c r="L290" s="134">
        <f t="shared" si="43"/>
        <v>38.369896971008359</v>
      </c>
      <c r="M290" s="57">
        <f t="shared" si="44"/>
        <v>1472.2489935657964</v>
      </c>
    </row>
    <row r="291" spans="1:13" x14ac:dyDescent="0.25">
      <c r="A291" s="13" t="s">
        <v>296</v>
      </c>
      <c r="B291" s="14">
        <v>287</v>
      </c>
      <c r="C291" s="145">
        <v>189.2</v>
      </c>
      <c r="D291" s="141">
        <v>189.2</v>
      </c>
      <c r="E291" s="134">
        <f t="shared" si="36"/>
        <v>165.29812558526646</v>
      </c>
      <c r="F291" s="142">
        <f t="shared" si="37"/>
        <v>0.75437610461715254</v>
      </c>
      <c r="G291" s="28">
        <f t="shared" si="38"/>
        <v>1.0407155870626754</v>
      </c>
      <c r="H291" s="142">
        <f t="shared" si="39"/>
        <v>182.87678880794047</v>
      </c>
      <c r="I291" s="142">
        <f t="shared" si="40"/>
        <v>155.47007969868883</v>
      </c>
      <c r="J291" s="142">
        <f t="shared" si="41"/>
        <v>160.8456670238445</v>
      </c>
      <c r="K291" s="67">
        <f t="shared" si="42"/>
        <v>0.14986433919743916</v>
      </c>
      <c r="L291" s="134">
        <f t="shared" si="43"/>
        <v>28.35433297615549</v>
      </c>
      <c r="M291" s="57">
        <f t="shared" si="44"/>
        <v>803.96819852269869</v>
      </c>
    </row>
    <row r="292" spans="1:13" x14ac:dyDescent="0.25">
      <c r="A292" s="13" t="s">
        <v>297</v>
      </c>
      <c r="B292" s="14">
        <v>288</v>
      </c>
      <c r="C292" s="145">
        <v>183.1</v>
      </c>
      <c r="D292" s="141">
        <v>183.1</v>
      </c>
      <c r="E292" s="134">
        <f t="shared" si="36"/>
        <v>169.14401078985463</v>
      </c>
      <c r="F292" s="142">
        <f t="shared" si="37"/>
        <v>1.0152994726547067</v>
      </c>
      <c r="G292" s="28">
        <f t="shared" si="38"/>
        <v>1.050153290007761</v>
      </c>
      <c r="H292" s="142">
        <f t="shared" si="39"/>
        <v>174.67355327931756</v>
      </c>
      <c r="I292" s="142">
        <f t="shared" si="40"/>
        <v>166.05250168988363</v>
      </c>
      <c r="J292" s="142">
        <f t="shared" si="41"/>
        <v>174.06305928178392</v>
      </c>
      <c r="K292" s="67">
        <f t="shared" si="42"/>
        <v>4.9355219651644307E-2</v>
      </c>
      <c r="L292" s="134">
        <f t="shared" si="43"/>
        <v>9.0369407182160728</v>
      </c>
      <c r="M292" s="57">
        <f t="shared" si="44"/>
        <v>81.666297544551625</v>
      </c>
    </row>
    <row r="293" spans="1:13" x14ac:dyDescent="0.25">
      <c r="A293" s="13" t="s">
        <v>298</v>
      </c>
      <c r="B293" s="14">
        <v>289</v>
      </c>
      <c r="C293" s="145">
        <v>170</v>
      </c>
      <c r="D293" s="141">
        <v>170</v>
      </c>
      <c r="E293" s="134">
        <f t="shared" si="36"/>
        <v>168.7915292094153</v>
      </c>
      <c r="F293" s="142">
        <f t="shared" si="37"/>
        <v>0.89985875177356989</v>
      </c>
      <c r="G293" s="28">
        <f t="shared" si="38"/>
        <v>1.0211453540265878</v>
      </c>
      <c r="H293" s="142">
        <f t="shared" si="39"/>
        <v>166.34508535148302</v>
      </c>
      <c r="I293" s="142">
        <f t="shared" si="40"/>
        <v>170.15931026250934</v>
      </c>
      <c r="J293" s="142">
        <f t="shared" si="41"/>
        <v>173.89803061211208</v>
      </c>
      <c r="K293" s="67">
        <f t="shared" si="42"/>
        <v>2.2929591835953413E-2</v>
      </c>
      <c r="L293" s="134">
        <f t="shared" si="43"/>
        <v>-3.8980306121120805</v>
      </c>
      <c r="M293" s="57">
        <f t="shared" si="44"/>
        <v>15.19464265296288</v>
      </c>
    </row>
    <row r="294" spans="1:13" x14ac:dyDescent="0.25">
      <c r="A294" s="13" t="s">
        <v>299</v>
      </c>
      <c r="B294" s="14">
        <v>290</v>
      </c>
      <c r="C294" s="145">
        <v>158.4</v>
      </c>
      <c r="D294" s="141">
        <v>158.4</v>
      </c>
      <c r="E294" s="134">
        <f t="shared" si="36"/>
        <v>163.42004015141302</v>
      </c>
      <c r="F294" s="142">
        <f t="shared" si="37"/>
        <v>0.3705569966284879</v>
      </c>
      <c r="G294" s="28">
        <f t="shared" si="38"/>
        <v>1.036729557612831</v>
      </c>
      <c r="H294" s="142">
        <f t="shared" si="39"/>
        <v>152.20296685194225</v>
      </c>
      <c r="I294" s="142">
        <f t="shared" si="40"/>
        <v>169.69138796118887</v>
      </c>
      <c r="J294" s="142">
        <f t="shared" si="41"/>
        <v>176.60047244150888</v>
      </c>
      <c r="K294" s="67">
        <f t="shared" si="42"/>
        <v>0.11490197248427322</v>
      </c>
      <c r="L294" s="134">
        <f t="shared" si="43"/>
        <v>-18.200472441508879</v>
      </c>
      <c r="M294" s="57">
        <f t="shared" si="44"/>
        <v>331.25719709412419</v>
      </c>
    </row>
    <row r="295" spans="1:13" x14ac:dyDescent="0.25">
      <c r="A295" s="13" t="s">
        <v>300</v>
      </c>
      <c r="B295" s="14">
        <v>291</v>
      </c>
      <c r="C295" s="145">
        <v>176.1</v>
      </c>
      <c r="D295" s="141">
        <v>176.1</v>
      </c>
      <c r="E295" s="134">
        <f t="shared" si="36"/>
        <v>165.18885293981916</v>
      </c>
      <c r="F295" s="142">
        <f t="shared" si="37"/>
        <v>0.48856978545452145</v>
      </c>
      <c r="G295" s="28">
        <f t="shared" si="38"/>
        <v>1.0510404694219722</v>
      </c>
      <c r="H295" s="142">
        <f t="shared" si="39"/>
        <v>167.68980459862058</v>
      </c>
      <c r="I295" s="142">
        <f t="shared" si="40"/>
        <v>163.79059714804151</v>
      </c>
      <c r="J295" s="142">
        <f t="shared" si="41"/>
        <v>172.00523446735158</v>
      </c>
      <c r="K295" s="67">
        <f t="shared" si="42"/>
        <v>2.3252501605044915E-2</v>
      </c>
      <c r="L295" s="134">
        <f t="shared" si="43"/>
        <v>4.0947655326484096</v>
      </c>
      <c r="M295" s="57">
        <f t="shared" si="44"/>
        <v>16.767104767365414</v>
      </c>
    </row>
    <row r="296" spans="1:13" x14ac:dyDescent="0.25">
      <c r="A296" s="13" t="s">
        <v>301</v>
      </c>
      <c r="B296" s="14">
        <v>292</v>
      </c>
      <c r="C296" s="145">
        <v>156.19999999999999</v>
      </c>
      <c r="D296" s="141">
        <v>156.19999999999999</v>
      </c>
      <c r="E296" s="134">
        <f t="shared" si="36"/>
        <v>161.11892384668309</v>
      </c>
      <c r="F296" s="142">
        <f t="shared" si="37"/>
        <v>0.10383248010147567</v>
      </c>
      <c r="G296" s="28">
        <f t="shared" si="38"/>
        <v>1.0182618820508393</v>
      </c>
      <c r="H296" s="142">
        <f t="shared" si="39"/>
        <v>152.96549054850126</v>
      </c>
      <c r="I296" s="142">
        <f t="shared" si="40"/>
        <v>165.67742272527369</v>
      </c>
      <c r="J296" s="142">
        <f t="shared" si="41"/>
        <v>169.18073048301224</v>
      </c>
      <c r="K296" s="67">
        <f t="shared" si="42"/>
        <v>8.3103268137082284E-2</v>
      </c>
      <c r="L296" s="134">
        <f t="shared" si="43"/>
        <v>-12.980730483012252</v>
      </c>
      <c r="M296" s="57">
        <f t="shared" si="44"/>
        <v>168.49936387260348</v>
      </c>
    </row>
    <row r="297" spans="1:13" x14ac:dyDescent="0.25">
      <c r="A297" s="13" t="s">
        <v>302</v>
      </c>
      <c r="B297" s="14">
        <v>293</v>
      </c>
      <c r="C297" s="145">
        <v>153.19999999999999</v>
      </c>
      <c r="D297" s="141">
        <v>153.19999999999999</v>
      </c>
      <c r="E297" s="134">
        <f t="shared" si="36"/>
        <v>156.39945340128813</v>
      </c>
      <c r="F297" s="142">
        <f t="shared" si="37"/>
        <v>-0.3032542868104236</v>
      </c>
      <c r="G297" s="28">
        <f t="shared" si="38"/>
        <v>1.0335385513432227</v>
      </c>
      <c r="H297" s="142">
        <f t="shared" si="39"/>
        <v>147.77238564776493</v>
      </c>
      <c r="I297" s="142">
        <f t="shared" si="40"/>
        <v>161.22275632678458</v>
      </c>
      <c r="J297" s="142">
        <f t="shared" si="41"/>
        <v>167.14439684378863</v>
      </c>
      <c r="K297" s="67">
        <f t="shared" si="42"/>
        <v>9.10208671265577E-2</v>
      </c>
      <c r="L297" s="134">
        <f t="shared" si="43"/>
        <v>-13.944396843788638</v>
      </c>
      <c r="M297" s="57">
        <f t="shared" si="44"/>
        <v>194.44620333706254</v>
      </c>
    </row>
    <row r="298" spans="1:13" x14ac:dyDescent="0.25">
      <c r="A298" s="13" t="s">
        <v>303</v>
      </c>
      <c r="B298" s="14">
        <v>294</v>
      </c>
      <c r="C298" s="145">
        <v>117.9</v>
      </c>
      <c r="D298" s="141">
        <v>117.9</v>
      </c>
      <c r="E298" s="134">
        <f t="shared" si="36"/>
        <v>140.34589857755282</v>
      </c>
      <c r="F298" s="142">
        <f t="shared" si="37"/>
        <v>-1.6325796521268841</v>
      </c>
      <c r="G298" s="28">
        <f t="shared" si="38"/>
        <v>1.0392681665347816</v>
      </c>
      <c r="H298" s="142">
        <f t="shared" si="39"/>
        <v>112.17455790721363</v>
      </c>
      <c r="I298" s="142">
        <f t="shared" si="40"/>
        <v>156.09619911447771</v>
      </c>
      <c r="J298" s="142">
        <f t="shared" si="41"/>
        <v>164.06342239226629</v>
      </c>
      <c r="K298" s="67">
        <f t="shared" si="42"/>
        <v>0.39154726371727128</v>
      </c>
      <c r="L298" s="134">
        <f t="shared" si="43"/>
        <v>-46.163422392266284</v>
      </c>
      <c r="M298" s="57">
        <f t="shared" si="44"/>
        <v>2131.0615669667923</v>
      </c>
    </row>
    <row r="299" spans="1:13" x14ac:dyDescent="0.25">
      <c r="A299" s="13" t="s">
        <v>304</v>
      </c>
      <c r="B299" s="14">
        <v>295</v>
      </c>
      <c r="C299" s="145">
        <v>149.80000000000001</v>
      </c>
      <c r="D299" s="141">
        <v>149.80000000000001</v>
      </c>
      <c r="E299" s="134">
        <f t="shared" si="36"/>
        <v>141.72559942351009</v>
      </c>
      <c r="F299" s="142">
        <f t="shared" si="37"/>
        <v>-1.3783431780885811</v>
      </c>
      <c r="G299" s="28">
        <f t="shared" si="38"/>
        <v>1.020421910461762</v>
      </c>
      <c r="H299" s="142">
        <f t="shared" si="39"/>
        <v>147.11343185929144</v>
      </c>
      <c r="I299" s="142">
        <f t="shared" si="40"/>
        <v>138.71331892542594</v>
      </c>
      <c r="J299" s="142">
        <f t="shared" si="41"/>
        <v>141.24648519452253</v>
      </c>
      <c r="K299" s="67">
        <f t="shared" si="42"/>
        <v>5.7099564789569263E-2</v>
      </c>
      <c r="L299" s="134">
        <f t="shared" si="43"/>
        <v>8.5535148054774766</v>
      </c>
      <c r="M299" s="57">
        <f t="shared" si="44"/>
        <v>73.162615527522391</v>
      </c>
    </row>
    <row r="300" spans="1:13" x14ac:dyDescent="0.25">
      <c r="A300" s="13" t="s">
        <v>305</v>
      </c>
      <c r="B300" s="14">
        <v>296</v>
      </c>
      <c r="C300" s="145">
        <v>156.6</v>
      </c>
      <c r="D300" s="141">
        <v>156.6</v>
      </c>
      <c r="E300" s="134">
        <f t="shared" si="36"/>
        <v>144.35319104942658</v>
      </c>
      <c r="F300" s="142">
        <f t="shared" si="37"/>
        <v>-1.0402422806305527</v>
      </c>
      <c r="G300" s="28">
        <f t="shared" si="38"/>
        <v>1.0364011274240421</v>
      </c>
      <c r="H300" s="142">
        <f t="shared" si="39"/>
        <v>151.51829585502853</v>
      </c>
      <c r="I300" s="142">
        <f t="shared" si="40"/>
        <v>140.34725624542151</v>
      </c>
      <c r="J300" s="142">
        <f t="shared" si="41"/>
        <v>145.05429990488901</v>
      </c>
      <c r="K300" s="67">
        <f t="shared" si="42"/>
        <v>7.3727331386404776E-2</v>
      </c>
      <c r="L300" s="134">
        <f t="shared" si="43"/>
        <v>11.545700095110988</v>
      </c>
      <c r="M300" s="57">
        <f t="shared" si="44"/>
        <v>133.30319068624587</v>
      </c>
    </row>
    <row r="301" spans="1:13" x14ac:dyDescent="0.25">
      <c r="A301" s="13" t="s">
        <v>306</v>
      </c>
      <c r="B301" s="14">
        <v>297</v>
      </c>
      <c r="C301" s="145">
        <v>166.7</v>
      </c>
      <c r="D301" s="141">
        <v>166.7</v>
      </c>
      <c r="E301" s="134">
        <f t="shared" si="36"/>
        <v>149.44084361060078</v>
      </c>
      <c r="F301" s="142">
        <f t="shared" si="37"/>
        <v>-0.52304795598223186</v>
      </c>
      <c r="G301" s="28">
        <f t="shared" si="38"/>
        <v>1.0435214319771766</v>
      </c>
      <c r="H301" s="142">
        <f t="shared" si="39"/>
        <v>160.40133371526778</v>
      </c>
      <c r="I301" s="142">
        <f t="shared" si="40"/>
        <v>143.31294876879602</v>
      </c>
      <c r="J301" s="142">
        <f t="shared" si="41"/>
        <v>148.94058550763972</v>
      </c>
      <c r="K301" s="67">
        <f t="shared" si="42"/>
        <v>0.10653517991817796</v>
      </c>
      <c r="L301" s="134">
        <f t="shared" si="43"/>
        <v>17.759414492360264</v>
      </c>
      <c r="M301" s="57">
        <f t="shared" si="44"/>
        <v>315.39680311145577</v>
      </c>
    </row>
    <row r="302" spans="1:13" x14ac:dyDescent="0.25">
      <c r="A302" s="13" t="s">
        <v>307</v>
      </c>
      <c r="B302" s="14">
        <v>298</v>
      </c>
      <c r="C302" s="145">
        <v>156.80000000000001</v>
      </c>
      <c r="D302" s="141">
        <v>156.80000000000001</v>
      </c>
      <c r="E302" s="134">
        <f t="shared" si="36"/>
        <v>150.61904216907752</v>
      </c>
      <c r="F302" s="142">
        <f t="shared" si="37"/>
        <v>-0.37946275016189485</v>
      </c>
      <c r="G302" s="28">
        <f t="shared" si="38"/>
        <v>1.0215722340130222</v>
      </c>
      <c r="H302" s="142">
        <f t="shared" si="39"/>
        <v>153.66192982767762</v>
      </c>
      <c r="I302" s="142">
        <f t="shared" si="40"/>
        <v>148.91779565461854</v>
      </c>
      <c r="J302" s="142">
        <f t="shared" si="41"/>
        <v>151.95898154364014</v>
      </c>
      <c r="K302" s="67">
        <f t="shared" si="42"/>
        <v>3.0873842196172677E-2</v>
      </c>
      <c r="L302" s="134">
        <f t="shared" si="43"/>
        <v>4.8410184563598762</v>
      </c>
      <c r="M302" s="57">
        <f t="shared" si="44"/>
        <v>23.435459694816959</v>
      </c>
    </row>
    <row r="303" spans="1:13" x14ac:dyDescent="0.25">
      <c r="A303" s="13" t="s">
        <v>308</v>
      </c>
      <c r="B303" s="14">
        <v>299</v>
      </c>
      <c r="C303" s="145">
        <v>158.6</v>
      </c>
      <c r="D303" s="141">
        <v>158.6</v>
      </c>
      <c r="E303" s="134">
        <f t="shared" si="36"/>
        <v>151.24006350968071</v>
      </c>
      <c r="F303" s="142">
        <f t="shared" si="37"/>
        <v>-0.29502189290132141</v>
      </c>
      <c r="G303" s="28">
        <f t="shared" si="38"/>
        <v>1.0370853920389236</v>
      </c>
      <c r="H303" s="142">
        <f t="shared" si="39"/>
        <v>153.029551785801</v>
      </c>
      <c r="I303" s="142">
        <f t="shared" si="40"/>
        <v>150.23957941891561</v>
      </c>
      <c r="J303" s="142">
        <f t="shared" si="41"/>
        <v>155.70846949347805</v>
      </c>
      <c r="K303" s="67">
        <f t="shared" si="42"/>
        <v>1.8231592096607477E-2</v>
      </c>
      <c r="L303" s="134">
        <f t="shared" si="43"/>
        <v>2.8915305065219457</v>
      </c>
      <c r="M303" s="57">
        <f t="shared" si="44"/>
        <v>8.3609486701470601</v>
      </c>
    </row>
    <row r="304" spans="1:13" x14ac:dyDescent="0.25">
      <c r="A304" s="13" t="s">
        <v>309</v>
      </c>
      <c r="B304" s="14">
        <v>300</v>
      </c>
      <c r="C304" s="145">
        <v>210.8</v>
      </c>
      <c r="D304" s="141">
        <v>210.8</v>
      </c>
      <c r="E304" s="134">
        <f t="shared" si="36"/>
        <v>169.25632934199422</v>
      </c>
      <c r="F304" s="142">
        <f t="shared" si="37"/>
        <v>1.2504507911068103</v>
      </c>
      <c r="G304" s="28">
        <f t="shared" si="38"/>
        <v>1.0547889486930504</v>
      </c>
      <c r="H304" s="142">
        <f t="shared" si="39"/>
        <v>202.00830911598425</v>
      </c>
      <c r="I304" s="142">
        <f t="shared" si="40"/>
        <v>150.94504161677938</v>
      </c>
      <c r="J304" s="142">
        <f t="shared" si="41"/>
        <v>157.51438597779614</v>
      </c>
      <c r="K304" s="67">
        <f t="shared" si="42"/>
        <v>0.25277805513379448</v>
      </c>
      <c r="L304" s="134">
        <f t="shared" si="43"/>
        <v>53.285614022203873</v>
      </c>
      <c r="M304" s="57">
        <f t="shared" si="44"/>
        <v>2839.35666172329</v>
      </c>
    </row>
    <row r="305" spans="1:13" x14ac:dyDescent="0.25">
      <c r="A305" s="13" t="s">
        <v>310</v>
      </c>
      <c r="B305" s="14">
        <v>301</v>
      </c>
      <c r="C305" s="145">
        <v>203.6</v>
      </c>
      <c r="D305" s="141">
        <v>203.6</v>
      </c>
      <c r="E305" s="134">
        <f t="shared" si="36"/>
        <v>180.83225826556594</v>
      </c>
      <c r="F305" s="142">
        <f t="shared" si="37"/>
        <v>2.1219211454868487</v>
      </c>
      <c r="G305" s="28">
        <f t="shared" si="38"/>
        <v>1.0273940197146585</v>
      </c>
      <c r="H305" s="142">
        <f t="shared" si="39"/>
        <v>199.30063995592567</v>
      </c>
      <c r="I305" s="142">
        <f t="shared" si="40"/>
        <v>170.50678013310102</v>
      </c>
      <c r="J305" s="142">
        <f t="shared" si="41"/>
        <v>174.18499229493921</v>
      </c>
      <c r="K305" s="67">
        <f t="shared" si="42"/>
        <v>0.14447449756906083</v>
      </c>
      <c r="L305" s="134">
        <f t="shared" si="43"/>
        <v>29.415007705060788</v>
      </c>
      <c r="M305" s="57">
        <f t="shared" si="44"/>
        <v>865.24267828878556</v>
      </c>
    </row>
    <row r="306" spans="1:13" x14ac:dyDescent="0.25">
      <c r="A306" s="13" t="s">
        <v>311</v>
      </c>
      <c r="B306" s="14">
        <v>302</v>
      </c>
      <c r="C306" s="145">
        <v>175.2</v>
      </c>
      <c r="D306" s="141">
        <v>175.2</v>
      </c>
      <c r="E306" s="134">
        <f t="shared" si="36"/>
        <v>177.9268945152547</v>
      </c>
      <c r="F306" s="142">
        <f t="shared" si="37"/>
        <v>1.6976183002814902</v>
      </c>
      <c r="G306" s="28">
        <f t="shared" si="38"/>
        <v>1.0341608404620868</v>
      </c>
      <c r="H306" s="142">
        <f t="shared" si="39"/>
        <v>168.93498003626729</v>
      </c>
      <c r="I306" s="142">
        <f t="shared" si="40"/>
        <v>182.95417941105279</v>
      </c>
      <c r="J306" s="142">
        <f t="shared" si="41"/>
        <v>189.73910687967125</v>
      </c>
      <c r="K306" s="67">
        <f t="shared" si="42"/>
        <v>8.2985769861137371E-2</v>
      </c>
      <c r="L306" s="134">
        <f t="shared" si="43"/>
        <v>-14.539106879671266</v>
      </c>
      <c r="M306" s="57">
        <f t="shared" si="44"/>
        <v>211.38562885850433</v>
      </c>
    </row>
    <row r="307" spans="1:13" x14ac:dyDescent="0.25">
      <c r="A307" s="13" t="s">
        <v>312</v>
      </c>
      <c r="B307" s="14">
        <v>303</v>
      </c>
      <c r="C307" s="145">
        <v>168.7</v>
      </c>
      <c r="D307" s="141">
        <v>168.7</v>
      </c>
      <c r="E307" s="134">
        <f t="shared" si="36"/>
        <v>172.56464548437566</v>
      </c>
      <c r="F307" s="142">
        <f t="shared" si="37"/>
        <v>1.1017654975315412</v>
      </c>
      <c r="G307" s="28">
        <f t="shared" si="38"/>
        <v>1.0504820648741173</v>
      </c>
      <c r="H307" s="142">
        <f t="shared" si="39"/>
        <v>159.93720848993522</v>
      </c>
      <c r="I307" s="142">
        <f t="shared" si="40"/>
        <v>179.62451281553618</v>
      </c>
      <c r="J307" s="142">
        <f t="shared" si="41"/>
        <v>189.46595103220076</v>
      </c>
      <c r="K307" s="67">
        <f t="shared" si="42"/>
        <v>0.12309395988263649</v>
      </c>
      <c r="L307" s="134">
        <f t="shared" si="43"/>
        <v>-20.765951032200775</v>
      </c>
      <c r="M307" s="57">
        <f t="shared" si="44"/>
        <v>431.22472227176041</v>
      </c>
    </row>
    <row r="308" spans="1:13" x14ac:dyDescent="0.25">
      <c r="A308" s="13" t="s">
        <v>313</v>
      </c>
      <c r="B308" s="14">
        <v>304</v>
      </c>
      <c r="C308" s="145">
        <v>155.9</v>
      </c>
      <c r="D308" s="141">
        <v>155.9</v>
      </c>
      <c r="E308" s="134">
        <f t="shared" si="36"/>
        <v>165.80472790351928</v>
      </c>
      <c r="F308" s="142">
        <f t="shared" si="37"/>
        <v>0.43823944571560036</v>
      </c>
      <c r="G308" s="28">
        <f t="shared" si="38"/>
        <v>1.0225320916938427</v>
      </c>
      <c r="H308" s="142">
        <f t="shared" si="39"/>
        <v>151.74314528645849</v>
      </c>
      <c r="I308" s="142">
        <f t="shared" si="40"/>
        <v>173.66641098190721</v>
      </c>
      <c r="J308" s="142">
        <f t="shared" si="41"/>
        <v>178.42383206811957</v>
      </c>
      <c r="K308" s="67">
        <f t="shared" si="42"/>
        <v>0.1444761518160331</v>
      </c>
      <c r="L308" s="134">
        <f t="shared" si="43"/>
        <v>-22.52383206811956</v>
      </c>
      <c r="M308" s="57">
        <f t="shared" si="44"/>
        <v>507.32301103285107</v>
      </c>
    </row>
    <row r="309" spans="1:13" x14ac:dyDescent="0.25">
      <c r="A309" s="13" t="s">
        <v>314</v>
      </c>
      <c r="B309" s="14">
        <v>305</v>
      </c>
      <c r="C309" s="145">
        <v>147.30000000000001</v>
      </c>
      <c r="D309" s="141">
        <v>147.30000000000001</v>
      </c>
      <c r="E309" s="134">
        <f t="shared" si="36"/>
        <v>157.7051877684371</v>
      </c>
      <c r="F309" s="142">
        <f t="shared" si="37"/>
        <v>-0.2823491509037323</v>
      </c>
      <c r="G309" s="28">
        <f t="shared" si="38"/>
        <v>1.0285730525134285</v>
      </c>
      <c r="H309" s="142">
        <f t="shared" si="39"/>
        <v>142.43432378872805</v>
      </c>
      <c r="I309" s="142">
        <f t="shared" si="40"/>
        <v>166.24296734923487</v>
      </c>
      <c r="J309" s="142">
        <f t="shared" si="41"/>
        <v>171.921966834796</v>
      </c>
      <c r="K309" s="67">
        <f t="shared" si="42"/>
        <v>0.16715523988320422</v>
      </c>
      <c r="L309" s="134">
        <f t="shared" si="43"/>
        <v>-24.621966834795984</v>
      </c>
      <c r="M309" s="57">
        <f t="shared" si="44"/>
        <v>606.24125081379339</v>
      </c>
    </row>
    <row r="310" spans="1:13" x14ac:dyDescent="0.25">
      <c r="A310" s="13" t="s">
        <v>315</v>
      </c>
      <c r="B310" s="14">
        <v>306</v>
      </c>
      <c r="C310" s="145">
        <v>137</v>
      </c>
      <c r="D310" s="141">
        <v>137</v>
      </c>
      <c r="E310" s="134">
        <f t="shared" si="36"/>
        <v>147.73829929113657</v>
      </c>
      <c r="F310" s="142">
        <f t="shared" si="37"/>
        <v>-1.0997242700516219</v>
      </c>
      <c r="G310" s="28">
        <f t="shared" si="38"/>
        <v>1.0436093649354354</v>
      </c>
      <c r="H310" s="142">
        <f t="shared" si="39"/>
        <v>130.41631511949436</v>
      </c>
      <c r="I310" s="142">
        <f t="shared" si="40"/>
        <v>157.42283861753336</v>
      </c>
      <c r="J310" s="142">
        <f t="shared" si="41"/>
        <v>165.36986856929138</v>
      </c>
      <c r="K310" s="67">
        <f t="shared" si="42"/>
        <v>0.20707933262256484</v>
      </c>
      <c r="L310" s="134">
        <f t="shared" si="43"/>
        <v>-28.369868569291384</v>
      </c>
      <c r="M310" s="57">
        <f t="shared" si="44"/>
        <v>804.84944263886712</v>
      </c>
    </row>
    <row r="311" spans="1:13" x14ac:dyDescent="0.25">
      <c r="A311" s="13" t="s">
        <v>316</v>
      </c>
      <c r="B311" s="14">
        <v>307</v>
      </c>
      <c r="C311" s="145">
        <v>141.1</v>
      </c>
      <c r="D311" s="141">
        <v>141.1</v>
      </c>
      <c r="E311" s="134">
        <f t="shared" si="36"/>
        <v>143.53747540813742</v>
      </c>
      <c r="F311" s="142">
        <f t="shared" si="37"/>
        <v>-1.3614570773843928</v>
      </c>
      <c r="G311" s="28">
        <f t="shared" si="38"/>
        <v>1.0203272356994271</v>
      </c>
      <c r="H311" s="142">
        <f t="shared" si="39"/>
        <v>137.99077911214044</v>
      </c>
      <c r="I311" s="142">
        <f t="shared" si="40"/>
        <v>146.63857502108496</v>
      </c>
      <c r="J311" s="142">
        <f t="shared" si="41"/>
        <v>149.94264883931447</v>
      </c>
      <c r="K311" s="67">
        <f t="shared" si="42"/>
        <v>6.2669375190038831E-2</v>
      </c>
      <c r="L311" s="134">
        <f t="shared" si="43"/>
        <v>-8.842648839314478</v>
      </c>
      <c r="M311" s="57">
        <f t="shared" si="44"/>
        <v>78.192438495429684</v>
      </c>
    </row>
    <row r="312" spans="1:13" x14ac:dyDescent="0.25">
      <c r="A312" s="13" t="s">
        <v>317</v>
      </c>
      <c r="B312" s="14">
        <v>308</v>
      </c>
      <c r="C312" s="145">
        <v>167.4</v>
      </c>
      <c r="D312" s="141">
        <v>167.4</v>
      </c>
      <c r="E312" s="134">
        <f t="shared" si="36"/>
        <v>149.5537560134313</v>
      </c>
      <c r="F312" s="142">
        <f t="shared" si="37"/>
        <v>-0.7387760169663472</v>
      </c>
      <c r="G312" s="28">
        <f t="shared" si="38"/>
        <v>1.0336372880495446</v>
      </c>
      <c r="H312" s="142">
        <f t="shared" si="39"/>
        <v>162.74974304541632</v>
      </c>
      <c r="I312" s="142">
        <f t="shared" si="40"/>
        <v>142.17601833075304</v>
      </c>
      <c r="J312" s="142">
        <f t="shared" si="41"/>
        <v>146.2384211686678</v>
      </c>
      <c r="K312" s="67">
        <f t="shared" si="42"/>
        <v>0.12641325466745643</v>
      </c>
      <c r="L312" s="134">
        <f t="shared" si="43"/>
        <v>21.161578831332207</v>
      </c>
      <c r="M312" s="57">
        <f t="shared" si="44"/>
        <v>447.81241863468739</v>
      </c>
    </row>
    <row r="313" spans="1:13" x14ac:dyDescent="0.25">
      <c r="A313" s="13" t="s">
        <v>318</v>
      </c>
      <c r="B313" s="14">
        <v>309</v>
      </c>
      <c r="C313" s="145">
        <v>160.19999999999999</v>
      </c>
      <c r="D313" s="141">
        <v>160.19999999999999</v>
      </c>
      <c r="E313" s="134">
        <f t="shared" si="36"/>
        <v>150.49707696908638</v>
      </c>
      <c r="F313" s="142">
        <f t="shared" si="37"/>
        <v>-0.59680703247709854</v>
      </c>
      <c r="G313" s="28">
        <f t="shared" si="38"/>
        <v>1.0447735279595491</v>
      </c>
      <c r="H313" s="142">
        <f t="shared" si="39"/>
        <v>153.50571332781306</v>
      </c>
      <c r="I313" s="142">
        <f t="shared" si="40"/>
        <v>148.81497999646496</v>
      </c>
      <c r="J313" s="142">
        <f t="shared" si="41"/>
        <v>155.30470676699031</v>
      </c>
      <c r="K313" s="67">
        <f t="shared" si="42"/>
        <v>3.0557385973843207E-2</v>
      </c>
      <c r="L313" s="134">
        <f t="shared" si="43"/>
        <v>4.8952932330096814</v>
      </c>
      <c r="M313" s="57">
        <f t="shared" si="44"/>
        <v>23.963895837150378</v>
      </c>
    </row>
    <row r="314" spans="1:13" x14ac:dyDescent="0.25">
      <c r="A314" s="13" t="s">
        <v>319</v>
      </c>
      <c r="B314" s="14">
        <v>310</v>
      </c>
      <c r="C314" s="145">
        <v>191.9</v>
      </c>
      <c r="D314" s="141">
        <v>191.9</v>
      </c>
      <c r="E314" s="134">
        <f t="shared" si="36"/>
        <v>163.590415284827</v>
      </c>
      <c r="F314" s="142">
        <f t="shared" si="37"/>
        <v>0.55864123491247719</v>
      </c>
      <c r="G314" s="28">
        <f t="shared" si="38"/>
        <v>1.0288492557750177</v>
      </c>
      <c r="H314" s="142">
        <f t="shared" si="39"/>
        <v>188.07691619488517</v>
      </c>
      <c r="I314" s="142">
        <f t="shared" si="40"/>
        <v>149.90026993660928</v>
      </c>
      <c r="J314" s="142">
        <f t="shared" si="41"/>
        <v>152.94732805501849</v>
      </c>
      <c r="K314" s="67">
        <f t="shared" si="42"/>
        <v>0.20298422066170671</v>
      </c>
      <c r="L314" s="134">
        <f t="shared" si="43"/>
        <v>38.952671944981518</v>
      </c>
      <c r="M314" s="57">
        <f t="shared" si="44"/>
        <v>1517.3106516533503</v>
      </c>
    </row>
    <row r="315" spans="1:13" x14ac:dyDescent="0.25">
      <c r="A315" s="13" t="s">
        <v>320</v>
      </c>
      <c r="B315" s="14">
        <v>311</v>
      </c>
      <c r="C315" s="145">
        <v>174.4</v>
      </c>
      <c r="D315" s="141">
        <v>174.4</v>
      </c>
      <c r="E315" s="134">
        <f t="shared" si="36"/>
        <v>165.78983323838924</v>
      </c>
      <c r="F315" s="142">
        <f t="shared" si="37"/>
        <v>0.69712278996651644</v>
      </c>
      <c r="G315" s="28">
        <f t="shared" si="38"/>
        <v>1.0346582572187186</v>
      </c>
      <c r="H315" s="142">
        <f t="shared" si="39"/>
        <v>168.72456326444041</v>
      </c>
      <c r="I315" s="142">
        <f t="shared" si="40"/>
        <v>164.14905651973947</v>
      </c>
      <c r="J315" s="142">
        <f t="shared" si="41"/>
        <v>169.67058561695492</v>
      </c>
      <c r="K315" s="67">
        <f t="shared" si="42"/>
        <v>2.7118201737643819E-2</v>
      </c>
      <c r="L315" s="134">
        <f t="shared" si="43"/>
        <v>4.7294143830450821</v>
      </c>
      <c r="M315" s="57">
        <f t="shared" si="44"/>
        <v>22.367360406553694</v>
      </c>
    </row>
    <row r="316" spans="1:13" x14ac:dyDescent="0.25">
      <c r="A316" s="13" t="s">
        <v>321</v>
      </c>
      <c r="B316" s="14">
        <v>312</v>
      </c>
      <c r="C316" s="145">
        <v>208.2</v>
      </c>
      <c r="D316" s="141">
        <v>208.2</v>
      </c>
      <c r="E316" s="134">
        <f t="shared" si="36"/>
        <v>178.24569427560897</v>
      </c>
      <c r="F316" s="142">
        <f t="shared" si="37"/>
        <v>1.6895602980346878</v>
      </c>
      <c r="G316" s="28">
        <f t="shared" si="38"/>
        <v>1.0516523916641982</v>
      </c>
      <c r="H316" s="142">
        <f t="shared" si="39"/>
        <v>199.27763714172221</v>
      </c>
      <c r="I316" s="142">
        <f t="shared" si="40"/>
        <v>166.48695602835576</v>
      </c>
      <c r="J316" s="142">
        <f t="shared" si="41"/>
        <v>173.94116440899157</v>
      </c>
      <c r="K316" s="67">
        <f t="shared" si="42"/>
        <v>0.16454772137852269</v>
      </c>
      <c r="L316" s="134">
        <f t="shared" si="43"/>
        <v>34.25883559100842</v>
      </c>
      <c r="M316" s="57">
        <f t="shared" si="44"/>
        <v>1173.6678160517451</v>
      </c>
    </row>
    <row r="317" spans="1:13" x14ac:dyDescent="0.25">
      <c r="A317" s="13" t="s">
        <v>322</v>
      </c>
      <c r="B317" s="14">
        <v>313</v>
      </c>
      <c r="C317" s="145">
        <v>159.4</v>
      </c>
      <c r="D317" s="141">
        <v>159.4</v>
      </c>
      <c r="E317" s="134">
        <f t="shared" si="36"/>
        <v>170.96850440452008</v>
      </c>
      <c r="F317" s="142">
        <f t="shared" si="37"/>
        <v>0.93276658376065746</v>
      </c>
      <c r="G317" s="28">
        <f t="shared" si="38"/>
        <v>1.0234637862320355</v>
      </c>
      <c r="H317" s="142">
        <f t="shared" si="39"/>
        <v>154.93037401278599</v>
      </c>
      <c r="I317" s="142">
        <f t="shared" si="40"/>
        <v>179.93525457364365</v>
      </c>
      <c r="J317" s="142">
        <f t="shared" si="41"/>
        <v>185.12625275578162</v>
      </c>
      <c r="K317" s="67">
        <f t="shared" si="42"/>
        <v>0.16139430838006033</v>
      </c>
      <c r="L317" s="134">
        <f t="shared" si="43"/>
        <v>-25.726252755781616</v>
      </c>
      <c r="M317" s="57">
        <f t="shared" si="44"/>
        <v>661.84008085436119</v>
      </c>
    </row>
    <row r="318" spans="1:13" x14ac:dyDescent="0.25">
      <c r="A318" s="13" t="s">
        <v>323</v>
      </c>
      <c r="B318" s="14">
        <v>314</v>
      </c>
      <c r="C318" s="145">
        <v>161.1</v>
      </c>
      <c r="D318" s="141">
        <v>161.1</v>
      </c>
      <c r="E318" s="134">
        <f t="shared" si="36"/>
        <v>166.09278082795566</v>
      </c>
      <c r="F318" s="142">
        <f t="shared" si="37"/>
        <v>0.44253001422922156</v>
      </c>
      <c r="G318" s="28">
        <f t="shared" si="38"/>
        <v>1.0310469677703036</v>
      </c>
      <c r="H318" s="142">
        <f t="shared" si="39"/>
        <v>155.70358509780368</v>
      </c>
      <c r="I318" s="142">
        <f t="shared" si="40"/>
        <v>171.90127098828074</v>
      </c>
      <c r="J318" s="142">
        <f t="shared" si="41"/>
        <v>177.85906945441724</v>
      </c>
      <c r="K318" s="67">
        <f t="shared" si="42"/>
        <v>0.1040289848194739</v>
      </c>
      <c r="L318" s="134">
        <f t="shared" si="43"/>
        <v>-16.759069454417244</v>
      </c>
      <c r="M318" s="57">
        <f t="shared" si="44"/>
        <v>280.86640897798111</v>
      </c>
    </row>
    <row r="319" spans="1:13" x14ac:dyDescent="0.25">
      <c r="A319" s="13" t="s">
        <v>324</v>
      </c>
      <c r="B319" s="14">
        <v>315</v>
      </c>
      <c r="C319" s="145">
        <v>172.1</v>
      </c>
      <c r="D319" s="141">
        <v>172.1</v>
      </c>
      <c r="E319" s="134">
        <f t="shared" si="36"/>
        <v>165.49964477300395</v>
      </c>
      <c r="F319" s="142">
        <f t="shared" si="37"/>
        <v>0.35511979799035059</v>
      </c>
      <c r="G319" s="28">
        <f t="shared" si="38"/>
        <v>1.0509955695518249</v>
      </c>
      <c r="H319" s="142">
        <f t="shared" si="39"/>
        <v>163.64722922149073</v>
      </c>
      <c r="I319" s="142">
        <f t="shared" si="40"/>
        <v>166.53531084218488</v>
      </c>
      <c r="J319" s="142">
        <f t="shared" si="41"/>
        <v>175.13725794372442</v>
      </c>
      <c r="K319" s="67">
        <f t="shared" si="42"/>
        <v>1.7648215826405734E-2</v>
      </c>
      <c r="L319" s="134">
        <f t="shared" si="43"/>
        <v>-3.0372579437244269</v>
      </c>
      <c r="M319" s="57">
        <f t="shared" si="44"/>
        <v>9.2249358167171334</v>
      </c>
    </row>
    <row r="320" spans="1:13" x14ac:dyDescent="0.25">
      <c r="A320" s="13" t="s">
        <v>325</v>
      </c>
      <c r="B320" s="14">
        <v>316</v>
      </c>
      <c r="C320" s="145">
        <v>158.4</v>
      </c>
      <c r="D320" s="141">
        <v>158.4</v>
      </c>
      <c r="E320" s="134">
        <f t="shared" si="36"/>
        <v>161.87924586307287</v>
      </c>
      <c r="F320" s="142">
        <f t="shared" si="37"/>
        <v>1.9586019041781588E-2</v>
      </c>
      <c r="G320" s="28">
        <f t="shared" si="38"/>
        <v>1.0209552060979421</v>
      </c>
      <c r="H320" s="142">
        <f t="shared" si="39"/>
        <v>154.76854396887103</v>
      </c>
      <c r="I320" s="142">
        <f t="shared" si="40"/>
        <v>165.85476457099429</v>
      </c>
      <c r="J320" s="142">
        <f t="shared" si="41"/>
        <v>169.74634531245266</v>
      </c>
      <c r="K320" s="67">
        <f t="shared" si="42"/>
        <v>7.1630967881645552E-2</v>
      </c>
      <c r="L320" s="134">
        <f t="shared" si="43"/>
        <v>-11.346345312452655</v>
      </c>
      <c r="M320" s="57">
        <f t="shared" si="44"/>
        <v>128.73955194941635</v>
      </c>
    </row>
    <row r="321" spans="1:13" x14ac:dyDescent="0.25">
      <c r="A321" s="13" t="s">
        <v>326</v>
      </c>
      <c r="B321" s="14">
        <v>317</v>
      </c>
      <c r="C321" s="145">
        <v>114.6</v>
      </c>
      <c r="D321" s="141">
        <v>114.6</v>
      </c>
      <c r="E321" s="134">
        <f t="shared" si="36"/>
        <v>143.69999801895875</v>
      </c>
      <c r="F321" s="142">
        <f t="shared" si="37"/>
        <v>-1.516395559008576</v>
      </c>
      <c r="G321" s="28">
        <f t="shared" si="38"/>
        <v>1.0180147563504656</v>
      </c>
      <c r="H321" s="142">
        <f t="shared" si="39"/>
        <v>111.14915574392199</v>
      </c>
      <c r="I321" s="142">
        <f t="shared" si="40"/>
        <v>161.89883188211465</v>
      </c>
      <c r="J321" s="142">
        <f t="shared" si="41"/>
        <v>166.92529969760847</v>
      </c>
      <c r="K321" s="67">
        <f t="shared" si="42"/>
        <v>0.45659074779763065</v>
      </c>
      <c r="L321" s="134">
        <f t="shared" si="43"/>
        <v>-52.325299697608472</v>
      </c>
      <c r="M321" s="57">
        <f t="shared" si="44"/>
        <v>2737.936988444545</v>
      </c>
    </row>
    <row r="322" spans="1:13" x14ac:dyDescent="0.25">
      <c r="A322" s="13" t="s">
        <v>327</v>
      </c>
      <c r="B322" s="14">
        <v>318</v>
      </c>
      <c r="C322" s="145">
        <v>159.6</v>
      </c>
      <c r="D322" s="141">
        <v>159.6</v>
      </c>
      <c r="E322" s="134">
        <f t="shared" si="36"/>
        <v>145.65212994661212</v>
      </c>
      <c r="F322" s="142">
        <f t="shared" si="37"/>
        <v>-1.2236518391343079</v>
      </c>
      <c r="G322" s="28">
        <f t="shared" si="38"/>
        <v>1.0534935098544174</v>
      </c>
      <c r="H322" s="142">
        <f t="shared" si="39"/>
        <v>151.85601597546037</v>
      </c>
      <c r="I322" s="142">
        <f t="shared" si="40"/>
        <v>142.18360245995018</v>
      </c>
      <c r="J322" s="142">
        <f t="shared" si="41"/>
        <v>149.43433624832559</v>
      </c>
      <c r="K322" s="67">
        <f t="shared" si="42"/>
        <v>6.3694635035553893E-2</v>
      </c>
      <c r="L322" s="134">
        <f t="shared" si="43"/>
        <v>10.165663751674401</v>
      </c>
      <c r="M322" s="57">
        <f t="shared" si="44"/>
        <v>103.34071951210686</v>
      </c>
    </row>
    <row r="323" spans="1:13" x14ac:dyDescent="0.25">
      <c r="A323" s="13" t="s">
        <v>328</v>
      </c>
      <c r="B323" s="14">
        <v>319</v>
      </c>
      <c r="C323" s="145">
        <v>159.69999999999999</v>
      </c>
      <c r="D323" s="141">
        <v>159.69999999999999</v>
      </c>
      <c r="E323" s="134">
        <f t="shared" si="36"/>
        <v>148.72940590069663</v>
      </c>
      <c r="F323" s="142">
        <f t="shared" si="37"/>
        <v>-0.86065353338663941</v>
      </c>
      <c r="G323" s="28">
        <f t="shared" si="38"/>
        <v>1.0239018310734356</v>
      </c>
      <c r="H323" s="142">
        <f t="shared" si="39"/>
        <v>156.42214178070381</v>
      </c>
      <c r="I323" s="142">
        <f t="shared" si="40"/>
        <v>144.42847810747782</v>
      </c>
      <c r="J323" s="142">
        <f t="shared" si="41"/>
        <v>147.45500663263212</v>
      </c>
      <c r="K323" s="67">
        <f t="shared" si="42"/>
        <v>7.6674974122528924E-2</v>
      </c>
      <c r="L323" s="134">
        <f t="shared" si="43"/>
        <v>12.244993367367869</v>
      </c>
      <c r="M323" s="57">
        <f t="shared" si="44"/>
        <v>149.93986256688311</v>
      </c>
    </row>
    <row r="324" spans="1:13" x14ac:dyDescent="0.25">
      <c r="A324" s="13" t="s">
        <v>329</v>
      </c>
      <c r="B324" s="14">
        <v>320</v>
      </c>
      <c r="C324" s="145">
        <v>159.4</v>
      </c>
      <c r="D324" s="141">
        <v>159.4</v>
      </c>
      <c r="E324" s="134">
        <f t="shared" si="36"/>
        <v>150.99234138421022</v>
      </c>
      <c r="F324" s="142">
        <f t="shared" si="37"/>
        <v>-0.59702262036026021</v>
      </c>
      <c r="G324" s="28">
        <f t="shared" si="38"/>
        <v>1.0201166266335127</v>
      </c>
      <c r="H324" s="142">
        <f t="shared" si="39"/>
        <v>156.57926273234133</v>
      </c>
      <c r="I324" s="142">
        <f t="shared" si="40"/>
        <v>147.86875236730998</v>
      </c>
      <c r="J324" s="142">
        <f t="shared" si="41"/>
        <v>150.5325719130544</v>
      </c>
      <c r="K324" s="67">
        <f t="shared" si="42"/>
        <v>5.5630038186609838E-2</v>
      </c>
      <c r="L324" s="134">
        <f t="shared" si="43"/>
        <v>8.8674280869456084</v>
      </c>
      <c r="M324" s="57">
        <f t="shared" si="44"/>
        <v>78.631280877151852</v>
      </c>
    </row>
    <row r="325" spans="1:13" x14ac:dyDescent="0.25">
      <c r="A325" s="13" t="s">
        <v>330</v>
      </c>
      <c r="B325" s="14">
        <v>321</v>
      </c>
      <c r="C325" s="145">
        <v>160.69999999999999</v>
      </c>
      <c r="D325" s="141">
        <v>160.69999999999999</v>
      </c>
      <c r="E325" s="134">
        <f t="shared" si="36"/>
        <v>151.16443549657805</v>
      </c>
      <c r="F325" s="142">
        <f t="shared" si="37"/>
        <v>-0.53210916811800935</v>
      </c>
      <c r="G325" s="28">
        <f t="shared" si="38"/>
        <v>1.0540284773152249</v>
      </c>
      <c r="H325" s="142">
        <f t="shared" si="39"/>
        <v>152.5400949287359</v>
      </c>
      <c r="I325" s="142">
        <f t="shared" si="40"/>
        <v>150.39531876384996</v>
      </c>
      <c r="J325" s="142">
        <f t="shared" si="41"/>
        <v>158.44049223020221</v>
      </c>
      <c r="K325" s="67">
        <f t="shared" si="42"/>
        <v>1.4060409270676906E-2</v>
      </c>
      <c r="L325" s="134">
        <f t="shared" si="43"/>
        <v>2.2595077697977786</v>
      </c>
      <c r="M325" s="57">
        <f t="shared" si="44"/>
        <v>5.105375361776531</v>
      </c>
    </row>
    <row r="326" spans="1:13" x14ac:dyDescent="0.25">
      <c r="A326" s="13" t="s">
        <v>331</v>
      </c>
      <c r="B326" s="14">
        <v>322</v>
      </c>
      <c r="C326" s="145">
        <v>165.5</v>
      </c>
      <c r="D326" s="141">
        <v>165.5</v>
      </c>
      <c r="E326" s="134">
        <f t="shared" si="36"/>
        <v>154.57845511665363</v>
      </c>
      <c r="F326" s="142">
        <f t="shared" si="37"/>
        <v>-0.19905589839447058</v>
      </c>
      <c r="G326" s="28">
        <f t="shared" si="38"/>
        <v>1.0265105871965996</v>
      </c>
      <c r="H326" s="142">
        <f t="shared" si="39"/>
        <v>161.63658954149298</v>
      </c>
      <c r="I326" s="142">
        <f t="shared" si="40"/>
        <v>150.63232632846004</v>
      </c>
      <c r="J326" s="142">
        <f t="shared" si="41"/>
        <v>154.2327147465615</v>
      </c>
      <c r="K326" s="67">
        <f t="shared" si="42"/>
        <v>6.8080273434673724E-2</v>
      </c>
      <c r="L326" s="134">
        <f t="shared" si="43"/>
        <v>11.267285253438502</v>
      </c>
      <c r="M326" s="57">
        <f t="shared" si="44"/>
        <v>126.95171698235272</v>
      </c>
    </row>
    <row r="327" spans="1:13" x14ac:dyDescent="0.25">
      <c r="A327" s="13" t="s">
        <v>332</v>
      </c>
      <c r="B327" s="14">
        <v>323</v>
      </c>
      <c r="C327" s="145">
        <v>205</v>
      </c>
      <c r="D327" s="141">
        <v>205</v>
      </c>
      <c r="E327" s="134">
        <f t="shared" si="36"/>
        <v>171.08227557677628</v>
      </c>
      <c r="F327" s="142">
        <f t="shared" si="37"/>
        <v>1.2106668662643747</v>
      </c>
      <c r="G327" s="28">
        <f t="shared" si="38"/>
        <v>1.0300566852053148</v>
      </c>
      <c r="H327" s="142">
        <f t="shared" si="39"/>
        <v>200.95741471886464</v>
      </c>
      <c r="I327" s="142">
        <f t="shared" si="40"/>
        <v>154.37939921825915</v>
      </c>
      <c r="J327" s="142">
        <f t="shared" si="41"/>
        <v>157.48499195223886</v>
      </c>
      <c r="K327" s="67">
        <f t="shared" si="42"/>
        <v>0.23178052706224947</v>
      </c>
      <c r="L327" s="134">
        <f t="shared" si="43"/>
        <v>47.515008047761143</v>
      </c>
      <c r="M327" s="57">
        <f t="shared" si="44"/>
        <v>2257.6759897788061</v>
      </c>
    </row>
    <row r="328" spans="1:13" x14ac:dyDescent="0.25">
      <c r="A328" s="13" t="s">
        <v>333</v>
      </c>
      <c r="B328" s="14">
        <v>324</v>
      </c>
      <c r="C328" s="145">
        <v>205.2</v>
      </c>
      <c r="D328" s="141">
        <v>205.2</v>
      </c>
      <c r="E328" s="134">
        <f t="shared" si="36"/>
        <v>180.32153191464323</v>
      </c>
      <c r="F328" s="142">
        <f t="shared" si="37"/>
        <v>1.8882798176676319</v>
      </c>
      <c r="G328" s="28">
        <f t="shared" si="38"/>
        <v>1.0587122615153179</v>
      </c>
      <c r="H328" s="142">
        <f t="shared" si="39"/>
        <v>194.68164704873669</v>
      </c>
      <c r="I328" s="142">
        <f t="shared" si="40"/>
        <v>172.29294244304066</v>
      </c>
      <c r="J328" s="142">
        <f t="shared" si="41"/>
        <v>181.60166777539783</v>
      </c>
      <c r="K328" s="67">
        <f t="shared" si="42"/>
        <v>0.11500161902827565</v>
      </c>
      <c r="L328" s="134">
        <f t="shared" si="43"/>
        <v>23.59833222460216</v>
      </c>
      <c r="M328" s="57">
        <f t="shared" si="44"/>
        <v>556.88128378269676</v>
      </c>
    </row>
    <row r="329" spans="1:13" x14ac:dyDescent="0.25">
      <c r="A329" s="13" t="s">
        <v>334</v>
      </c>
      <c r="B329" s="14">
        <v>325</v>
      </c>
      <c r="C329" s="145">
        <v>141.6</v>
      </c>
      <c r="D329" s="141">
        <v>141.6</v>
      </c>
      <c r="E329" s="134">
        <f t="shared" ref="E329:E392" si="45">$N$4*H329+(1-$N$4)*I329</f>
        <v>166.33575053661764</v>
      </c>
      <c r="F329" s="142">
        <f t="shared" ref="F329:F392" si="46">$O$4*(E329-E328)+(1-$O$4)*F328</f>
        <v>0.5485090527511236</v>
      </c>
      <c r="G329" s="28">
        <f t="shared" ref="G329:G392" si="47">$P$4*(D329/E329)+(1-$P$4)*G326</f>
        <v>1.016733291489275</v>
      </c>
      <c r="H329" s="142">
        <f t="shared" ref="H329:H392" si="48">D329/G326</f>
        <v>137.94304877722655</v>
      </c>
      <c r="I329" s="142">
        <f t="shared" ref="I329:I392" si="49">E328+F328</f>
        <v>182.20981173231087</v>
      </c>
      <c r="J329" s="142">
        <f t="shared" ref="J329:J392" si="50">(E328+F328)*G326</f>
        <v>187.0403008343163</v>
      </c>
      <c r="K329" s="67">
        <f t="shared" ref="K329:K392" si="51">ABS(D329-J329)/D329</f>
        <v>0.32090607933839199</v>
      </c>
      <c r="L329" s="134">
        <f t="shared" ref="L329:L392" si="52">(D329-J329)</f>
        <v>-45.440300834316304</v>
      </c>
      <c r="M329" s="57">
        <f t="shared" ref="M329:M392" si="53">(D329-J329)^2</f>
        <v>2064.820939913167</v>
      </c>
    </row>
    <row r="330" spans="1:13" x14ac:dyDescent="0.25">
      <c r="A330" s="13" t="s">
        <v>335</v>
      </c>
      <c r="B330" s="14">
        <v>326</v>
      </c>
      <c r="C330" s="145">
        <v>148.1</v>
      </c>
      <c r="D330" s="141">
        <v>148.1</v>
      </c>
      <c r="E330" s="134">
        <f t="shared" si="45"/>
        <v>158.59853242032494</v>
      </c>
      <c r="F330" s="142">
        <f t="shared" si="46"/>
        <v>-0.1508063203161748</v>
      </c>
      <c r="G330" s="28">
        <f t="shared" si="47"/>
        <v>1.0246858050846146</v>
      </c>
      <c r="H330" s="142">
        <f t="shared" si="48"/>
        <v>143.77849503542626</v>
      </c>
      <c r="I330" s="142">
        <f t="shared" si="49"/>
        <v>166.88425958936875</v>
      </c>
      <c r="J330" s="142">
        <f t="shared" si="50"/>
        <v>171.90024724556844</v>
      </c>
      <c r="K330" s="67">
        <f t="shared" si="51"/>
        <v>0.16070389767433116</v>
      </c>
      <c r="L330" s="134">
        <f t="shared" si="52"/>
        <v>-23.800247245568443</v>
      </c>
      <c r="M330" s="57">
        <f t="shared" si="53"/>
        <v>566.45176895018824</v>
      </c>
    </row>
    <row r="331" spans="1:13" x14ac:dyDescent="0.25">
      <c r="A331" s="13" t="s">
        <v>336</v>
      </c>
      <c r="B331" s="14">
        <v>327</v>
      </c>
      <c r="C331" s="145">
        <v>184.9</v>
      </c>
      <c r="D331" s="141">
        <v>184.9</v>
      </c>
      <c r="E331" s="134">
        <f t="shared" si="45"/>
        <v>164.25647399014252</v>
      </c>
      <c r="F331" s="142">
        <f t="shared" si="46"/>
        <v>0.33945200161111422</v>
      </c>
      <c r="G331" s="28">
        <f t="shared" si="47"/>
        <v>1.0624489839901627</v>
      </c>
      <c r="H331" s="142">
        <f t="shared" si="48"/>
        <v>174.64613070160877</v>
      </c>
      <c r="I331" s="142">
        <f t="shared" si="49"/>
        <v>158.44772610000877</v>
      </c>
      <c r="J331" s="142">
        <f t="shared" si="50"/>
        <v>167.75055043129996</v>
      </c>
      <c r="K331" s="67">
        <f t="shared" si="51"/>
        <v>9.2749862459167387E-2</v>
      </c>
      <c r="L331" s="134">
        <f t="shared" si="52"/>
        <v>17.149449568700049</v>
      </c>
      <c r="M331" s="57">
        <f t="shared" si="53"/>
        <v>294.1036205093863</v>
      </c>
    </row>
    <row r="332" spans="1:13" x14ac:dyDescent="0.25">
      <c r="A332" s="13" t="s">
        <v>337</v>
      </c>
      <c r="B332" s="14">
        <v>328</v>
      </c>
      <c r="C332" s="145">
        <v>132.5</v>
      </c>
      <c r="D332" s="141">
        <v>132.5</v>
      </c>
      <c r="E332" s="134">
        <f t="shared" si="45"/>
        <v>152.30433819805518</v>
      </c>
      <c r="F332" s="142">
        <f t="shared" si="46"/>
        <v>-0.69795800817703602</v>
      </c>
      <c r="G332" s="28">
        <f t="shared" si="47"/>
        <v>1.0085438246805449</v>
      </c>
      <c r="H332" s="142">
        <f t="shared" si="48"/>
        <v>130.31932868640376</v>
      </c>
      <c r="I332" s="142">
        <f t="shared" si="49"/>
        <v>164.59592599175363</v>
      </c>
      <c r="J332" s="142">
        <f t="shared" si="50"/>
        <v>167.3501575993208</v>
      </c>
      <c r="K332" s="67">
        <f t="shared" si="51"/>
        <v>0.26302005735336448</v>
      </c>
      <c r="L332" s="134">
        <f t="shared" si="52"/>
        <v>-34.850157599320795</v>
      </c>
      <c r="M332" s="57">
        <f t="shared" si="53"/>
        <v>1214.533484697497</v>
      </c>
    </row>
    <row r="333" spans="1:13" x14ac:dyDescent="0.25">
      <c r="A333" s="13" t="s">
        <v>338</v>
      </c>
      <c r="B333" s="14">
        <v>329</v>
      </c>
      <c r="C333" s="145">
        <v>137.30000000000001</v>
      </c>
      <c r="D333" s="141">
        <v>137.30000000000001</v>
      </c>
      <c r="E333" s="134">
        <f t="shared" si="45"/>
        <v>145.28996830386887</v>
      </c>
      <c r="F333" s="142">
        <f t="shared" si="46"/>
        <v>-1.2310631713562179</v>
      </c>
      <c r="G333" s="28">
        <f t="shared" si="47"/>
        <v>1.0202397135211425</v>
      </c>
      <c r="H333" s="142">
        <f t="shared" si="48"/>
        <v>133.99229238728677</v>
      </c>
      <c r="I333" s="142">
        <f t="shared" si="49"/>
        <v>151.60638018987814</v>
      </c>
      <c r="J333" s="142">
        <f t="shared" si="50"/>
        <v>155.34890574082945</v>
      </c>
      <c r="K333" s="67">
        <f t="shared" si="51"/>
        <v>0.13145597771907822</v>
      </c>
      <c r="L333" s="134">
        <f t="shared" si="52"/>
        <v>-18.04890574082944</v>
      </c>
      <c r="M333" s="57">
        <f t="shared" si="53"/>
        <v>325.76299844134593</v>
      </c>
    </row>
    <row r="334" spans="1:13" x14ac:dyDescent="0.25">
      <c r="A334" s="13" t="s">
        <v>339</v>
      </c>
      <c r="B334" s="14">
        <v>330</v>
      </c>
      <c r="C334" s="145">
        <v>135.5</v>
      </c>
      <c r="D334" s="141">
        <v>135.5</v>
      </c>
      <c r="E334" s="134">
        <f t="shared" si="45"/>
        <v>138.13362474360807</v>
      </c>
      <c r="F334" s="142">
        <f t="shared" si="46"/>
        <v>-1.7311568361797653</v>
      </c>
      <c r="G334" s="28">
        <f t="shared" si="47"/>
        <v>1.0579004603842554</v>
      </c>
      <c r="H334" s="142">
        <f t="shared" si="48"/>
        <v>127.53553539212062</v>
      </c>
      <c r="I334" s="142">
        <f t="shared" si="49"/>
        <v>144.05890513251265</v>
      </c>
      <c r="J334" s="142">
        <f t="shared" si="50"/>
        <v>153.05523739277331</v>
      </c>
      <c r="K334" s="67">
        <f t="shared" si="51"/>
        <v>0.12955894754814248</v>
      </c>
      <c r="L334" s="134">
        <f t="shared" si="52"/>
        <v>-17.555237392773307</v>
      </c>
      <c r="M334" s="57">
        <f t="shared" si="53"/>
        <v>308.18635991662615</v>
      </c>
    </row>
    <row r="335" spans="1:13" x14ac:dyDescent="0.25">
      <c r="A335" s="13" t="s">
        <v>340</v>
      </c>
      <c r="B335" s="14">
        <v>331</v>
      </c>
      <c r="C335" s="145">
        <v>121.7</v>
      </c>
      <c r="D335" s="141">
        <v>121.7</v>
      </c>
      <c r="E335" s="134">
        <f t="shared" si="45"/>
        <v>130.76045528296774</v>
      </c>
      <c r="F335" s="142">
        <f t="shared" si="46"/>
        <v>-2.2073427016842366</v>
      </c>
      <c r="G335" s="28">
        <f t="shared" si="47"/>
        <v>1.0042006702355377</v>
      </c>
      <c r="H335" s="142">
        <f t="shared" si="48"/>
        <v>120.66902500597665</v>
      </c>
      <c r="I335" s="142">
        <f t="shared" si="49"/>
        <v>136.4024679074283</v>
      </c>
      <c r="J335" s="142">
        <f t="shared" si="50"/>
        <v>137.56786667922302</v>
      </c>
      <c r="K335" s="67">
        <f t="shared" si="51"/>
        <v>0.13038510007578483</v>
      </c>
      <c r="L335" s="134">
        <f t="shared" si="52"/>
        <v>-15.867866679223013</v>
      </c>
      <c r="M335" s="57">
        <f t="shared" si="53"/>
        <v>251.78919294959599</v>
      </c>
    </row>
    <row r="336" spans="1:13" x14ac:dyDescent="0.25">
      <c r="A336" s="13" t="s">
        <v>341</v>
      </c>
      <c r="B336" s="14">
        <v>332</v>
      </c>
      <c r="C336" s="145">
        <v>166.1</v>
      </c>
      <c r="D336" s="141">
        <v>166.1</v>
      </c>
      <c r="E336" s="134">
        <f t="shared" si="45"/>
        <v>140.83579492563101</v>
      </c>
      <c r="F336" s="142">
        <f t="shared" si="46"/>
        <v>-1.1706843118213071</v>
      </c>
      <c r="G336" s="28">
        <f t="shared" si="47"/>
        <v>1.0291201694808012</v>
      </c>
      <c r="H336" s="142">
        <f t="shared" si="48"/>
        <v>162.80487595090847</v>
      </c>
      <c r="I336" s="142">
        <f t="shared" si="49"/>
        <v>128.5531125812835</v>
      </c>
      <c r="J336" s="142">
        <f t="shared" si="50"/>
        <v>131.15499075217986</v>
      </c>
      <c r="K336" s="67">
        <f t="shared" si="51"/>
        <v>0.2103853657304042</v>
      </c>
      <c r="L336" s="134">
        <f t="shared" si="52"/>
        <v>34.945009247820138</v>
      </c>
      <c r="M336" s="57">
        <f t="shared" si="53"/>
        <v>1221.1536713302351</v>
      </c>
    </row>
    <row r="337" spans="1:13" x14ac:dyDescent="0.25">
      <c r="A337" s="13" t="s">
        <v>342</v>
      </c>
      <c r="B337" s="14">
        <v>333</v>
      </c>
      <c r="C337" s="145">
        <v>146.80000000000001</v>
      </c>
      <c r="D337" s="141">
        <v>146.80000000000001</v>
      </c>
      <c r="E337" s="134">
        <f t="shared" si="45"/>
        <v>139.34248098228551</v>
      </c>
      <c r="F337" s="142">
        <f t="shared" si="46"/>
        <v>-1.1979142527219486</v>
      </c>
      <c r="G337" s="28">
        <f t="shared" si="47"/>
        <v>1.0576559944280799</v>
      </c>
      <c r="H337" s="142">
        <f t="shared" si="48"/>
        <v>138.76541838981584</v>
      </c>
      <c r="I337" s="142">
        <f t="shared" si="49"/>
        <v>139.6651106138097</v>
      </c>
      <c r="J337" s="142">
        <f t="shared" si="50"/>
        <v>147.75178481796723</v>
      </c>
      <c r="K337" s="67">
        <f t="shared" si="51"/>
        <v>6.4835478063162309E-3</v>
      </c>
      <c r="L337" s="134">
        <f t="shared" si="52"/>
        <v>-0.95178481796722281</v>
      </c>
      <c r="M337" s="57">
        <f t="shared" si="53"/>
        <v>0.90589433971289945</v>
      </c>
    </row>
    <row r="338" spans="1:13" x14ac:dyDescent="0.25">
      <c r="A338" s="13" t="s">
        <v>343</v>
      </c>
      <c r="B338" s="14">
        <v>334</v>
      </c>
      <c r="C338" s="145">
        <v>162.80000000000001</v>
      </c>
      <c r="D338" s="141">
        <v>162.80000000000001</v>
      </c>
      <c r="E338" s="134">
        <f t="shared" si="45"/>
        <v>146.74179548002107</v>
      </c>
      <c r="F338" s="142">
        <f t="shared" si="46"/>
        <v>-0.47230814618333483</v>
      </c>
      <c r="G338" s="28">
        <f t="shared" si="47"/>
        <v>1.0100725618407216</v>
      </c>
      <c r="H338" s="142">
        <f t="shared" si="48"/>
        <v>162.11899157746515</v>
      </c>
      <c r="I338" s="142">
        <f t="shared" si="49"/>
        <v>138.14456672956356</v>
      </c>
      <c r="J338" s="142">
        <f t="shared" si="50"/>
        <v>138.7248664992257</v>
      </c>
      <c r="K338" s="67">
        <f t="shared" si="51"/>
        <v>0.14788165541016163</v>
      </c>
      <c r="L338" s="134">
        <f t="shared" si="52"/>
        <v>24.075133500774314</v>
      </c>
      <c r="M338" s="57">
        <f t="shared" si="53"/>
        <v>579.61205308010562</v>
      </c>
    </row>
    <row r="339" spans="1:13" x14ac:dyDescent="0.25">
      <c r="A339" s="13" t="s">
        <v>344</v>
      </c>
      <c r="B339" s="14">
        <v>335</v>
      </c>
      <c r="C339" s="145">
        <v>186.8</v>
      </c>
      <c r="D339" s="141">
        <v>186.8</v>
      </c>
      <c r="E339" s="134">
        <f t="shared" si="45"/>
        <v>158.90826768525386</v>
      </c>
      <c r="F339" s="142">
        <f t="shared" si="46"/>
        <v>0.59440491547618635</v>
      </c>
      <c r="G339" s="28">
        <f t="shared" si="47"/>
        <v>1.0372893338090241</v>
      </c>
      <c r="H339" s="142">
        <f t="shared" si="48"/>
        <v>181.51427358987823</v>
      </c>
      <c r="I339" s="142">
        <f t="shared" si="49"/>
        <v>146.26948733383773</v>
      </c>
      <c r="J339" s="142">
        <f t="shared" si="50"/>
        <v>150.52887959486898</v>
      </c>
      <c r="K339" s="67">
        <f t="shared" si="51"/>
        <v>0.19417088011312114</v>
      </c>
      <c r="L339" s="134">
        <f t="shared" si="52"/>
        <v>36.271120405131029</v>
      </c>
      <c r="M339" s="57">
        <f t="shared" si="53"/>
        <v>1315.5941754435125</v>
      </c>
    </row>
    <row r="340" spans="1:13" x14ac:dyDescent="0.25">
      <c r="A340" s="13" t="s">
        <v>345</v>
      </c>
      <c r="B340" s="14">
        <v>336</v>
      </c>
      <c r="C340" s="145">
        <v>185.5</v>
      </c>
      <c r="D340" s="141">
        <v>185.5</v>
      </c>
      <c r="E340" s="134">
        <f t="shared" si="45"/>
        <v>165.19909351964759</v>
      </c>
      <c r="F340" s="142">
        <f t="shared" si="46"/>
        <v>1.0751828410328268</v>
      </c>
      <c r="G340" s="28">
        <f t="shared" si="47"/>
        <v>1.0612959134102482</v>
      </c>
      <c r="H340" s="142">
        <f t="shared" si="48"/>
        <v>175.38783969196697</v>
      </c>
      <c r="I340" s="142">
        <f t="shared" si="49"/>
        <v>159.50267260073005</v>
      </c>
      <c r="J340" s="142">
        <f t="shared" si="50"/>
        <v>168.69895780346158</v>
      </c>
      <c r="K340" s="67">
        <f t="shared" si="51"/>
        <v>9.0571656046029209E-2</v>
      </c>
      <c r="L340" s="134">
        <f t="shared" si="52"/>
        <v>16.801042196538418</v>
      </c>
      <c r="M340" s="57">
        <f t="shared" si="53"/>
        <v>282.2750188898645</v>
      </c>
    </row>
    <row r="341" spans="1:13" x14ac:dyDescent="0.25">
      <c r="A341" s="13" t="s">
        <v>346</v>
      </c>
      <c r="B341" s="14">
        <v>337</v>
      </c>
      <c r="C341" s="145">
        <v>151.5</v>
      </c>
      <c r="D341" s="141">
        <v>151.5</v>
      </c>
      <c r="E341" s="134">
        <f t="shared" si="45"/>
        <v>160.43445667851222</v>
      </c>
      <c r="F341" s="142">
        <f t="shared" si="46"/>
        <v>0.5823020598578309</v>
      </c>
      <c r="G341" s="28">
        <f t="shared" si="47"/>
        <v>1.0064030589615807</v>
      </c>
      <c r="H341" s="142">
        <f t="shared" si="48"/>
        <v>149.98922426316739</v>
      </c>
      <c r="I341" s="142">
        <f t="shared" si="49"/>
        <v>166.2742763606804</v>
      </c>
      <c r="J341" s="142">
        <f t="shared" si="50"/>
        <v>167.9490842918446</v>
      </c>
      <c r="K341" s="67">
        <f t="shared" si="51"/>
        <v>0.10857481380755511</v>
      </c>
      <c r="L341" s="134">
        <f t="shared" si="52"/>
        <v>-16.449084291844599</v>
      </c>
      <c r="M341" s="57">
        <f t="shared" si="53"/>
        <v>270.57237404020873</v>
      </c>
    </row>
    <row r="342" spans="1:13" x14ac:dyDescent="0.25">
      <c r="A342" s="13" t="s">
        <v>347</v>
      </c>
      <c r="B342" s="14">
        <v>338</v>
      </c>
      <c r="C342" s="145">
        <v>158.1</v>
      </c>
      <c r="D342" s="141">
        <v>158.1</v>
      </c>
      <c r="E342" s="134">
        <f t="shared" si="45"/>
        <v>157.93270258533911</v>
      </c>
      <c r="F342" s="142">
        <f t="shared" si="46"/>
        <v>0.32200772054201987</v>
      </c>
      <c r="G342" s="28">
        <f t="shared" si="47"/>
        <v>1.0352676976761537</v>
      </c>
      <c r="H342" s="142">
        <f t="shared" si="48"/>
        <v>152.41649060387221</v>
      </c>
      <c r="I342" s="142">
        <f t="shared" si="49"/>
        <v>161.01675873837004</v>
      </c>
      <c r="J342" s="142">
        <f t="shared" si="50"/>
        <v>167.02096640381222</v>
      </c>
      <c r="K342" s="67">
        <f t="shared" si="51"/>
        <v>5.6426099960861668E-2</v>
      </c>
      <c r="L342" s="134">
        <f t="shared" si="52"/>
        <v>-8.9209664038122298</v>
      </c>
      <c r="M342" s="57">
        <f t="shared" si="53"/>
        <v>79.583641577946509</v>
      </c>
    </row>
    <row r="343" spans="1:13" x14ac:dyDescent="0.25">
      <c r="A343" s="13" t="s">
        <v>348</v>
      </c>
      <c r="B343" s="14">
        <v>339</v>
      </c>
      <c r="C343" s="145">
        <v>143</v>
      </c>
      <c r="D343" s="141">
        <v>143</v>
      </c>
      <c r="E343" s="134">
        <f t="shared" si="45"/>
        <v>149.82266923621523</v>
      </c>
      <c r="F343" s="142">
        <f t="shared" si="46"/>
        <v>-0.38965654573778225</v>
      </c>
      <c r="G343" s="28">
        <f t="shared" si="47"/>
        <v>1.0553345644592245</v>
      </c>
      <c r="H343" s="142">
        <f t="shared" si="48"/>
        <v>134.74093152822945</v>
      </c>
      <c r="I343" s="142">
        <f t="shared" si="49"/>
        <v>158.25471030588113</v>
      </c>
      <c r="J343" s="142">
        <f t="shared" si="50"/>
        <v>167.95507732555433</v>
      </c>
      <c r="K343" s="67">
        <f t="shared" si="51"/>
        <v>0.17451103024863165</v>
      </c>
      <c r="L343" s="134">
        <f t="shared" si="52"/>
        <v>-24.955077325554328</v>
      </c>
      <c r="M343" s="57">
        <f t="shared" si="53"/>
        <v>622.75588432439577</v>
      </c>
    </row>
    <row r="344" spans="1:13" x14ac:dyDescent="0.25">
      <c r="A344" s="13" t="s">
        <v>349</v>
      </c>
      <c r="B344" s="14">
        <v>340</v>
      </c>
      <c r="C344" s="145">
        <v>151.19999999999999</v>
      </c>
      <c r="D344" s="141">
        <v>151.19999999999999</v>
      </c>
      <c r="E344" s="134">
        <f t="shared" si="45"/>
        <v>149.72168727823066</v>
      </c>
      <c r="F344" s="142">
        <f t="shared" si="46"/>
        <v>-0.36529241053141137</v>
      </c>
      <c r="G344" s="28">
        <f t="shared" si="47"/>
        <v>1.0065967228551542</v>
      </c>
      <c r="H344" s="142">
        <f t="shared" si="48"/>
        <v>150.23801711812169</v>
      </c>
      <c r="I344" s="142">
        <f t="shared" si="49"/>
        <v>149.43301269047745</v>
      </c>
      <c r="J344" s="142">
        <f t="shared" si="50"/>
        <v>150.38984108154122</v>
      </c>
      <c r="K344" s="67">
        <f t="shared" si="51"/>
        <v>5.3581939051505828E-3</v>
      </c>
      <c r="L344" s="134">
        <f t="shared" si="52"/>
        <v>0.81015891845876808</v>
      </c>
      <c r="M344" s="57">
        <f t="shared" si="53"/>
        <v>0.65635747315828086</v>
      </c>
    </row>
    <row r="345" spans="1:13" x14ac:dyDescent="0.25">
      <c r="A345" s="13" t="s">
        <v>350</v>
      </c>
      <c r="B345" s="14">
        <v>341</v>
      </c>
      <c r="C345" s="145">
        <v>147.6</v>
      </c>
      <c r="D345" s="141">
        <v>147.6</v>
      </c>
      <c r="E345" s="134">
        <f t="shared" si="45"/>
        <v>146.92344637386677</v>
      </c>
      <c r="F345" s="142">
        <f t="shared" si="46"/>
        <v>-0.57063326341087284</v>
      </c>
      <c r="G345" s="28">
        <f t="shared" si="47"/>
        <v>1.0335567081910135</v>
      </c>
      <c r="H345" s="142">
        <f t="shared" si="48"/>
        <v>142.57182014981728</v>
      </c>
      <c r="I345" s="142">
        <f t="shared" si="49"/>
        <v>149.35639486769924</v>
      </c>
      <c r="J345" s="142">
        <f t="shared" si="50"/>
        <v>154.62385104789348</v>
      </c>
      <c r="K345" s="67">
        <f t="shared" si="51"/>
        <v>4.7587066720145579E-2</v>
      </c>
      <c r="L345" s="134">
        <f t="shared" si="52"/>
        <v>-7.023851047893487</v>
      </c>
      <c r="M345" s="57">
        <f t="shared" si="53"/>
        <v>49.334483542994434</v>
      </c>
    </row>
    <row r="346" spans="1:13" x14ac:dyDescent="0.25">
      <c r="A346" s="13" t="s">
        <v>351</v>
      </c>
      <c r="B346" s="14">
        <v>342</v>
      </c>
      <c r="C346" s="145">
        <v>130.69999999999999</v>
      </c>
      <c r="D346" s="141">
        <v>130.69999999999999</v>
      </c>
      <c r="E346" s="134">
        <f t="shared" si="45"/>
        <v>138.28222179949995</v>
      </c>
      <c r="F346" s="142">
        <f t="shared" si="46"/>
        <v>-1.2517911700555544</v>
      </c>
      <c r="G346" s="28">
        <f t="shared" si="47"/>
        <v>1.0491872979998937</v>
      </c>
      <c r="H346" s="142">
        <f t="shared" si="48"/>
        <v>123.84698123383593</v>
      </c>
      <c r="I346" s="142">
        <f t="shared" si="49"/>
        <v>146.35281311045588</v>
      </c>
      <c r="J346" s="142">
        <f t="shared" si="50"/>
        <v>154.45118228130525</v>
      </c>
      <c r="K346" s="67">
        <f t="shared" si="51"/>
        <v>0.18172289427165467</v>
      </c>
      <c r="L346" s="134">
        <f t="shared" si="52"/>
        <v>-23.751182281305262</v>
      </c>
      <c r="M346" s="57">
        <f t="shared" si="53"/>
        <v>564.11865975978901</v>
      </c>
    </row>
    <row r="347" spans="1:13" x14ac:dyDescent="0.25">
      <c r="A347" s="13" t="s">
        <v>352</v>
      </c>
      <c r="B347" s="14">
        <v>343</v>
      </c>
      <c r="C347" s="145">
        <v>137.5</v>
      </c>
      <c r="D347" s="141">
        <v>137.5</v>
      </c>
      <c r="E347" s="134">
        <f t="shared" si="45"/>
        <v>136.87568193397431</v>
      </c>
      <c r="F347" s="142">
        <f t="shared" si="46"/>
        <v>-1.26485195995323</v>
      </c>
      <c r="G347" s="28">
        <f t="shared" si="47"/>
        <v>1.0064831409674833</v>
      </c>
      <c r="H347" s="142">
        <f t="shared" si="48"/>
        <v>136.59889494770962</v>
      </c>
      <c r="I347" s="142">
        <f t="shared" si="49"/>
        <v>137.0304306294444</v>
      </c>
      <c r="J347" s="142">
        <f t="shared" si="50"/>
        <v>137.93438240302928</v>
      </c>
      <c r="K347" s="67">
        <f t="shared" si="51"/>
        <v>3.1591447493038191E-3</v>
      </c>
      <c r="L347" s="134">
        <f t="shared" si="52"/>
        <v>-0.43438240302927511</v>
      </c>
      <c r="M347" s="57">
        <f t="shared" si="53"/>
        <v>0.18868807206148761</v>
      </c>
    </row>
    <row r="348" spans="1:13" x14ac:dyDescent="0.25">
      <c r="A348" s="13" t="s">
        <v>353</v>
      </c>
      <c r="B348" s="14">
        <v>344</v>
      </c>
      <c r="C348" s="145">
        <v>146.1</v>
      </c>
      <c r="D348" s="141">
        <v>146.1</v>
      </c>
      <c r="E348" s="134">
        <f t="shared" si="45"/>
        <v>137.67124153255014</v>
      </c>
      <c r="F348" s="142">
        <f t="shared" si="46"/>
        <v>-1.0909532244133768</v>
      </c>
      <c r="G348" s="28">
        <f t="shared" si="47"/>
        <v>1.0351005326881479</v>
      </c>
      <c r="H348" s="142">
        <f t="shared" si="48"/>
        <v>141.35653984164261</v>
      </c>
      <c r="I348" s="142">
        <f t="shared" si="49"/>
        <v>135.61082997402107</v>
      </c>
      <c r="J348" s="142">
        <f t="shared" si="50"/>
        <v>140.16148302300044</v>
      </c>
      <c r="K348" s="67">
        <f t="shared" si="51"/>
        <v>4.0646933449688921E-2</v>
      </c>
      <c r="L348" s="134">
        <f t="shared" si="52"/>
        <v>5.9385169769995514</v>
      </c>
      <c r="M348" s="57">
        <f t="shared" si="53"/>
        <v>35.26598388611189</v>
      </c>
    </row>
    <row r="349" spans="1:13" x14ac:dyDescent="0.25">
      <c r="A349" s="13" t="s">
        <v>354</v>
      </c>
      <c r="B349" s="14">
        <v>345</v>
      </c>
      <c r="C349" s="145">
        <v>133.6</v>
      </c>
      <c r="D349" s="141">
        <v>133.6</v>
      </c>
      <c r="E349" s="134">
        <f t="shared" si="45"/>
        <v>133.26552106348788</v>
      </c>
      <c r="F349" s="142">
        <f t="shared" si="46"/>
        <v>-1.3707195798617426</v>
      </c>
      <c r="G349" s="28">
        <f t="shared" si="47"/>
        <v>1.0465826974350805</v>
      </c>
      <c r="H349" s="142">
        <f t="shared" si="48"/>
        <v>127.33665405088952</v>
      </c>
      <c r="I349" s="142">
        <f t="shared" si="49"/>
        <v>136.58028830813677</v>
      </c>
      <c r="J349" s="142">
        <f t="shared" si="50"/>
        <v>143.29830365006049</v>
      </c>
      <c r="K349" s="67">
        <f t="shared" si="51"/>
        <v>7.2592093189075571E-2</v>
      </c>
      <c r="L349" s="134">
        <f t="shared" si="52"/>
        <v>-9.6983036500604953</v>
      </c>
      <c r="M349" s="57">
        <f t="shared" si="53"/>
        <v>94.057093688776732</v>
      </c>
    </row>
    <row r="350" spans="1:13" x14ac:dyDescent="0.25">
      <c r="A350" s="13" t="s">
        <v>355</v>
      </c>
      <c r="B350" s="14">
        <v>346</v>
      </c>
      <c r="C350" s="145">
        <v>167.9</v>
      </c>
      <c r="D350" s="141">
        <v>167.9</v>
      </c>
      <c r="E350" s="134">
        <f t="shared" si="45"/>
        <v>144.41843697419156</v>
      </c>
      <c r="F350" s="142">
        <f t="shared" si="46"/>
        <v>-0.31372474445802068</v>
      </c>
      <c r="G350" s="28">
        <f t="shared" si="47"/>
        <v>1.0151941236885493</v>
      </c>
      <c r="H350" s="142">
        <f t="shared" si="48"/>
        <v>166.81849219909029</v>
      </c>
      <c r="I350" s="142">
        <f t="shared" si="49"/>
        <v>131.89480148362614</v>
      </c>
      <c r="J350" s="142">
        <f t="shared" si="50"/>
        <v>132.7498940745227</v>
      </c>
      <c r="K350" s="67">
        <f t="shared" si="51"/>
        <v>0.20935143493434963</v>
      </c>
      <c r="L350" s="134">
        <f t="shared" si="52"/>
        <v>35.150105925477305</v>
      </c>
      <c r="M350" s="57">
        <f t="shared" si="53"/>
        <v>1235.5299465722749</v>
      </c>
    </row>
    <row r="351" spans="1:13" x14ac:dyDescent="0.25">
      <c r="A351" s="13" t="s">
        <v>356</v>
      </c>
      <c r="B351" s="14">
        <v>347</v>
      </c>
      <c r="C351" s="145">
        <v>181.9</v>
      </c>
      <c r="D351" s="141">
        <v>181.9</v>
      </c>
      <c r="E351" s="134">
        <f t="shared" si="45"/>
        <v>155.4461582616355</v>
      </c>
      <c r="F351" s="142">
        <f t="shared" si="46"/>
        <v>0.64349330063450472</v>
      </c>
      <c r="G351" s="28">
        <f t="shared" si="47"/>
        <v>1.0426379721782846</v>
      </c>
      <c r="H351" s="142">
        <f t="shared" si="48"/>
        <v>175.73172291546129</v>
      </c>
      <c r="I351" s="142">
        <f t="shared" si="49"/>
        <v>144.10471222973354</v>
      </c>
      <c r="J351" s="142">
        <f t="shared" si="50"/>
        <v>149.16286439186945</v>
      </c>
      <c r="K351" s="67">
        <f t="shared" si="51"/>
        <v>0.17997325787867266</v>
      </c>
      <c r="L351" s="134">
        <f t="shared" si="52"/>
        <v>32.737135608130558</v>
      </c>
      <c r="M351" s="57">
        <f t="shared" si="53"/>
        <v>1071.7200478251298</v>
      </c>
    </row>
    <row r="352" spans="1:13" x14ac:dyDescent="0.25">
      <c r="A352" s="13" t="s">
        <v>357</v>
      </c>
      <c r="B352" s="14">
        <v>348</v>
      </c>
      <c r="C352" s="145">
        <v>202</v>
      </c>
      <c r="D352" s="141">
        <v>202</v>
      </c>
      <c r="E352" s="134">
        <f t="shared" si="45"/>
        <v>169.32897108036806</v>
      </c>
      <c r="F352" s="142">
        <f t="shared" si="46"/>
        <v>1.7608918679619805</v>
      </c>
      <c r="G352" s="28">
        <f t="shared" si="47"/>
        <v>1.0547496646837149</v>
      </c>
      <c r="H352" s="142">
        <f t="shared" si="48"/>
        <v>193.00911480292274</v>
      </c>
      <c r="I352" s="142">
        <f t="shared" si="49"/>
        <v>156.08965156227001</v>
      </c>
      <c r="J352" s="142">
        <f t="shared" si="50"/>
        <v>163.36072857374236</v>
      </c>
      <c r="K352" s="67">
        <f t="shared" si="51"/>
        <v>0.19128352191216652</v>
      </c>
      <c r="L352" s="134">
        <f t="shared" si="52"/>
        <v>38.639271426257636</v>
      </c>
      <c r="M352" s="57">
        <f t="shared" si="53"/>
        <v>1492.9932963520098</v>
      </c>
    </row>
    <row r="353" spans="1:13" x14ac:dyDescent="0.25">
      <c r="A353" s="13" t="s">
        <v>358</v>
      </c>
      <c r="B353" s="14">
        <v>349</v>
      </c>
      <c r="C353" s="145">
        <v>166.5</v>
      </c>
      <c r="D353" s="141">
        <v>166.5</v>
      </c>
      <c r="E353" s="134">
        <f t="shared" si="45"/>
        <v>168.55032178809714</v>
      </c>
      <c r="F353" s="142">
        <f t="shared" si="46"/>
        <v>1.546554594038323</v>
      </c>
      <c r="G353" s="28">
        <f t="shared" si="47"/>
        <v>1.0136675153342591</v>
      </c>
      <c r="H353" s="142">
        <f t="shared" si="48"/>
        <v>164.00804153106034</v>
      </c>
      <c r="I353" s="142">
        <f t="shared" si="49"/>
        <v>171.08986294833005</v>
      </c>
      <c r="J353" s="142">
        <f t="shared" si="50"/>
        <v>173.68942348782394</v>
      </c>
      <c r="K353" s="67">
        <f t="shared" si="51"/>
        <v>4.3179720647591256E-2</v>
      </c>
      <c r="L353" s="134">
        <f t="shared" si="52"/>
        <v>-7.1894234878239445</v>
      </c>
      <c r="M353" s="57">
        <f t="shared" si="53"/>
        <v>51.687810087274613</v>
      </c>
    </row>
    <row r="354" spans="1:13" x14ac:dyDescent="0.25">
      <c r="A354" s="13" t="s">
        <v>359</v>
      </c>
      <c r="B354" s="14">
        <v>350</v>
      </c>
      <c r="C354" s="145">
        <v>151.30000000000001</v>
      </c>
      <c r="D354" s="141">
        <v>151.30000000000001</v>
      </c>
      <c r="E354" s="134">
        <f t="shared" si="45"/>
        <v>161.13754685696196</v>
      </c>
      <c r="F354" s="142">
        <f t="shared" si="46"/>
        <v>0.79038718211367964</v>
      </c>
      <c r="G354" s="28">
        <f t="shared" si="47"/>
        <v>1.0368521488330595</v>
      </c>
      <c r="H354" s="142">
        <f t="shared" si="48"/>
        <v>145.1126891953717</v>
      </c>
      <c r="I354" s="142">
        <f t="shared" si="49"/>
        <v>170.09687638213546</v>
      </c>
      <c r="J354" s="142">
        <f t="shared" si="50"/>
        <v>177.34946226493005</v>
      </c>
      <c r="K354" s="67">
        <f t="shared" si="51"/>
        <v>0.17217093367435585</v>
      </c>
      <c r="L354" s="134">
        <f t="shared" si="52"/>
        <v>-26.049462264930042</v>
      </c>
      <c r="M354" s="57">
        <f t="shared" si="53"/>
        <v>678.57448429201418</v>
      </c>
    </row>
    <row r="355" spans="1:13" x14ac:dyDescent="0.25">
      <c r="A355" s="13" t="s">
        <v>360</v>
      </c>
      <c r="B355" s="14">
        <v>351</v>
      </c>
      <c r="C355" s="145">
        <v>146.19999999999999</v>
      </c>
      <c r="D355" s="141">
        <v>146.19999999999999</v>
      </c>
      <c r="E355" s="134">
        <f t="shared" si="45"/>
        <v>153.56651352903194</v>
      </c>
      <c r="F355" s="142">
        <f t="shared" si="46"/>
        <v>8.4683291065990929E-2</v>
      </c>
      <c r="G355" s="28">
        <f t="shared" si="47"/>
        <v>1.0490179336017211</v>
      </c>
      <c r="H355" s="142">
        <f t="shared" si="48"/>
        <v>138.61108933733638</v>
      </c>
      <c r="I355" s="142">
        <f t="shared" si="49"/>
        <v>161.92793403907564</v>
      </c>
      <c r="J355" s="142">
        <f t="shared" si="50"/>
        <v>170.79343413064174</v>
      </c>
      <c r="K355" s="67">
        <f t="shared" si="51"/>
        <v>0.16821774371163992</v>
      </c>
      <c r="L355" s="134">
        <f t="shared" si="52"/>
        <v>-24.593434130641754</v>
      </c>
      <c r="M355" s="57">
        <f t="shared" si="53"/>
        <v>604.83700233821469</v>
      </c>
    </row>
    <row r="356" spans="1:13" x14ac:dyDescent="0.25">
      <c r="A356" s="13" t="s">
        <v>361</v>
      </c>
      <c r="B356" s="14">
        <v>352</v>
      </c>
      <c r="C356" s="145">
        <v>148.30000000000001</v>
      </c>
      <c r="D356" s="141">
        <v>148.30000000000001</v>
      </c>
      <c r="E356" s="134">
        <f t="shared" si="45"/>
        <v>151.01521418371874</v>
      </c>
      <c r="F356" s="142">
        <f t="shared" si="46"/>
        <v>-0.13779364344441253</v>
      </c>
      <c r="G356" s="28">
        <f t="shared" si="47"/>
        <v>1.0119015985247948</v>
      </c>
      <c r="H356" s="142">
        <f t="shared" si="48"/>
        <v>146.30043654017831</v>
      </c>
      <c r="I356" s="142">
        <f t="shared" si="49"/>
        <v>153.65119682009794</v>
      </c>
      <c r="J356" s="142">
        <f t="shared" si="50"/>
        <v>155.7512269087639</v>
      </c>
      <c r="K356" s="67">
        <f t="shared" si="51"/>
        <v>5.0244281245879201E-2</v>
      </c>
      <c r="L356" s="134">
        <f t="shared" si="52"/>
        <v>-7.4512269087638856</v>
      </c>
      <c r="M356" s="57">
        <f t="shared" si="53"/>
        <v>55.520782445887008</v>
      </c>
    </row>
    <row r="357" spans="1:13" x14ac:dyDescent="0.25">
      <c r="A357" s="13" t="s">
        <v>362</v>
      </c>
      <c r="B357" s="14">
        <v>353</v>
      </c>
      <c r="C357" s="145">
        <v>144.69999999999999</v>
      </c>
      <c r="D357" s="141">
        <v>144.69999999999999</v>
      </c>
      <c r="E357" s="134">
        <f t="shared" si="45"/>
        <v>146.81792626513902</v>
      </c>
      <c r="F357" s="142">
        <f t="shared" si="46"/>
        <v>-0.4804149602658323</v>
      </c>
      <c r="G357" s="28">
        <f t="shared" si="47"/>
        <v>1.0339908544053833</v>
      </c>
      <c r="H357" s="142">
        <f t="shared" si="48"/>
        <v>139.55702378864211</v>
      </c>
      <c r="I357" s="142">
        <f t="shared" si="49"/>
        <v>150.87742054027433</v>
      </c>
      <c r="J357" s="142">
        <f t="shared" si="50"/>
        <v>156.43757769757264</v>
      </c>
      <c r="K357" s="67">
        <f t="shared" si="51"/>
        <v>8.1116639236853125E-2</v>
      </c>
      <c r="L357" s="134">
        <f t="shared" si="52"/>
        <v>-11.737577697572647</v>
      </c>
      <c r="M357" s="57">
        <f t="shared" si="53"/>
        <v>137.77073020655479</v>
      </c>
    </row>
    <row r="358" spans="1:13" x14ac:dyDescent="0.25">
      <c r="A358" s="13" t="s">
        <v>363</v>
      </c>
      <c r="B358" s="14">
        <v>354</v>
      </c>
      <c r="C358" s="145">
        <v>123.6</v>
      </c>
      <c r="D358" s="141">
        <v>123.6</v>
      </c>
      <c r="E358" s="134">
        <f t="shared" si="45"/>
        <v>136.11274083002235</v>
      </c>
      <c r="F358" s="142">
        <f t="shared" si="46"/>
        <v>-1.3433855883432435</v>
      </c>
      <c r="G358" s="28">
        <f t="shared" si="47"/>
        <v>1.0411530813101531</v>
      </c>
      <c r="H358" s="142">
        <f t="shared" si="48"/>
        <v>117.8244871139896</v>
      </c>
      <c r="I358" s="142">
        <f t="shared" si="49"/>
        <v>146.3375113048732</v>
      </c>
      <c r="J358" s="142">
        <f t="shared" si="50"/>
        <v>153.5106737174566</v>
      </c>
      <c r="K358" s="67">
        <f t="shared" si="51"/>
        <v>0.24199574205061977</v>
      </c>
      <c r="L358" s="134">
        <f t="shared" si="52"/>
        <v>-29.910673717456604</v>
      </c>
      <c r="M358" s="57">
        <f t="shared" si="53"/>
        <v>894.64840223214924</v>
      </c>
    </row>
    <row r="359" spans="1:13" x14ac:dyDescent="0.25">
      <c r="A359" s="13" t="s">
        <v>364</v>
      </c>
      <c r="B359" s="14">
        <v>355</v>
      </c>
      <c r="C359" s="145">
        <v>151.6</v>
      </c>
      <c r="D359" s="141">
        <v>151.6</v>
      </c>
      <c r="E359" s="134">
        <f t="shared" si="45"/>
        <v>140.16541875608212</v>
      </c>
      <c r="F359" s="142">
        <f t="shared" si="46"/>
        <v>-0.88795782772762899</v>
      </c>
      <c r="G359" s="28">
        <f t="shared" si="47"/>
        <v>1.0157896080955855</v>
      </c>
      <c r="H359" s="142">
        <f t="shared" si="48"/>
        <v>149.81693894051628</v>
      </c>
      <c r="I359" s="142">
        <f t="shared" si="49"/>
        <v>134.76935524167911</v>
      </c>
      <c r="J359" s="142">
        <f t="shared" si="50"/>
        <v>136.37332600121101</v>
      </c>
      <c r="K359" s="67">
        <f t="shared" si="51"/>
        <v>0.1004398021028297</v>
      </c>
      <c r="L359" s="134">
        <f t="shared" si="52"/>
        <v>15.226673998788982</v>
      </c>
      <c r="M359" s="57">
        <f t="shared" si="53"/>
        <v>231.85160106539644</v>
      </c>
    </row>
    <row r="360" spans="1:13" x14ac:dyDescent="0.25">
      <c r="A360" s="13" t="s">
        <v>365</v>
      </c>
      <c r="B360" s="14">
        <v>356</v>
      </c>
      <c r="C360" s="145">
        <v>133.9</v>
      </c>
      <c r="D360" s="141">
        <v>133.9</v>
      </c>
      <c r="E360" s="134">
        <f t="shared" si="45"/>
        <v>135.77063375256634</v>
      </c>
      <c r="F360" s="142">
        <f t="shared" si="46"/>
        <v>-1.1839340413641488</v>
      </c>
      <c r="G360" s="28">
        <f t="shared" si="47"/>
        <v>1.0313253580995267</v>
      </c>
      <c r="H360" s="142">
        <f t="shared" si="48"/>
        <v>129.49824404104794</v>
      </c>
      <c r="I360" s="142">
        <f t="shared" si="49"/>
        <v>139.27746092835449</v>
      </c>
      <c r="J360" s="142">
        <f t="shared" si="50"/>
        <v>144.01162082472163</v>
      </c>
      <c r="K360" s="67">
        <f t="shared" si="51"/>
        <v>7.5516212283208553E-2</v>
      </c>
      <c r="L360" s="134">
        <f t="shared" si="52"/>
        <v>-10.111620824721626</v>
      </c>
      <c r="M360" s="57">
        <f t="shared" si="53"/>
        <v>102.24487570294406</v>
      </c>
    </row>
    <row r="361" spans="1:13" x14ac:dyDescent="0.25">
      <c r="A361" s="13" t="s">
        <v>366</v>
      </c>
      <c r="B361" s="14">
        <v>357</v>
      </c>
      <c r="C361" s="145">
        <v>137.4</v>
      </c>
      <c r="D361" s="141">
        <v>137.4</v>
      </c>
      <c r="E361" s="134">
        <f t="shared" si="45"/>
        <v>133.64801636447942</v>
      </c>
      <c r="F361" s="142">
        <f t="shared" si="46"/>
        <v>-1.2631589158275509</v>
      </c>
      <c r="G361" s="28">
        <f t="shared" si="47"/>
        <v>1.0404232473733679</v>
      </c>
      <c r="H361" s="142">
        <f t="shared" si="48"/>
        <v>131.96906628475836</v>
      </c>
      <c r="I361" s="142">
        <f t="shared" si="49"/>
        <v>134.58669971120219</v>
      </c>
      <c r="J361" s="142">
        <f t="shared" si="50"/>
        <v>140.12535710768245</v>
      </c>
      <c r="K361" s="67">
        <f t="shared" si="51"/>
        <v>1.9835204568285598E-2</v>
      </c>
      <c r="L361" s="134">
        <f t="shared" si="52"/>
        <v>-2.7253571076824414</v>
      </c>
      <c r="M361" s="57">
        <f t="shared" si="53"/>
        <v>7.4275713643952024</v>
      </c>
    </row>
    <row r="362" spans="1:13" x14ac:dyDescent="0.25">
      <c r="A362" s="13" t="s">
        <v>367</v>
      </c>
      <c r="B362" s="14">
        <v>358</v>
      </c>
      <c r="C362" s="145">
        <v>181.6</v>
      </c>
      <c r="D362" s="141">
        <v>181.6</v>
      </c>
      <c r="E362" s="134">
        <f t="shared" si="45"/>
        <v>149.02114374767592</v>
      </c>
      <c r="F362" s="142">
        <f t="shared" si="46"/>
        <v>0.1409436478100794</v>
      </c>
      <c r="G362" s="28">
        <f t="shared" si="47"/>
        <v>1.0271074892225349</v>
      </c>
      <c r="H362" s="142">
        <f t="shared" si="48"/>
        <v>178.77717841637093</v>
      </c>
      <c r="I362" s="142">
        <f t="shared" si="49"/>
        <v>132.38485744865187</v>
      </c>
      <c r="J362" s="142">
        <f t="shared" si="50"/>
        <v>134.47516246555602</v>
      </c>
      <c r="K362" s="67">
        <f t="shared" si="51"/>
        <v>0.25949800404429502</v>
      </c>
      <c r="L362" s="134">
        <f t="shared" si="52"/>
        <v>47.124837534443969</v>
      </c>
      <c r="M362" s="57">
        <f t="shared" si="53"/>
        <v>2220.7503126477391</v>
      </c>
    </row>
    <row r="363" spans="1:13" x14ac:dyDescent="0.25">
      <c r="A363" s="13" t="s">
        <v>368</v>
      </c>
      <c r="B363" s="14">
        <v>359</v>
      </c>
      <c r="C363" s="145">
        <v>182</v>
      </c>
      <c r="D363" s="141">
        <v>182</v>
      </c>
      <c r="E363" s="134">
        <f t="shared" si="45"/>
        <v>158.95540515875817</v>
      </c>
      <c r="F363" s="142">
        <f t="shared" si="46"/>
        <v>0.96749966703025037</v>
      </c>
      <c r="G363" s="28">
        <f t="shared" si="47"/>
        <v>1.0376670203964384</v>
      </c>
      <c r="H363" s="142">
        <f t="shared" si="48"/>
        <v>176.47195288146528</v>
      </c>
      <c r="I363" s="142">
        <f t="shared" si="49"/>
        <v>149.162087395486</v>
      </c>
      <c r="J363" s="142">
        <f t="shared" si="50"/>
        <v>153.83464319802249</v>
      </c>
      <c r="K363" s="67">
        <f t="shared" si="51"/>
        <v>0.15475470770317312</v>
      </c>
      <c r="L363" s="134">
        <f t="shared" si="52"/>
        <v>28.165356801977509</v>
      </c>
      <c r="M363" s="57">
        <f t="shared" si="53"/>
        <v>793.2873237827007</v>
      </c>
    </row>
    <row r="364" spans="1:13" x14ac:dyDescent="0.25">
      <c r="A364" s="13" t="s">
        <v>369</v>
      </c>
      <c r="B364" s="14">
        <v>360</v>
      </c>
      <c r="C364" s="145">
        <v>190</v>
      </c>
      <c r="D364" s="141">
        <v>190</v>
      </c>
      <c r="E364" s="134">
        <f t="shared" si="45"/>
        <v>168.06136161630118</v>
      </c>
      <c r="F364" s="142">
        <f t="shared" si="46"/>
        <v>1.6543854201495276</v>
      </c>
      <c r="G364" s="28">
        <f t="shared" si="47"/>
        <v>1.0454517317030709</v>
      </c>
      <c r="H364" s="142">
        <f t="shared" si="48"/>
        <v>182.61798790028027</v>
      </c>
      <c r="I364" s="142">
        <f t="shared" si="49"/>
        <v>159.92290482578841</v>
      </c>
      <c r="J364" s="142">
        <f t="shared" si="50"/>
        <v>166.38750796822882</v>
      </c>
      <c r="K364" s="67">
        <f t="shared" si="51"/>
        <v>0.12427627385142728</v>
      </c>
      <c r="L364" s="134">
        <f t="shared" si="52"/>
        <v>23.612492031771183</v>
      </c>
      <c r="M364" s="57">
        <f t="shared" si="53"/>
        <v>557.54977995045761</v>
      </c>
    </row>
    <row r="365" spans="1:13" x14ac:dyDescent="0.25">
      <c r="A365" s="13" t="s">
        <v>370</v>
      </c>
      <c r="B365" s="14">
        <v>361</v>
      </c>
      <c r="C365" s="145">
        <v>161.19999999999999</v>
      </c>
      <c r="D365" s="141">
        <v>161.19999999999999</v>
      </c>
      <c r="E365" s="134">
        <f t="shared" si="45"/>
        <v>165.13637190399891</v>
      </c>
      <c r="F365" s="142">
        <f t="shared" si="46"/>
        <v>1.2678861589705952</v>
      </c>
      <c r="G365" s="28">
        <f t="shared" si="47"/>
        <v>1.0242647812475569</v>
      </c>
      <c r="H365" s="142">
        <f t="shared" si="48"/>
        <v>156.94559887010433</v>
      </c>
      <c r="I365" s="142">
        <f t="shared" si="49"/>
        <v>169.71574703645072</v>
      </c>
      <c r="J365" s="142">
        <f t="shared" si="50"/>
        <v>174.31631482013577</v>
      </c>
      <c r="K365" s="67">
        <f t="shared" si="51"/>
        <v>8.1366717246499909E-2</v>
      </c>
      <c r="L365" s="134">
        <f t="shared" si="52"/>
        <v>-13.116314820135784</v>
      </c>
      <c r="M365" s="57">
        <f t="shared" si="53"/>
        <v>172.03771446091361</v>
      </c>
    </row>
    <row r="366" spans="1:13" x14ac:dyDescent="0.25">
      <c r="A366" s="13" t="s">
        <v>371</v>
      </c>
      <c r="B366" s="14">
        <v>362</v>
      </c>
      <c r="C366" s="145">
        <v>155.5</v>
      </c>
      <c r="D366" s="141">
        <v>155.5</v>
      </c>
      <c r="E366" s="134">
        <f t="shared" si="45"/>
        <v>160.4698353469839</v>
      </c>
      <c r="F366" s="142">
        <f t="shared" si="46"/>
        <v>0.76702088174141025</v>
      </c>
      <c r="G366" s="28">
        <f t="shared" si="47"/>
        <v>1.0338370452591292</v>
      </c>
      <c r="H366" s="142">
        <f t="shared" si="48"/>
        <v>149.85539382430363</v>
      </c>
      <c r="I366" s="142">
        <f t="shared" si="49"/>
        <v>166.40425806296949</v>
      </c>
      <c r="J366" s="142">
        <f t="shared" si="50"/>
        <v>172.67221064548156</v>
      </c>
      <c r="K366" s="67">
        <f t="shared" si="51"/>
        <v>0.11043222280052448</v>
      </c>
      <c r="L366" s="134">
        <f t="shared" si="52"/>
        <v>-17.172210645481556</v>
      </c>
      <c r="M366" s="57">
        <f t="shared" si="53"/>
        <v>294.88481845279006</v>
      </c>
    </row>
    <row r="367" spans="1:13" x14ac:dyDescent="0.25">
      <c r="A367" s="13" t="s">
        <v>372</v>
      </c>
      <c r="B367" s="14">
        <v>363</v>
      </c>
      <c r="C367" s="145">
        <v>141.9</v>
      </c>
      <c r="D367" s="141">
        <v>141.9</v>
      </c>
      <c r="E367" s="134">
        <f t="shared" si="45"/>
        <v>152.09038449753831</v>
      </c>
      <c r="F367" s="142">
        <f t="shared" si="46"/>
        <v>-4.9413323707726553E-3</v>
      </c>
      <c r="G367" s="28">
        <f t="shared" si="47"/>
        <v>1.0391768044649676</v>
      </c>
      <c r="H367" s="142">
        <f t="shared" si="48"/>
        <v>135.73080009044591</v>
      </c>
      <c r="I367" s="142">
        <f t="shared" si="49"/>
        <v>161.23685622872532</v>
      </c>
      <c r="J367" s="142">
        <f t="shared" si="50"/>
        <v>168.56535055867997</v>
      </c>
      <c r="K367" s="67">
        <f t="shared" si="51"/>
        <v>0.18791649442339647</v>
      </c>
      <c r="L367" s="134">
        <f t="shared" si="52"/>
        <v>-26.665350558679961</v>
      </c>
      <c r="M367" s="57">
        <f t="shared" si="53"/>
        <v>711.04092041729371</v>
      </c>
    </row>
    <row r="368" spans="1:13" x14ac:dyDescent="0.25">
      <c r="A368" s="13" t="s">
        <v>373</v>
      </c>
      <c r="B368" s="14">
        <v>364</v>
      </c>
      <c r="C368" s="145">
        <v>164.6</v>
      </c>
      <c r="D368" s="141">
        <v>164.6</v>
      </c>
      <c r="E368" s="134">
        <f t="shared" si="45"/>
        <v>155.1748506929429</v>
      </c>
      <c r="F368" s="142">
        <f t="shared" si="46"/>
        <v>0.25580466297346777</v>
      </c>
      <c r="G368" s="28">
        <f t="shared" si="47"/>
        <v>1.0263000369187076</v>
      </c>
      <c r="H368" s="142">
        <f t="shared" si="48"/>
        <v>160.70063426325837</v>
      </c>
      <c r="I368" s="142">
        <f t="shared" si="49"/>
        <v>152.08544316516753</v>
      </c>
      <c r="J368" s="142">
        <f t="shared" si="50"/>
        <v>155.77576317450809</v>
      </c>
      <c r="K368" s="67">
        <f t="shared" si="51"/>
        <v>5.3610187275163479E-2</v>
      </c>
      <c r="L368" s="134">
        <f t="shared" si="52"/>
        <v>8.8242368254919086</v>
      </c>
      <c r="M368" s="57">
        <f t="shared" si="53"/>
        <v>77.867155552367521</v>
      </c>
    </row>
    <row r="369" spans="1:13" x14ac:dyDescent="0.25">
      <c r="A369" s="13" t="s">
        <v>374</v>
      </c>
      <c r="B369" s="14">
        <v>365</v>
      </c>
      <c r="C369" s="145">
        <v>136.19999999999999</v>
      </c>
      <c r="D369" s="141">
        <v>136.19999999999999</v>
      </c>
      <c r="E369" s="134">
        <f t="shared" si="45"/>
        <v>146.93598678671373</v>
      </c>
      <c r="F369" s="142">
        <f t="shared" si="46"/>
        <v>-0.46114536426723496</v>
      </c>
      <c r="G369" s="28">
        <f t="shared" si="47"/>
        <v>1.0278718697734988</v>
      </c>
      <c r="H369" s="142">
        <f t="shared" si="48"/>
        <v>131.74223212891519</v>
      </c>
      <c r="I369" s="142">
        <f t="shared" si="49"/>
        <v>155.43065535591637</v>
      </c>
      <c r="J369" s="142">
        <f t="shared" si="50"/>
        <v>160.68996947585063</v>
      </c>
      <c r="K369" s="67">
        <f t="shared" si="51"/>
        <v>0.17980888014574628</v>
      </c>
      <c r="L369" s="134">
        <f t="shared" si="52"/>
        <v>-24.489969475850643</v>
      </c>
      <c r="M369" s="57">
        <f t="shared" si="53"/>
        <v>599.75860492809625</v>
      </c>
    </row>
    <row r="370" spans="1:13" x14ac:dyDescent="0.25">
      <c r="A370" s="13" t="s">
        <v>375</v>
      </c>
      <c r="B370" s="14">
        <v>366</v>
      </c>
      <c r="C370" s="145">
        <v>126.8</v>
      </c>
      <c r="D370" s="141">
        <v>126.8</v>
      </c>
      <c r="E370" s="134">
        <f t="shared" si="45"/>
        <v>137.70521323988589</v>
      </c>
      <c r="F370" s="142">
        <f t="shared" si="46"/>
        <v>-1.2013019828753495</v>
      </c>
      <c r="G370" s="28">
        <f t="shared" si="47"/>
        <v>1.03257180005543</v>
      </c>
      <c r="H370" s="142">
        <f t="shared" si="48"/>
        <v>122.01965965289656</v>
      </c>
      <c r="I370" s="142">
        <f t="shared" si="49"/>
        <v>146.4748414224465</v>
      </c>
      <c r="J370" s="142">
        <f t="shared" si="50"/>
        <v>152.21325764389084</v>
      </c>
      <c r="K370" s="67">
        <f t="shared" si="51"/>
        <v>0.20042001296443884</v>
      </c>
      <c r="L370" s="134">
        <f t="shared" si="52"/>
        <v>-25.413257643890844</v>
      </c>
      <c r="M370" s="57">
        <f t="shared" si="53"/>
        <v>645.83366407477638</v>
      </c>
    </row>
    <row r="371" spans="1:13" x14ac:dyDescent="0.25">
      <c r="A371" s="13" t="s">
        <v>376</v>
      </c>
      <c r="B371" s="14">
        <v>367</v>
      </c>
      <c r="C371" s="145">
        <v>152.5</v>
      </c>
      <c r="D371" s="141">
        <v>152.5</v>
      </c>
      <c r="E371" s="134">
        <f t="shared" si="45"/>
        <v>140.83870858552081</v>
      </c>
      <c r="F371" s="142">
        <f t="shared" si="46"/>
        <v>-0.83544508834908338</v>
      </c>
      <c r="G371" s="28">
        <f t="shared" si="47"/>
        <v>1.0294526739803007</v>
      </c>
      <c r="H371" s="142">
        <f t="shared" si="48"/>
        <v>148.59202427572299</v>
      </c>
      <c r="I371" s="142">
        <f t="shared" si="49"/>
        <v>136.50391125701054</v>
      </c>
      <c r="J371" s="142">
        <f t="shared" si="50"/>
        <v>140.09396916261792</v>
      </c>
      <c r="K371" s="67">
        <f t="shared" si="51"/>
        <v>8.135102188447263E-2</v>
      </c>
      <c r="L371" s="134">
        <f t="shared" si="52"/>
        <v>12.406030837382076</v>
      </c>
      <c r="M371" s="57">
        <f t="shared" si="53"/>
        <v>153.909601138075</v>
      </c>
    </row>
    <row r="372" spans="1:13" x14ac:dyDescent="0.25">
      <c r="A372" s="13" t="s">
        <v>377</v>
      </c>
      <c r="B372" s="14">
        <v>368</v>
      </c>
      <c r="C372" s="145">
        <v>126.6</v>
      </c>
      <c r="D372" s="141">
        <v>126.6</v>
      </c>
      <c r="E372" s="134">
        <f t="shared" si="45"/>
        <v>133.96581618407922</v>
      </c>
      <c r="F372" s="142">
        <f t="shared" si="46"/>
        <v>-1.3450056415740907</v>
      </c>
      <c r="G372" s="28">
        <f t="shared" si="47"/>
        <v>1.0232485789893793</v>
      </c>
      <c r="H372" s="142">
        <f t="shared" si="48"/>
        <v>123.167102557148</v>
      </c>
      <c r="I372" s="142">
        <f t="shared" si="49"/>
        <v>140.00326349717173</v>
      </c>
      <c r="J372" s="142">
        <f t="shared" si="50"/>
        <v>143.90541622522974</v>
      </c>
      <c r="K372" s="67">
        <f t="shared" si="51"/>
        <v>0.13669365106816547</v>
      </c>
      <c r="L372" s="134">
        <f t="shared" si="52"/>
        <v>-17.305416225229749</v>
      </c>
      <c r="M372" s="57">
        <f t="shared" si="53"/>
        <v>299.47743072844503</v>
      </c>
    </row>
    <row r="373" spans="1:13" x14ac:dyDescent="0.25">
      <c r="A373" s="13" t="s">
        <v>378</v>
      </c>
      <c r="B373" s="14">
        <v>369</v>
      </c>
      <c r="C373" s="145">
        <v>150.1</v>
      </c>
      <c r="D373" s="141">
        <v>150.1</v>
      </c>
      <c r="E373" s="134">
        <f t="shared" si="45"/>
        <v>137.19094643855956</v>
      </c>
      <c r="F373" s="142">
        <f t="shared" si="46"/>
        <v>-0.9592861719470962</v>
      </c>
      <c r="G373" s="28">
        <f t="shared" si="47"/>
        <v>1.0360048236759296</v>
      </c>
      <c r="H373" s="142">
        <f t="shared" si="48"/>
        <v>145.36519396708528</v>
      </c>
      <c r="I373" s="142">
        <f t="shared" si="49"/>
        <v>132.62081054250513</v>
      </c>
      <c r="J373" s="142">
        <f t="shared" si="50"/>
        <v>136.94050906668468</v>
      </c>
      <c r="K373" s="67">
        <f t="shared" si="51"/>
        <v>8.7671491894172629E-2</v>
      </c>
      <c r="L373" s="134">
        <f t="shared" si="52"/>
        <v>13.159490933315311</v>
      </c>
      <c r="M373" s="57">
        <f t="shared" si="53"/>
        <v>173.17220162400787</v>
      </c>
    </row>
    <row r="374" spans="1:13" x14ac:dyDescent="0.25">
      <c r="A374" s="13" t="s">
        <v>379</v>
      </c>
      <c r="B374" s="14">
        <v>370</v>
      </c>
      <c r="C374" s="145">
        <v>186.3</v>
      </c>
      <c r="D374" s="141">
        <v>186.3</v>
      </c>
      <c r="E374" s="134">
        <f t="shared" si="45"/>
        <v>152.2748113350886</v>
      </c>
      <c r="F374" s="142">
        <f t="shared" si="46"/>
        <v>0.39475577823228936</v>
      </c>
      <c r="G374" s="28">
        <f t="shared" si="47"/>
        <v>1.0402774983369982</v>
      </c>
      <c r="H374" s="142">
        <f t="shared" si="48"/>
        <v>180.96995103202286</v>
      </c>
      <c r="I374" s="142">
        <f t="shared" si="49"/>
        <v>136.23166026661247</v>
      </c>
      <c r="J374" s="142">
        <f t="shared" si="50"/>
        <v>140.24404694224009</v>
      </c>
      <c r="K374" s="67">
        <f t="shared" si="51"/>
        <v>0.24721391872120194</v>
      </c>
      <c r="L374" s="134">
        <f t="shared" si="52"/>
        <v>46.055953057759922</v>
      </c>
      <c r="M374" s="57">
        <f t="shared" si="53"/>
        <v>2121.1508120585854</v>
      </c>
    </row>
    <row r="375" spans="1:13" x14ac:dyDescent="0.25">
      <c r="A375" s="13" t="s">
        <v>380</v>
      </c>
      <c r="B375" s="14">
        <v>371</v>
      </c>
      <c r="C375" s="145">
        <v>147.5</v>
      </c>
      <c r="D375" s="141">
        <v>147.5</v>
      </c>
      <c r="E375" s="134">
        <f t="shared" si="45"/>
        <v>149.61400083464648</v>
      </c>
      <c r="F375" s="142">
        <f t="shared" si="46"/>
        <v>0.13686598431216879</v>
      </c>
      <c r="G375" s="28">
        <f t="shared" si="47"/>
        <v>1.0211628710638967</v>
      </c>
      <c r="H375" s="142">
        <f t="shared" si="48"/>
        <v>144.14874648121156</v>
      </c>
      <c r="I375" s="142">
        <f t="shared" si="49"/>
        <v>152.66956711332088</v>
      </c>
      <c r="J375" s="142">
        <f t="shared" si="50"/>
        <v>156.21891760362925</v>
      </c>
      <c r="K375" s="67">
        <f t="shared" si="51"/>
        <v>5.9111305787316958E-2</v>
      </c>
      <c r="L375" s="134">
        <f t="shared" si="52"/>
        <v>-8.7189176036292508</v>
      </c>
      <c r="M375" s="57">
        <f t="shared" si="53"/>
        <v>76.01952417887604</v>
      </c>
    </row>
    <row r="376" spans="1:13" x14ac:dyDescent="0.25">
      <c r="A376" s="13" t="s">
        <v>381</v>
      </c>
      <c r="B376" s="14">
        <v>372</v>
      </c>
      <c r="C376" s="145">
        <v>200.4</v>
      </c>
      <c r="D376" s="141">
        <v>200.4</v>
      </c>
      <c r="E376" s="134">
        <f t="shared" si="45"/>
        <v>165.41613783214359</v>
      </c>
      <c r="F376" s="142">
        <f t="shared" si="46"/>
        <v>1.4590148578249782</v>
      </c>
      <c r="G376" s="28">
        <f t="shared" si="47"/>
        <v>1.045796897586762</v>
      </c>
      <c r="H376" s="142">
        <f t="shared" si="48"/>
        <v>193.43539278991494</v>
      </c>
      <c r="I376" s="142">
        <f t="shared" si="49"/>
        <v>149.75086681895866</v>
      </c>
      <c r="J376" s="142">
        <f t="shared" si="50"/>
        <v>155.14262037409287</v>
      </c>
      <c r="K376" s="67">
        <f t="shared" si="51"/>
        <v>0.22583522767418729</v>
      </c>
      <c r="L376" s="134">
        <f t="shared" si="52"/>
        <v>45.257379625907134</v>
      </c>
      <c r="M376" s="57">
        <f t="shared" si="53"/>
        <v>2048.2304106034744</v>
      </c>
    </row>
    <row r="377" spans="1:13" x14ac:dyDescent="0.25">
      <c r="A377" s="13" t="s">
        <v>382</v>
      </c>
      <c r="B377" s="14">
        <v>373</v>
      </c>
      <c r="C377" s="145">
        <v>177.2</v>
      </c>
      <c r="D377" s="141">
        <v>177.2</v>
      </c>
      <c r="E377" s="134">
        <f t="shared" si="45"/>
        <v>168.11734735438995</v>
      </c>
      <c r="F377" s="142">
        <f t="shared" si="46"/>
        <v>1.5638560875021428</v>
      </c>
      <c r="G377" s="28">
        <f t="shared" si="47"/>
        <v>1.041044646420733</v>
      </c>
      <c r="H377" s="142">
        <f t="shared" si="48"/>
        <v>170.33916458182966</v>
      </c>
      <c r="I377" s="142">
        <f t="shared" si="49"/>
        <v>166.87515268996856</v>
      </c>
      <c r="J377" s="142">
        <f t="shared" si="50"/>
        <v>173.59646637492509</v>
      </c>
      <c r="K377" s="67">
        <f t="shared" si="51"/>
        <v>2.0335968538797419E-2</v>
      </c>
      <c r="L377" s="134">
        <f t="shared" si="52"/>
        <v>3.6035336250749026</v>
      </c>
      <c r="M377" s="57">
        <f t="shared" si="53"/>
        <v>12.985454587045469</v>
      </c>
    </row>
    <row r="378" spans="1:13" x14ac:dyDescent="0.25">
      <c r="A378" s="13" t="s">
        <v>383</v>
      </c>
      <c r="B378" s="14">
        <v>374</v>
      </c>
      <c r="C378" s="145">
        <v>127.4</v>
      </c>
      <c r="D378" s="141">
        <v>127.4</v>
      </c>
      <c r="E378" s="134">
        <f t="shared" si="45"/>
        <v>153.57236163287828</v>
      </c>
      <c r="F378" s="142">
        <f t="shared" si="46"/>
        <v>0.20426983882137728</v>
      </c>
      <c r="G378" s="28">
        <f t="shared" si="47"/>
        <v>1.0104723434703853</v>
      </c>
      <c r="H378" s="142">
        <f t="shared" si="48"/>
        <v>124.75972600459762</v>
      </c>
      <c r="I378" s="142">
        <f t="shared" si="49"/>
        <v>169.68120344189208</v>
      </c>
      <c r="J378" s="142">
        <f t="shared" si="50"/>
        <v>173.27214487229966</v>
      </c>
      <c r="K378" s="67">
        <f t="shared" si="51"/>
        <v>0.36006393149371785</v>
      </c>
      <c r="L378" s="134">
        <f t="shared" si="52"/>
        <v>-45.872144872299657</v>
      </c>
      <c r="M378" s="57">
        <f t="shared" si="53"/>
        <v>2104.2536751852476</v>
      </c>
    </row>
    <row r="379" spans="1:13" x14ac:dyDescent="0.25">
      <c r="A379" s="13" t="s">
        <v>384</v>
      </c>
      <c r="B379" s="14">
        <v>375</v>
      </c>
      <c r="C379" s="145">
        <v>177.1</v>
      </c>
      <c r="D379" s="141">
        <v>177.1</v>
      </c>
      <c r="E379" s="134">
        <f t="shared" si="45"/>
        <v>159.35928533693087</v>
      </c>
      <c r="F379" s="142">
        <f t="shared" si="46"/>
        <v>0.6754458250468911</v>
      </c>
      <c r="G379" s="28">
        <f t="shared" si="47"/>
        <v>1.0494533804858732</v>
      </c>
      <c r="H379" s="142">
        <f t="shared" si="48"/>
        <v>169.34454520630985</v>
      </c>
      <c r="I379" s="142">
        <f t="shared" si="49"/>
        <v>153.77663147169966</v>
      </c>
      <c r="J379" s="142">
        <f t="shared" si="50"/>
        <v>160.81912411444634</v>
      </c>
      <c r="K379" s="67">
        <f t="shared" si="51"/>
        <v>9.1930411550274732E-2</v>
      </c>
      <c r="L379" s="134">
        <f t="shared" si="52"/>
        <v>16.280875885553655</v>
      </c>
      <c r="M379" s="57">
        <f t="shared" si="53"/>
        <v>265.06691960080252</v>
      </c>
    </row>
    <row r="380" spans="1:13" x14ac:dyDescent="0.25">
      <c r="A380" s="13" t="s">
        <v>385</v>
      </c>
      <c r="B380" s="14">
        <v>376</v>
      </c>
      <c r="C380" s="145">
        <v>154.4</v>
      </c>
      <c r="D380" s="141">
        <v>154.4</v>
      </c>
      <c r="E380" s="134">
        <f t="shared" si="45"/>
        <v>155.83116175964514</v>
      </c>
      <c r="F380" s="142">
        <f t="shared" si="46"/>
        <v>0.3206645674900182</v>
      </c>
      <c r="G380" s="28">
        <f t="shared" si="47"/>
        <v>1.0382418849533117</v>
      </c>
      <c r="H380" s="142">
        <f t="shared" si="48"/>
        <v>148.31256328040325</v>
      </c>
      <c r="I380" s="142">
        <f t="shared" si="49"/>
        <v>160.03473116197776</v>
      </c>
      <c r="J380" s="142">
        <f t="shared" si="50"/>
        <v>166.60330011755821</v>
      </c>
      <c r="K380" s="67">
        <f t="shared" si="51"/>
        <v>7.9036917859832898E-2</v>
      </c>
      <c r="L380" s="134">
        <f t="shared" si="52"/>
        <v>-12.2033001175582</v>
      </c>
      <c r="M380" s="57">
        <f t="shared" si="53"/>
        <v>148.92053375919599</v>
      </c>
    </row>
    <row r="381" spans="1:13" x14ac:dyDescent="0.25">
      <c r="A381" s="13" t="s">
        <v>386</v>
      </c>
      <c r="B381" s="14">
        <v>377</v>
      </c>
      <c r="C381" s="145">
        <v>135.19999999999999</v>
      </c>
      <c r="D381" s="141">
        <v>135.19999999999999</v>
      </c>
      <c r="E381" s="134">
        <f t="shared" si="45"/>
        <v>148.13603570342772</v>
      </c>
      <c r="F381" s="142">
        <f t="shared" si="46"/>
        <v>-0.35586816115088954</v>
      </c>
      <c r="G381" s="28">
        <f t="shared" si="47"/>
        <v>1.0050152304653552</v>
      </c>
      <c r="H381" s="142">
        <f t="shared" si="48"/>
        <v>133.79881287563651</v>
      </c>
      <c r="I381" s="142">
        <f t="shared" si="49"/>
        <v>156.15182632713515</v>
      </c>
      <c r="J381" s="142">
        <f t="shared" si="50"/>
        <v>157.78710188596085</v>
      </c>
      <c r="K381" s="67">
        <f t="shared" si="51"/>
        <v>0.16706436306184072</v>
      </c>
      <c r="L381" s="134">
        <f t="shared" si="52"/>
        <v>-22.587101885960863</v>
      </c>
      <c r="M381" s="57">
        <f t="shared" si="53"/>
        <v>510.17717160677677</v>
      </c>
    </row>
    <row r="382" spans="1:13" x14ac:dyDescent="0.25">
      <c r="A382" s="13" t="s">
        <v>387</v>
      </c>
      <c r="B382" s="14">
        <v>378</v>
      </c>
      <c r="C382" s="145">
        <v>126.4</v>
      </c>
      <c r="D382" s="141">
        <v>126.4</v>
      </c>
      <c r="E382" s="134">
        <f t="shared" si="45"/>
        <v>137.97729383782828</v>
      </c>
      <c r="F382" s="142">
        <f t="shared" si="46"/>
        <v>-1.183230701806347</v>
      </c>
      <c r="G382" s="28">
        <f t="shared" si="47"/>
        <v>1.0420118578913831</v>
      </c>
      <c r="H382" s="142">
        <f t="shared" si="48"/>
        <v>120.44365414448392</v>
      </c>
      <c r="I382" s="142">
        <f t="shared" si="49"/>
        <v>147.78016754227684</v>
      </c>
      <c r="J382" s="142">
        <f t="shared" si="50"/>
        <v>155.08839639601115</v>
      </c>
      <c r="K382" s="67">
        <f t="shared" si="51"/>
        <v>0.22696516136084763</v>
      </c>
      <c r="L382" s="134">
        <f t="shared" si="52"/>
        <v>-28.688396396011143</v>
      </c>
      <c r="M382" s="57">
        <f t="shared" si="53"/>
        <v>823.02408777466519</v>
      </c>
    </row>
    <row r="383" spans="1:13" x14ac:dyDescent="0.25">
      <c r="A383" s="13" t="s">
        <v>388</v>
      </c>
      <c r="B383" s="14">
        <v>379</v>
      </c>
      <c r="C383" s="145">
        <v>147.30000000000001</v>
      </c>
      <c r="D383" s="141">
        <v>147.30000000000001</v>
      </c>
      <c r="E383" s="134">
        <f t="shared" si="45"/>
        <v>138.61589111067974</v>
      </c>
      <c r="F383" s="142">
        <f t="shared" si="46"/>
        <v>-1.0294684207452283</v>
      </c>
      <c r="G383" s="28">
        <f t="shared" si="47"/>
        <v>1.0396037866466346</v>
      </c>
      <c r="H383" s="142">
        <f t="shared" si="48"/>
        <v>141.87445347249104</v>
      </c>
      <c r="I383" s="142">
        <f t="shared" si="49"/>
        <v>136.79406313602195</v>
      </c>
      <c r="J383" s="142">
        <f t="shared" si="50"/>
        <v>142.02532596076577</v>
      </c>
      <c r="K383" s="67">
        <f t="shared" si="51"/>
        <v>3.5809056613945969E-2</v>
      </c>
      <c r="L383" s="134">
        <f t="shared" si="52"/>
        <v>5.2746740392342417</v>
      </c>
      <c r="M383" s="57">
        <f t="shared" si="53"/>
        <v>27.82218622017167</v>
      </c>
    </row>
    <row r="384" spans="1:13" x14ac:dyDescent="0.25">
      <c r="A384" s="13" t="s">
        <v>389</v>
      </c>
      <c r="B384" s="14">
        <v>380</v>
      </c>
      <c r="C384" s="145">
        <v>140.6</v>
      </c>
      <c r="D384" s="141">
        <v>140.6</v>
      </c>
      <c r="E384" s="134">
        <f t="shared" si="45"/>
        <v>138.41548964739752</v>
      </c>
      <c r="F384" s="142">
        <f t="shared" si="46"/>
        <v>-0.9594951695353503</v>
      </c>
      <c r="G384" s="28">
        <f t="shared" si="47"/>
        <v>1.0056160311596416</v>
      </c>
      <c r="H384" s="142">
        <f t="shared" si="48"/>
        <v>139.89837739563166</v>
      </c>
      <c r="I384" s="142">
        <f t="shared" si="49"/>
        <v>137.58642268993452</v>
      </c>
      <c r="J384" s="142">
        <f t="shared" si="50"/>
        <v>138.27645030862831</v>
      </c>
      <c r="K384" s="67">
        <f t="shared" si="51"/>
        <v>1.6525957975616512E-2</v>
      </c>
      <c r="L384" s="134">
        <f t="shared" si="52"/>
        <v>2.3235496913716815</v>
      </c>
      <c r="M384" s="57">
        <f t="shared" si="53"/>
        <v>5.3988831682734366</v>
      </c>
    </row>
    <row r="385" spans="1:13" x14ac:dyDescent="0.25">
      <c r="A385" s="13" t="s">
        <v>390</v>
      </c>
      <c r="B385" s="14">
        <v>381</v>
      </c>
      <c r="C385" s="145">
        <v>152.30000000000001</v>
      </c>
      <c r="D385" s="141">
        <v>152.30000000000001</v>
      </c>
      <c r="E385" s="134">
        <f t="shared" si="45"/>
        <v>140.57709491037789</v>
      </c>
      <c r="F385" s="142">
        <f t="shared" si="46"/>
        <v>-0.69607429303102331</v>
      </c>
      <c r="G385" s="28">
        <f t="shared" si="47"/>
        <v>1.0443208301238924</v>
      </c>
      <c r="H385" s="142">
        <f t="shared" si="48"/>
        <v>146.15956512068351</v>
      </c>
      <c r="I385" s="142">
        <f t="shared" si="49"/>
        <v>137.45599447786216</v>
      </c>
      <c r="J385" s="142">
        <f t="shared" si="50"/>
        <v>143.23077618418483</v>
      </c>
      <c r="K385" s="67">
        <f t="shared" si="51"/>
        <v>5.9548416387492954E-2</v>
      </c>
      <c r="L385" s="134">
        <f t="shared" si="52"/>
        <v>9.0692238158151781</v>
      </c>
      <c r="M385" s="57">
        <f t="shared" si="53"/>
        <v>82.25082062134922</v>
      </c>
    </row>
    <row r="386" spans="1:13" x14ac:dyDescent="0.25">
      <c r="A386" s="13" t="s">
        <v>391</v>
      </c>
      <c r="B386" s="14">
        <v>382</v>
      </c>
      <c r="C386" s="145">
        <v>151.19999999999999</v>
      </c>
      <c r="D386" s="141">
        <v>151.19999999999999</v>
      </c>
      <c r="E386" s="134">
        <f t="shared" si="45"/>
        <v>141.8744793406166</v>
      </c>
      <c r="F386" s="142">
        <f t="shared" si="46"/>
        <v>-0.5278263767870579</v>
      </c>
      <c r="G386" s="28">
        <f t="shared" si="47"/>
        <v>1.0410616730606967</v>
      </c>
      <c r="H386" s="142">
        <f t="shared" si="48"/>
        <v>145.44002430744652</v>
      </c>
      <c r="I386" s="142">
        <f t="shared" si="49"/>
        <v>139.88102061734688</v>
      </c>
      <c r="J386" s="142">
        <f t="shared" si="50"/>
        <v>145.42083871378978</v>
      </c>
      <c r="K386" s="67">
        <f t="shared" si="51"/>
        <v>3.8221966178638968E-2</v>
      </c>
      <c r="L386" s="134">
        <f t="shared" si="52"/>
        <v>5.7791612862102113</v>
      </c>
      <c r="M386" s="57">
        <f t="shared" si="53"/>
        <v>33.398705172030866</v>
      </c>
    </row>
    <row r="387" spans="1:13" x14ac:dyDescent="0.25">
      <c r="A387" s="13" t="s">
        <v>392</v>
      </c>
      <c r="B387" s="14">
        <v>383</v>
      </c>
      <c r="C387" s="145">
        <v>172.2</v>
      </c>
      <c r="D387" s="141">
        <v>172.2</v>
      </c>
      <c r="E387" s="134">
        <f t="shared" si="45"/>
        <v>152.06580485541434</v>
      </c>
      <c r="F387" s="142">
        <f t="shared" si="46"/>
        <v>0.3768700428626991</v>
      </c>
      <c r="G387" s="28">
        <f t="shared" si="47"/>
        <v>1.0126908270918433</v>
      </c>
      <c r="H387" s="142">
        <f t="shared" si="48"/>
        <v>171.23832025770801</v>
      </c>
      <c r="I387" s="142">
        <f t="shared" si="49"/>
        <v>141.34665296382954</v>
      </c>
      <c r="J387" s="142">
        <f t="shared" si="50"/>
        <v>142.14046017118545</v>
      </c>
      <c r="K387" s="67">
        <f t="shared" si="51"/>
        <v>0.1745617876237778</v>
      </c>
      <c r="L387" s="134">
        <f t="shared" si="52"/>
        <v>30.059539828814536</v>
      </c>
      <c r="M387" s="57">
        <f t="shared" si="53"/>
        <v>903.57593472008739</v>
      </c>
    </row>
    <row r="388" spans="1:13" x14ac:dyDescent="0.25">
      <c r="A388" s="13" t="s">
        <v>393</v>
      </c>
      <c r="B388" s="14">
        <v>384</v>
      </c>
      <c r="C388" s="145">
        <v>215.3</v>
      </c>
      <c r="D388" s="141">
        <v>215.3</v>
      </c>
      <c r="E388" s="134">
        <f t="shared" si="45"/>
        <v>171.70667521141905</v>
      </c>
      <c r="F388" s="142">
        <f t="shared" si="46"/>
        <v>2.002751669291885</v>
      </c>
      <c r="G388" s="28">
        <f t="shared" si="47"/>
        <v>1.0560143728690941</v>
      </c>
      <c r="H388" s="142">
        <f t="shared" si="48"/>
        <v>206.16269808049123</v>
      </c>
      <c r="I388" s="142">
        <f t="shared" si="49"/>
        <v>152.44267489827703</v>
      </c>
      <c r="J388" s="142">
        <f t="shared" si="50"/>
        <v>159.19906079607534</v>
      </c>
      <c r="K388" s="67">
        <f t="shared" si="51"/>
        <v>0.26057101348780615</v>
      </c>
      <c r="L388" s="134">
        <f t="shared" si="52"/>
        <v>56.100939203924668</v>
      </c>
      <c r="M388" s="57">
        <f t="shared" si="53"/>
        <v>3147.3153795624517</v>
      </c>
    </row>
    <row r="389" spans="1:13" x14ac:dyDescent="0.25">
      <c r="A389" s="13" t="s">
        <v>394</v>
      </c>
      <c r="B389" s="14">
        <v>385</v>
      </c>
      <c r="C389" s="145">
        <v>154.1</v>
      </c>
      <c r="D389" s="141">
        <v>154.1</v>
      </c>
      <c r="E389" s="134">
        <f t="shared" si="45"/>
        <v>164.49790493355604</v>
      </c>
      <c r="F389" s="142">
        <f t="shared" si="46"/>
        <v>1.2252992169520116</v>
      </c>
      <c r="G389" s="28">
        <f t="shared" si="47"/>
        <v>1.0352433162945873</v>
      </c>
      <c r="H389" s="142">
        <f t="shared" si="48"/>
        <v>148.02197025172353</v>
      </c>
      <c r="I389" s="142">
        <f t="shared" si="49"/>
        <v>173.70942688071094</v>
      </c>
      <c r="J389" s="142">
        <f t="shared" si="50"/>
        <v>180.8422265748477</v>
      </c>
      <c r="K389" s="67">
        <f t="shared" si="51"/>
        <v>0.17353813481406688</v>
      </c>
      <c r="L389" s="134">
        <f t="shared" si="52"/>
        <v>-26.742226574847706</v>
      </c>
      <c r="M389" s="57">
        <f t="shared" si="53"/>
        <v>715.14668218049087</v>
      </c>
    </row>
    <row r="390" spans="1:13" x14ac:dyDescent="0.25">
      <c r="A390" s="13" t="s">
        <v>395</v>
      </c>
      <c r="B390" s="14">
        <v>386</v>
      </c>
      <c r="C390" s="145">
        <v>159.30000000000001</v>
      </c>
      <c r="D390" s="141">
        <v>159.30000000000001</v>
      </c>
      <c r="E390" s="134">
        <f t="shared" si="45"/>
        <v>162.7039649842514</v>
      </c>
      <c r="F390" s="142">
        <f t="shared" si="46"/>
        <v>0.97047543131994984</v>
      </c>
      <c r="G390" s="28">
        <f t="shared" si="47"/>
        <v>1.0108152750225827</v>
      </c>
      <c r="H390" s="142">
        <f t="shared" si="48"/>
        <v>157.30368611855977</v>
      </c>
      <c r="I390" s="142">
        <f t="shared" si="49"/>
        <v>165.72320415050805</v>
      </c>
      <c r="J390" s="142">
        <f t="shared" si="50"/>
        <v>167.82636867948841</v>
      </c>
      <c r="K390" s="67">
        <f t="shared" si="51"/>
        <v>5.3523971622651594E-2</v>
      </c>
      <c r="L390" s="134">
        <f t="shared" si="52"/>
        <v>-8.5263686794883995</v>
      </c>
      <c r="M390" s="57">
        <f t="shared" si="53"/>
        <v>72.698962858560748</v>
      </c>
    </row>
    <row r="391" spans="1:13" x14ac:dyDescent="0.25">
      <c r="A391" s="13" t="s">
        <v>396</v>
      </c>
      <c r="B391" s="14">
        <v>387</v>
      </c>
      <c r="C391" s="145">
        <v>160.4</v>
      </c>
      <c r="D391" s="141">
        <v>160.4</v>
      </c>
      <c r="E391" s="134">
        <f t="shared" si="45"/>
        <v>159.44921139737056</v>
      </c>
      <c r="F391" s="142">
        <f t="shared" si="46"/>
        <v>0.61386610218380322</v>
      </c>
      <c r="G391" s="28">
        <f t="shared" si="47"/>
        <v>1.0532215037975912</v>
      </c>
      <c r="H391" s="142">
        <f t="shared" si="48"/>
        <v>151.89187204356693</v>
      </c>
      <c r="I391" s="142">
        <f t="shared" si="49"/>
        <v>163.67444041557135</v>
      </c>
      <c r="J391" s="142">
        <f t="shared" si="50"/>
        <v>172.8425615501495</v>
      </c>
      <c r="K391" s="67">
        <f t="shared" si="51"/>
        <v>7.7572079489710039E-2</v>
      </c>
      <c r="L391" s="134">
        <f t="shared" si="52"/>
        <v>-12.442561550149492</v>
      </c>
      <c r="M391" s="57">
        <f t="shared" si="53"/>
        <v>154.81733792925851</v>
      </c>
    </row>
    <row r="392" spans="1:13" x14ac:dyDescent="0.25">
      <c r="A392" s="13" t="s">
        <v>397</v>
      </c>
      <c r="B392" s="14">
        <v>388</v>
      </c>
      <c r="C392" s="145">
        <v>151.9</v>
      </c>
      <c r="D392" s="141">
        <v>151.9</v>
      </c>
      <c r="E392" s="134">
        <f t="shared" si="45"/>
        <v>155.28140229474494</v>
      </c>
      <c r="F392" s="142">
        <f t="shared" si="46"/>
        <v>0.21029271489788742</v>
      </c>
      <c r="G392" s="28">
        <f t="shared" si="47"/>
        <v>1.0320616404295322</v>
      </c>
      <c r="H392" s="142">
        <f t="shared" si="48"/>
        <v>146.72879081575792</v>
      </c>
      <c r="I392" s="142">
        <f t="shared" si="49"/>
        <v>160.06307749955437</v>
      </c>
      <c r="J392" s="142">
        <f t="shared" si="50"/>
        <v>165.70423116695622</v>
      </c>
      <c r="K392" s="67">
        <f t="shared" si="51"/>
        <v>9.0877097873312787E-2</v>
      </c>
      <c r="L392" s="134">
        <f t="shared" si="52"/>
        <v>-13.804231166956214</v>
      </c>
      <c r="M392" s="57">
        <f t="shared" si="53"/>
        <v>190.55679811076533</v>
      </c>
    </row>
    <row r="393" spans="1:13" x14ac:dyDescent="0.25">
      <c r="A393" s="13" t="s">
        <v>398</v>
      </c>
      <c r="B393" s="14">
        <v>389</v>
      </c>
      <c r="C393" s="145">
        <v>148.4</v>
      </c>
      <c r="D393" s="141">
        <v>148.4</v>
      </c>
      <c r="E393" s="134">
        <f t="shared" ref="E393:E456" si="54">$N$4*H393+(1-$N$4)*I393</f>
        <v>152.37922301909367</v>
      </c>
      <c r="F393" s="142">
        <f t="shared" ref="F393:F456" si="55">$O$4*(E393-E392)+(1-$O$4)*F392</f>
        <v>-5.2399921104460956E-2</v>
      </c>
      <c r="G393" s="28">
        <f t="shared" ref="G393:G456" si="56">$P$4*(D393/E393)+(1-$P$4)*G390</f>
        <v>1.0087546244098207</v>
      </c>
      <c r="H393" s="142">
        <f t="shared" ref="H393:H456" si="57">D393/G390</f>
        <v>146.81218583354371</v>
      </c>
      <c r="I393" s="142">
        <f t="shared" ref="I393:I456" si="58">E392+F392</f>
        <v>155.49169500964283</v>
      </c>
      <c r="J393" s="142">
        <f t="shared" ref="J393:J456" si="59">(E392+F392)*G390</f>
        <v>157.17338045489967</v>
      </c>
      <c r="K393" s="67">
        <f t="shared" ref="K393:K456" si="60">ABS(D393-J393)/D393</f>
        <v>5.9119814386116347E-2</v>
      </c>
      <c r="L393" s="134">
        <f t="shared" ref="L393:L456" si="61">(D393-J393)</f>
        <v>-8.7733804548996659</v>
      </c>
      <c r="M393" s="57">
        <f t="shared" ref="M393:M456" si="62">(D393-J393)^2</f>
        <v>76.972204606415474</v>
      </c>
    </row>
    <row r="394" spans="1:13" x14ac:dyDescent="0.25">
      <c r="A394" s="13" t="s">
        <v>399</v>
      </c>
      <c r="B394" s="14">
        <v>390</v>
      </c>
      <c r="C394" s="145">
        <v>139.6</v>
      </c>
      <c r="D394" s="141">
        <v>139.6</v>
      </c>
      <c r="E394" s="134">
        <f t="shared" si="54"/>
        <v>145.23331866211925</v>
      </c>
      <c r="F394" s="142">
        <f t="shared" si="55"/>
        <v>-0.65109169549188606</v>
      </c>
      <c r="G394" s="28">
        <f t="shared" si="56"/>
        <v>1.0480873701438891</v>
      </c>
      <c r="H394" s="142">
        <f t="shared" si="57"/>
        <v>132.54571758803399</v>
      </c>
      <c r="I394" s="142">
        <f t="shared" si="58"/>
        <v>152.32682309798921</v>
      </c>
      <c r="J394" s="142">
        <f t="shared" si="59"/>
        <v>160.43388569197384</v>
      </c>
      <c r="K394" s="67">
        <f t="shared" si="60"/>
        <v>0.14923986885368087</v>
      </c>
      <c r="L394" s="134">
        <f t="shared" si="61"/>
        <v>-20.833885691973848</v>
      </c>
      <c r="M394" s="57">
        <f t="shared" si="62"/>
        <v>434.05079302623261</v>
      </c>
    </row>
    <row r="395" spans="1:13" x14ac:dyDescent="0.25">
      <c r="A395" s="13" t="s">
        <v>400</v>
      </c>
      <c r="B395" s="14">
        <v>391</v>
      </c>
      <c r="C395" s="145">
        <v>148.19999999999999</v>
      </c>
      <c r="D395" s="141">
        <v>148.19999999999999</v>
      </c>
      <c r="E395" s="134">
        <f t="shared" si="54"/>
        <v>144.2285926199234</v>
      </c>
      <c r="F395" s="142">
        <f t="shared" si="55"/>
        <v>-0.68093843435369983</v>
      </c>
      <c r="G395" s="28">
        <f t="shared" si="56"/>
        <v>1.0318090821680663</v>
      </c>
      <c r="H395" s="142">
        <f t="shared" si="57"/>
        <v>143.59607429874134</v>
      </c>
      <c r="I395" s="142">
        <f t="shared" si="58"/>
        <v>144.58222696662736</v>
      </c>
      <c r="J395" s="142">
        <f t="shared" si="59"/>
        <v>149.21777034013238</v>
      </c>
      <c r="K395" s="67">
        <f t="shared" si="60"/>
        <v>6.8675461547394526E-3</v>
      </c>
      <c r="L395" s="134">
        <f t="shared" si="61"/>
        <v>-1.0177703401323868</v>
      </c>
      <c r="M395" s="57">
        <f t="shared" si="62"/>
        <v>1.0358564652531943</v>
      </c>
    </row>
    <row r="396" spans="1:13" x14ac:dyDescent="0.25">
      <c r="A396" s="13" t="s">
        <v>401</v>
      </c>
      <c r="B396" s="14">
        <v>392</v>
      </c>
      <c r="C396" s="145">
        <v>153.5</v>
      </c>
      <c r="D396" s="141">
        <v>153.5</v>
      </c>
      <c r="E396" s="134">
        <f t="shared" si="54"/>
        <v>146.63884845093955</v>
      </c>
      <c r="F396" s="142">
        <f t="shared" si="55"/>
        <v>-0.420041638356485</v>
      </c>
      <c r="G396" s="28">
        <f t="shared" si="56"/>
        <v>1.0108769678609413</v>
      </c>
      <c r="H396" s="142">
        <f t="shared" si="57"/>
        <v>152.16782782017609</v>
      </c>
      <c r="I396" s="142">
        <f t="shared" si="58"/>
        <v>143.54765418556971</v>
      </c>
      <c r="J396" s="142">
        <f t="shared" si="59"/>
        <v>144.80435998287518</v>
      </c>
      <c r="K396" s="67">
        <f t="shared" si="60"/>
        <v>5.6649120632734959E-2</v>
      </c>
      <c r="L396" s="134">
        <f t="shared" si="61"/>
        <v>8.6956400171248163</v>
      </c>
      <c r="M396" s="57">
        <f t="shared" si="62"/>
        <v>75.614155307422479</v>
      </c>
    </row>
    <row r="397" spans="1:13" x14ac:dyDescent="0.25">
      <c r="A397" s="13" t="s">
        <v>402</v>
      </c>
      <c r="B397" s="14">
        <v>393</v>
      </c>
      <c r="C397" s="145">
        <v>145.1</v>
      </c>
      <c r="D397" s="141">
        <v>145.1</v>
      </c>
      <c r="E397" s="134">
        <f t="shared" si="54"/>
        <v>143.43027939027303</v>
      </c>
      <c r="F397" s="142">
        <f t="shared" si="55"/>
        <v>-0.65539335279945199</v>
      </c>
      <c r="G397" s="28">
        <f t="shared" si="56"/>
        <v>1.046053681646707</v>
      </c>
      <c r="H397" s="142">
        <f t="shared" si="57"/>
        <v>138.44265672248261</v>
      </c>
      <c r="I397" s="142">
        <f t="shared" si="58"/>
        <v>146.21880681258307</v>
      </c>
      <c r="J397" s="142">
        <f t="shared" si="59"/>
        <v>153.25008469777757</v>
      </c>
      <c r="K397" s="67">
        <f t="shared" si="60"/>
        <v>5.6168743609769624E-2</v>
      </c>
      <c r="L397" s="134">
        <f t="shared" si="61"/>
        <v>-8.1500846977775723</v>
      </c>
      <c r="M397" s="57">
        <f t="shared" si="62"/>
        <v>66.423880580948136</v>
      </c>
    </row>
    <row r="398" spans="1:13" x14ac:dyDescent="0.25">
      <c r="A398" s="13" t="s">
        <v>403</v>
      </c>
      <c r="B398" s="14">
        <v>394</v>
      </c>
      <c r="C398" s="145">
        <v>183.7</v>
      </c>
      <c r="D398" s="141">
        <v>183.7</v>
      </c>
      <c r="E398" s="134">
        <f t="shared" si="54"/>
        <v>155.41981283296195</v>
      </c>
      <c r="F398" s="142">
        <f t="shared" si="55"/>
        <v>0.41183846873976704</v>
      </c>
      <c r="G398" s="28">
        <f t="shared" si="56"/>
        <v>1.0401875026736327</v>
      </c>
      <c r="H398" s="142">
        <f t="shared" si="57"/>
        <v>178.03681240526046</v>
      </c>
      <c r="I398" s="142">
        <f t="shared" si="58"/>
        <v>142.77488603747358</v>
      </c>
      <c r="J398" s="142">
        <f t="shared" si="59"/>
        <v>147.31642411897587</v>
      </c>
      <c r="K398" s="67">
        <f t="shared" si="60"/>
        <v>0.19805974894406161</v>
      </c>
      <c r="L398" s="134">
        <f t="shared" si="61"/>
        <v>36.383575881024115</v>
      </c>
      <c r="M398" s="57">
        <f t="shared" si="62"/>
        <v>1323.7645938902397</v>
      </c>
    </row>
    <row r="399" spans="1:13" x14ac:dyDescent="0.25">
      <c r="A399" s="13" t="s">
        <v>404</v>
      </c>
      <c r="B399" s="14">
        <v>395</v>
      </c>
      <c r="C399" s="145">
        <v>210.5</v>
      </c>
      <c r="D399" s="141">
        <v>210.5</v>
      </c>
      <c r="E399" s="134">
        <f t="shared" si="54"/>
        <v>174.62350441807192</v>
      </c>
      <c r="F399" s="142">
        <f t="shared" si="55"/>
        <v>1.9978708717614118</v>
      </c>
      <c r="G399" s="28">
        <f t="shared" si="56"/>
        <v>1.021734173922066</v>
      </c>
      <c r="H399" s="142">
        <f t="shared" si="57"/>
        <v>208.23503422521037</v>
      </c>
      <c r="I399" s="142">
        <f t="shared" si="58"/>
        <v>155.83165130170173</v>
      </c>
      <c r="J399" s="142">
        <f t="shared" si="59"/>
        <v>157.52662716462774</v>
      </c>
      <c r="K399" s="67">
        <f t="shared" si="60"/>
        <v>0.25165497784024826</v>
      </c>
      <c r="L399" s="134">
        <f t="shared" si="61"/>
        <v>52.97337283537226</v>
      </c>
      <c r="M399" s="57">
        <f t="shared" si="62"/>
        <v>2806.1782295553558</v>
      </c>
    </row>
    <row r="400" spans="1:13" x14ac:dyDescent="0.25">
      <c r="A400" s="13" t="s">
        <v>405</v>
      </c>
      <c r="B400" s="14">
        <v>396</v>
      </c>
      <c r="C400" s="145">
        <v>203.3</v>
      </c>
      <c r="D400" s="141">
        <v>203.3</v>
      </c>
      <c r="E400" s="134">
        <f t="shared" si="54"/>
        <v>182.97867738236653</v>
      </c>
      <c r="F400" s="142">
        <f t="shared" si="55"/>
        <v>2.5344271683712138</v>
      </c>
      <c r="G400" s="28">
        <f t="shared" si="56"/>
        <v>1.0496809459900562</v>
      </c>
      <c r="H400" s="142">
        <f t="shared" si="57"/>
        <v>194.34949043911718</v>
      </c>
      <c r="I400" s="142">
        <f t="shared" si="58"/>
        <v>176.62137528983334</v>
      </c>
      <c r="J400" s="142">
        <f t="shared" si="59"/>
        <v>184.75543987943487</v>
      </c>
      <c r="K400" s="67">
        <f t="shared" si="60"/>
        <v>9.1217708413994764E-2</v>
      </c>
      <c r="L400" s="134">
        <f t="shared" si="61"/>
        <v>18.544560120565137</v>
      </c>
      <c r="M400" s="57">
        <f t="shared" si="62"/>
        <v>343.90071006525483</v>
      </c>
    </row>
    <row r="401" spans="1:13" x14ac:dyDescent="0.25">
      <c r="A401" s="13" t="s">
        <v>406</v>
      </c>
      <c r="B401" s="14">
        <v>397</v>
      </c>
      <c r="C401" s="145">
        <v>153.30000000000001</v>
      </c>
      <c r="D401" s="141">
        <v>153.30000000000001</v>
      </c>
      <c r="E401" s="134">
        <f t="shared" si="54"/>
        <v>171.83759620033197</v>
      </c>
      <c r="F401" s="142">
        <f t="shared" si="55"/>
        <v>1.380214263596967</v>
      </c>
      <c r="G401" s="28">
        <f t="shared" si="56"/>
        <v>1.0319254151527564</v>
      </c>
      <c r="H401" s="142">
        <f t="shared" si="57"/>
        <v>147.3772753527295</v>
      </c>
      <c r="I401" s="142">
        <f t="shared" si="58"/>
        <v>185.51310455073775</v>
      </c>
      <c r="J401" s="142">
        <f t="shared" si="59"/>
        <v>192.96841293586442</v>
      </c>
      <c r="K401" s="67">
        <f t="shared" si="60"/>
        <v>0.25876329377602353</v>
      </c>
      <c r="L401" s="134">
        <f t="shared" si="61"/>
        <v>-39.66841293586441</v>
      </c>
      <c r="M401" s="57">
        <f t="shared" si="62"/>
        <v>1573.5829848502549</v>
      </c>
    </row>
    <row r="402" spans="1:13" x14ac:dyDescent="0.25">
      <c r="A402" s="13" t="s">
        <v>407</v>
      </c>
      <c r="B402" s="14">
        <v>398</v>
      </c>
      <c r="C402" s="145">
        <v>144.30000000000001</v>
      </c>
      <c r="D402" s="141">
        <v>144.30000000000001</v>
      </c>
      <c r="E402" s="134">
        <f t="shared" si="54"/>
        <v>161.74715101657219</v>
      </c>
      <c r="F402" s="142">
        <f t="shared" si="55"/>
        <v>0.41209060624005722</v>
      </c>
      <c r="G402" s="28">
        <f t="shared" si="56"/>
        <v>1.0145024383948558</v>
      </c>
      <c r="H402" s="142">
        <f t="shared" si="57"/>
        <v>141.23047235083152</v>
      </c>
      <c r="I402" s="142">
        <f t="shared" si="58"/>
        <v>173.21781046392894</v>
      </c>
      <c r="J402" s="142">
        <f t="shared" si="59"/>
        <v>176.98255648295142</v>
      </c>
      <c r="K402" s="67">
        <f t="shared" si="60"/>
        <v>0.22649034291719619</v>
      </c>
      <c r="L402" s="134">
        <f t="shared" si="61"/>
        <v>-32.682556482951412</v>
      </c>
      <c r="M402" s="57">
        <f t="shared" si="62"/>
        <v>1068.1494982613094</v>
      </c>
    </row>
    <row r="403" spans="1:13" x14ac:dyDescent="0.25">
      <c r="A403" s="13" t="s">
        <v>408</v>
      </c>
      <c r="B403" s="14">
        <v>399</v>
      </c>
      <c r="C403" s="145">
        <v>169.6</v>
      </c>
      <c r="D403" s="141">
        <v>169.6</v>
      </c>
      <c r="E403" s="134">
        <f t="shared" si="54"/>
        <v>161.9489813895525</v>
      </c>
      <c r="F403" s="142">
        <f t="shared" si="55"/>
        <v>0.39434464255293461</v>
      </c>
      <c r="G403" s="28">
        <f t="shared" si="56"/>
        <v>1.0495449302702178</v>
      </c>
      <c r="H403" s="142">
        <f t="shared" si="57"/>
        <v>161.57290522219944</v>
      </c>
      <c r="I403" s="142">
        <f t="shared" si="58"/>
        <v>162.15924162281226</v>
      </c>
      <c r="J403" s="142">
        <f t="shared" si="59"/>
        <v>170.21546614766368</v>
      </c>
      <c r="K403" s="67">
        <f t="shared" si="60"/>
        <v>3.6289277574509541E-3</v>
      </c>
      <c r="L403" s="134">
        <f t="shared" si="61"/>
        <v>-0.6154661476636818</v>
      </c>
      <c r="M403" s="57">
        <f t="shared" si="62"/>
        <v>0.37879857891997298</v>
      </c>
    </row>
    <row r="404" spans="1:13" x14ac:dyDescent="0.25">
      <c r="A404" s="13" t="s">
        <v>409</v>
      </c>
      <c r="B404" s="14">
        <v>400</v>
      </c>
      <c r="C404" s="145">
        <v>143.69999999999999</v>
      </c>
      <c r="D404" s="141">
        <v>143.69999999999999</v>
      </c>
      <c r="E404" s="134">
        <f t="shared" si="54"/>
        <v>154.063583456289</v>
      </c>
      <c r="F404" s="142">
        <f t="shared" si="55"/>
        <v>-0.30446563084597295</v>
      </c>
      <c r="G404" s="28">
        <f t="shared" si="56"/>
        <v>1.0263904101553603</v>
      </c>
      <c r="H404" s="142">
        <f t="shared" si="57"/>
        <v>139.25425024901438</v>
      </c>
      <c r="I404" s="142">
        <f t="shared" si="58"/>
        <v>162.34332603210544</v>
      </c>
      <c r="J404" s="142">
        <f t="shared" si="59"/>
        <v>167.52620411295968</v>
      </c>
      <c r="K404" s="67">
        <f t="shared" si="60"/>
        <v>0.16580517823910709</v>
      </c>
      <c r="L404" s="134">
        <f t="shared" si="61"/>
        <v>-23.826204112959687</v>
      </c>
      <c r="M404" s="57">
        <f t="shared" si="62"/>
        <v>567.68800243241708</v>
      </c>
    </row>
    <row r="405" spans="1:13" x14ac:dyDescent="0.25">
      <c r="A405" s="13" t="s">
        <v>410</v>
      </c>
      <c r="B405" s="14">
        <v>401</v>
      </c>
      <c r="C405" s="145">
        <v>160.1</v>
      </c>
      <c r="D405" s="141">
        <v>160.1</v>
      </c>
      <c r="E405" s="134">
        <f t="shared" si="54"/>
        <v>155.21224850190367</v>
      </c>
      <c r="F405" s="142">
        <f t="shared" si="55"/>
        <v>-0.18182140175269401</v>
      </c>
      <c r="G405" s="28">
        <f t="shared" si="56"/>
        <v>1.0154503866798323</v>
      </c>
      <c r="H405" s="142">
        <f t="shared" si="57"/>
        <v>157.81135060977277</v>
      </c>
      <c r="I405" s="142">
        <f t="shared" si="58"/>
        <v>153.75911782544301</v>
      </c>
      <c r="J405" s="142">
        <f t="shared" si="59"/>
        <v>155.98899995935386</v>
      </c>
      <c r="K405" s="67">
        <f t="shared" si="60"/>
        <v>2.5677701690481777E-2</v>
      </c>
      <c r="L405" s="134">
        <f t="shared" si="61"/>
        <v>4.1110000406461324</v>
      </c>
      <c r="M405" s="57">
        <f t="shared" si="62"/>
        <v>16.900321334192501</v>
      </c>
    </row>
    <row r="406" spans="1:13" x14ac:dyDescent="0.25">
      <c r="A406" s="13" t="s">
        <v>411</v>
      </c>
      <c r="B406" s="14">
        <v>402</v>
      </c>
      <c r="C406" s="145">
        <v>135.6</v>
      </c>
      <c r="D406" s="141">
        <v>135.6</v>
      </c>
      <c r="E406" s="134">
        <f t="shared" si="54"/>
        <v>145.76722423051442</v>
      </c>
      <c r="F406" s="142">
        <f t="shared" si="55"/>
        <v>-0.96363572395001995</v>
      </c>
      <c r="G406" s="28">
        <f t="shared" si="56"/>
        <v>1.0428882883429043</v>
      </c>
      <c r="H406" s="142">
        <f t="shared" si="57"/>
        <v>129.19885189201779</v>
      </c>
      <c r="I406" s="142">
        <f t="shared" si="58"/>
        <v>155.03042710015097</v>
      </c>
      <c r="J406" s="142">
        <f t="shared" si="59"/>
        <v>162.71139880059005</v>
      </c>
      <c r="K406" s="67">
        <f t="shared" si="60"/>
        <v>0.19993656932588535</v>
      </c>
      <c r="L406" s="134">
        <f t="shared" si="61"/>
        <v>-27.111398800590052</v>
      </c>
      <c r="M406" s="57">
        <f t="shared" si="62"/>
        <v>735.02794492463568</v>
      </c>
    </row>
    <row r="407" spans="1:13" x14ac:dyDescent="0.25">
      <c r="A407" s="13" t="s">
        <v>412</v>
      </c>
      <c r="B407" s="14">
        <v>403</v>
      </c>
      <c r="C407" s="145">
        <v>141.80000000000001</v>
      </c>
      <c r="D407" s="141">
        <v>141.80000000000001</v>
      </c>
      <c r="E407" s="134">
        <f t="shared" si="54"/>
        <v>142.4190667777321</v>
      </c>
      <c r="F407" s="142">
        <f t="shared" si="55"/>
        <v>-1.1648893578634658</v>
      </c>
      <c r="G407" s="28">
        <f t="shared" si="56"/>
        <v>1.0246752739939284</v>
      </c>
      <c r="H407" s="142">
        <f t="shared" si="57"/>
        <v>138.15405775131546</v>
      </c>
      <c r="I407" s="142">
        <f t="shared" si="58"/>
        <v>144.80358850656438</v>
      </c>
      <c r="J407" s="142">
        <f t="shared" si="59"/>
        <v>148.62501459922063</v>
      </c>
      <c r="K407" s="67">
        <f t="shared" si="60"/>
        <v>4.8131273619327376E-2</v>
      </c>
      <c r="L407" s="134">
        <f t="shared" si="61"/>
        <v>-6.8250145992206228</v>
      </c>
      <c r="M407" s="57">
        <f t="shared" si="62"/>
        <v>46.580824279574635</v>
      </c>
    </row>
    <row r="408" spans="1:13" x14ac:dyDescent="0.25">
      <c r="A408" s="13" t="s">
        <v>413</v>
      </c>
      <c r="B408" s="14">
        <v>404</v>
      </c>
      <c r="C408" s="145">
        <v>159.9</v>
      </c>
      <c r="D408" s="141">
        <v>159.9</v>
      </c>
      <c r="E408" s="134">
        <f t="shared" si="54"/>
        <v>147.06812171586114</v>
      </c>
      <c r="F408" s="142">
        <f t="shared" si="55"/>
        <v>-0.67419245928169813</v>
      </c>
      <c r="G408" s="28">
        <f t="shared" si="56"/>
        <v>1.0194568751677391</v>
      </c>
      <c r="H408" s="142">
        <f t="shared" si="57"/>
        <v>157.4670728353525</v>
      </c>
      <c r="I408" s="142">
        <f t="shared" si="58"/>
        <v>141.25417741986863</v>
      </c>
      <c r="J408" s="142">
        <f t="shared" si="59"/>
        <v>143.43660908114722</v>
      </c>
      <c r="K408" s="67">
        <f t="shared" si="60"/>
        <v>0.10296054358256898</v>
      </c>
      <c r="L408" s="134">
        <f t="shared" si="61"/>
        <v>16.463390918852781</v>
      </c>
      <c r="M408" s="57">
        <f t="shared" si="62"/>
        <v>271.04324054696423</v>
      </c>
    </row>
    <row r="409" spans="1:13" x14ac:dyDescent="0.25">
      <c r="A409" s="13" t="s">
        <v>414</v>
      </c>
      <c r="B409" s="14">
        <v>405</v>
      </c>
      <c r="C409" s="145">
        <v>145.69999999999999</v>
      </c>
      <c r="D409" s="141">
        <v>145.69999999999999</v>
      </c>
      <c r="E409" s="134">
        <f t="shared" si="54"/>
        <v>143.99641107735877</v>
      </c>
      <c r="F409" s="142">
        <f t="shared" si="55"/>
        <v>-0.87654299360792254</v>
      </c>
      <c r="G409" s="28">
        <f t="shared" si="56"/>
        <v>1.0411552790140395</v>
      </c>
      <c r="H409" s="142">
        <f t="shared" si="57"/>
        <v>139.70815630839022</v>
      </c>
      <c r="I409" s="142">
        <f t="shared" si="58"/>
        <v>146.39392925657944</v>
      </c>
      <c r="J409" s="142">
        <f t="shared" si="59"/>
        <v>152.67251430618634</v>
      </c>
      <c r="K409" s="67">
        <f t="shared" si="60"/>
        <v>4.7855280069913214E-2</v>
      </c>
      <c r="L409" s="134">
        <f t="shared" si="61"/>
        <v>-6.9725143061863548</v>
      </c>
      <c r="M409" s="57">
        <f t="shared" si="62"/>
        <v>48.615955749973388</v>
      </c>
    </row>
    <row r="410" spans="1:13" x14ac:dyDescent="0.25">
      <c r="A410" s="13" t="s">
        <v>415</v>
      </c>
      <c r="B410" s="14">
        <v>406</v>
      </c>
      <c r="C410" s="145">
        <v>183.5</v>
      </c>
      <c r="D410" s="141">
        <v>183.5</v>
      </c>
      <c r="E410" s="134">
        <f t="shared" si="54"/>
        <v>156.01557452466653</v>
      </c>
      <c r="F410" s="142">
        <f t="shared" si="55"/>
        <v>0.2118546300053612</v>
      </c>
      <c r="G410" s="28">
        <f t="shared" si="56"/>
        <v>1.0331283798855888</v>
      </c>
      <c r="H410" s="142">
        <f t="shared" si="57"/>
        <v>179.08112419338744</v>
      </c>
      <c r="I410" s="142">
        <f t="shared" si="58"/>
        <v>143.11986808375084</v>
      </c>
      <c r="J410" s="142">
        <f t="shared" si="59"/>
        <v>146.6513900426923</v>
      </c>
      <c r="K410" s="67">
        <f t="shared" si="60"/>
        <v>0.20080986352756242</v>
      </c>
      <c r="L410" s="134">
        <f t="shared" si="61"/>
        <v>36.848609957307701</v>
      </c>
      <c r="M410" s="57">
        <f t="shared" si="62"/>
        <v>1357.8200557857963</v>
      </c>
    </row>
    <row r="411" spans="1:13" x14ac:dyDescent="0.25">
      <c r="A411" s="13" t="s">
        <v>416</v>
      </c>
      <c r="B411" s="14">
        <v>407</v>
      </c>
      <c r="C411" s="145">
        <v>198.2</v>
      </c>
      <c r="D411" s="141">
        <v>198.2</v>
      </c>
      <c r="E411" s="134">
        <f t="shared" si="54"/>
        <v>169.92229814871041</v>
      </c>
      <c r="F411" s="142">
        <f t="shared" si="55"/>
        <v>1.367701573102212</v>
      </c>
      <c r="G411" s="28">
        <f t="shared" si="56"/>
        <v>1.0276571656596123</v>
      </c>
      <c r="H411" s="142">
        <f t="shared" si="57"/>
        <v>194.41724787759031</v>
      </c>
      <c r="I411" s="142">
        <f t="shared" si="58"/>
        <v>156.22742915467188</v>
      </c>
      <c r="J411" s="142">
        <f t="shared" si="59"/>
        <v>159.26712674151113</v>
      </c>
      <c r="K411" s="67">
        <f t="shared" si="60"/>
        <v>0.19643225660186103</v>
      </c>
      <c r="L411" s="134">
        <f t="shared" si="61"/>
        <v>38.932873258488854</v>
      </c>
      <c r="M411" s="57">
        <f t="shared" si="62"/>
        <v>1515.7686201615566</v>
      </c>
    </row>
    <row r="412" spans="1:13" x14ac:dyDescent="0.25">
      <c r="A412" s="13" t="s">
        <v>417</v>
      </c>
      <c r="B412" s="14">
        <v>408</v>
      </c>
      <c r="C412" s="145">
        <v>186.8</v>
      </c>
      <c r="D412" s="141">
        <v>186.8</v>
      </c>
      <c r="E412" s="134">
        <f t="shared" si="54"/>
        <v>174.20401251185729</v>
      </c>
      <c r="F412" s="142">
        <f t="shared" si="55"/>
        <v>1.6136442525819814</v>
      </c>
      <c r="G412" s="28">
        <f t="shared" si="56"/>
        <v>1.0428934867336208</v>
      </c>
      <c r="H412" s="142">
        <f t="shared" si="57"/>
        <v>179.41608112182573</v>
      </c>
      <c r="I412" s="142">
        <f t="shared" si="58"/>
        <v>171.28999972181262</v>
      </c>
      <c r="J412" s="142">
        <f t="shared" si="59"/>
        <v>178.33948745267855</v>
      </c>
      <c r="K412" s="67">
        <f t="shared" si="60"/>
        <v>4.5291823058466039E-2</v>
      </c>
      <c r="L412" s="134">
        <f t="shared" si="61"/>
        <v>8.4605125473214571</v>
      </c>
      <c r="M412" s="57">
        <f t="shared" si="62"/>
        <v>71.580272563383815</v>
      </c>
    </row>
    <row r="413" spans="1:13" x14ac:dyDescent="0.25">
      <c r="A413" s="13" t="s">
        <v>418</v>
      </c>
      <c r="B413" s="14">
        <v>409</v>
      </c>
      <c r="C413" s="145">
        <v>172</v>
      </c>
      <c r="D413" s="141">
        <v>172</v>
      </c>
      <c r="E413" s="134">
        <f t="shared" si="54"/>
        <v>172.47083473159907</v>
      </c>
      <c r="F413" s="142">
        <f t="shared" si="55"/>
        <v>1.3311724730102688</v>
      </c>
      <c r="G413" s="28">
        <f t="shared" si="56"/>
        <v>1.0311274857326991</v>
      </c>
      <c r="H413" s="142">
        <f t="shared" si="57"/>
        <v>166.48463380615649</v>
      </c>
      <c r="I413" s="142">
        <f t="shared" si="58"/>
        <v>175.81765676443928</v>
      </c>
      <c r="J413" s="142">
        <f t="shared" si="59"/>
        <v>181.64221088832568</v>
      </c>
      <c r="K413" s="67">
        <f t="shared" si="60"/>
        <v>5.6059365629800455E-2</v>
      </c>
      <c r="L413" s="134">
        <f t="shared" si="61"/>
        <v>-9.6422108883256783</v>
      </c>
      <c r="M413" s="57">
        <f t="shared" si="62"/>
        <v>92.972230814946272</v>
      </c>
    </row>
    <row r="414" spans="1:13" x14ac:dyDescent="0.25">
      <c r="A414" s="13" t="s">
        <v>419</v>
      </c>
      <c r="B414" s="14">
        <v>410</v>
      </c>
      <c r="C414" s="145">
        <v>150.6</v>
      </c>
      <c r="D414" s="141">
        <v>150.6</v>
      </c>
      <c r="E414" s="134">
        <f t="shared" si="54"/>
        <v>164.02833556992374</v>
      </c>
      <c r="F414" s="142">
        <f t="shared" si="55"/>
        <v>0.50627458704280437</v>
      </c>
      <c r="G414" s="28">
        <f t="shared" si="56"/>
        <v>1.0215457757882616</v>
      </c>
      <c r="H414" s="142">
        <f t="shared" si="57"/>
        <v>146.54692735328308</v>
      </c>
      <c r="I414" s="142">
        <f t="shared" si="58"/>
        <v>173.80200720460934</v>
      </c>
      <c r="J414" s="142">
        <f t="shared" si="59"/>
        <v>178.60887810984036</v>
      </c>
      <c r="K414" s="67">
        <f t="shared" si="60"/>
        <v>0.18598192636016181</v>
      </c>
      <c r="L414" s="134">
        <f t="shared" si="61"/>
        <v>-28.008878109840367</v>
      </c>
      <c r="M414" s="57">
        <f t="shared" si="62"/>
        <v>784.49725297189491</v>
      </c>
    </row>
    <row r="415" spans="1:13" x14ac:dyDescent="0.25">
      <c r="A415" s="13" t="s">
        <v>420</v>
      </c>
      <c r="B415" s="14">
        <v>411</v>
      </c>
      <c r="C415" s="145">
        <v>163.30000000000001</v>
      </c>
      <c r="D415" s="141">
        <v>163.30000000000001</v>
      </c>
      <c r="E415" s="134">
        <f t="shared" si="54"/>
        <v>161.68337221730658</v>
      </c>
      <c r="F415" s="142">
        <f t="shared" si="55"/>
        <v>0.26563010493550365</v>
      </c>
      <c r="G415" s="28">
        <f t="shared" si="56"/>
        <v>1.0410579591002624</v>
      </c>
      <c r="H415" s="142">
        <f t="shared" si="57"/>
        <v>156.58358411218137</v>
      </c>
      <c r="I415" s="142">
        <f t="shared" si="58"/>
        <v>164.53461015696655</v>
      </c>
      <c r="J415" s="142">
        <f t="shared" si="59"/>
        <v>171.59207327495588</v>
      </c>
      <c r="K415" s="67">
        <f t="shared" si="60"/>
        <v>5.0778158450433972E-2</v>
      </c>
      <c r="L415" s="134">
        <f t="shared" si="61"/>
        <v>-8.2920732749558681</v>
      </c>
      <c r="M415" s="57">
        <f t="shared" si="62"/>
        <v>68.758479197237335</v>
      </c>
    </row>
    <row r="416" spans="1:13" x14ac:dyDescent="0.25">
      <c r="A416" s="13" t="s">
        <v>421</v>
      </c>
      <c r="B416" s="14">
        <v>412</v>
      </c>
      <c r="C416" s="145">
        <v>153.69999999999999</v>
      </c>
      <c r="D416" s="141">
        <v>153.69999999999999</v>
      </c>
      <c r="E416" s="134">
        <f t="shared" si="54"/>
        <v>157.32705372650429</v>
      </c>
      <c r="F416" s="142">
        <f t="shared" si="55"/>
        <v>-0.12446235654476653</v>
      </c>
      <c r="G416" s="28">
        <f t="shared" si="56"/>
        <v>1.0281041461208409</v>
      </c>
      <c r="H416" s="142">
        <f t="shared" si="57"/>
        <v>149.06013284165707</v>
      </c>
      <c r="I416" s="142">
        <f t="shared" si="58"/>
        <v>161.94900232224208</v>
      </c>
      <c r="J416" s="142">
        <f t="shared" si="59"/>
        <v>166.99006758145251</v>
      </c>
      <c r="K416" s="67">
        <f t="shared" si="60"/>
        <v>8.6467583483750943E-2</v>
      </c>
      <c r="L416" s="134">
        <f t="shared" si="61"/>
        <v>-13.290067581452519</v>
      </c>
      <c r="M416" s="57">
        <f t="shared" si="62"/>
        <v>176.62589631957519</v>
      </c>
    </row>
    <row r="417" spans="1:13" x14ac:dyDescent="0.25">
      <c r="A417" s="13" t="s">
        <v>422</v>
      </c>
      <c r="B417" s="14">
        <v>413</v>
      </c>
      <c r="C417" s="145">
        <v>152.9</v>
      </c>
      <c r="D417" s="141">
        <v>152.9</v>
      </c>
      <c r="E417" s="134">
        <f t="shared" si="54"/>
        <v>154.5032448487969</v>
      </c>
      <c r="F417" s="142">
        <f t="shared" si="55"/>
        <v>-0.35228720293089222</v>
      </c>
      <c r="G417" s="28">
        <f t="shared" si="56"/>
        <v>1.0197644976564413</v>
      </c>
      <c r="H417" s="142">
        <f t="shared" si="57"/>
        <v>149.6751331402813</v>
      </c>
      <c r="I417" s="142">
        <f t="shared" si="58"/>
        <v>157.20259136995952</v>
      </c>
      <c r="J417" s="142">
        <f t="shared" si="59"/>
        <v>160.58964315695036</v>
      </c>
      <c r="K417" s="67">
        <f t="shared" si="60"/>
        <v>5.0291976173645211E-2</v>
      </c>
      <c r="L417" s="134">
        <f t="shared" si="61"/>
        <v>-7.6896431569503534</v>
      </c>
      <c r="M417" s="57">
        <f t="shared" si="62"/>
        <v>59.130611881233399</v>
      </c>
    </row>
    <row r="418" spans="1:13" x14ac:dyDescent="0.25">
      <c r="A418" s="13" t="s">
        <v>423</v>
      </c>
      <c r="B418" s="14">
        <v>414</v>
      </c>
      <c r="C418" s="145">
        <v>135.5</v>
      </c>
      <c r="D418" s="141">
        <v>135.5</v>
      </c>
      <c r="E418" s="134">
        <f t="shared" si="54"/>
        <v>145.54638659634068</v>
      </c>
      <c r="F418" s="142">
        <f t="shared" si="55"/>
        <v>-1.0785129995108296</v>
      </c>
      <c r="G418" s="28">
        <f t="shared" si="56"/>
        <v>1.0349153118632046</v>
      </c>
      <c r="H418" s="142">
        <f t="shared" si="57"/>
        <v>130.15605789816573</v>
      </c>
      <c r="I418" s="142">
        <f t="shared" si="58"/>
        <v>154.15095764586601</v>
      </c>
      <c r="J418" s="142">
        <f t="shared" si="59"/>
        <v>160.48008136015628</v>
      </c>
      <c r="K418" s="67">
        <f t="shared" si="60"/>
        <v>0.18435484398639318</v>
      </c>
      <c r="L418" s="134">
        <f t="shared" si="61"/>
        <v>-24.980081360156277</v>
      </c>
      <c r="M418" s="57">
        <f t="shared" si="62"/>
        <v>624.00446476002708</v>
      </c>
    </row>
    <row r="419" spans="1:13" x14ac:dyDescent="0.25">
      <c r="A419" s="13" t="s">
        <v>424</v>
      </c>
      <c r="B419" s="14">
        <v>415</v>
      </c>
      <c r="C419" s="145">
        <v>148.5</v>
      </c>
      <c r="D419" s="141">
        <v>148.5</v>
      </c>
      <c r="E419" s="134">
        <f t="shared" si="54"/>
        <v>144.45810035576304</v>
      </c>
      <c r="F419" s="142">
        <f t="shared" si="55"/>
        <v>-1.0793378610568687</v>
      </c>
      <c r="G419" s="28">
        <f t="shared" si="56"/>
        <v>1.0280972040875576</v>
      </c>
      <c r="H419" s="142">
        <f t="shared" si="57"/>
        <v>144.44061971766979</v>
      </c>
      <c r="I419" s="142">
        <f t="shared" si="58"/>
        <v>144.46787359682986</v>
      </c>
      <c r="J419" s="142">
        <f t="shared" si="59"/>
        <v>148.52801982616234</v>
      </c>
      <c r="K419" s="67">
        <f t="shared" si="60"/>
        <v>1.8868569806286496E-4</v>
      </c>
      <c r="L419" s="134">
        <f t="shared" si="61"/>
        <v>-2.8019826162335448E-2</v>
      </c>
      <c r="M419" s="57">
        <f t="shared" si="62"/>
        <v>7.8511065816749804E-4</v>
      </c>
    </row>
    <row r="420" spans="1:13" x14ac:dyDescent="0.25">
      <c r="A420" s="13" t="s">
        <v>425</v>
      </c>
      <c r="B420" s="14">
        <v>416</v>
      </c>
      <c r="C420" s="145">
        <v>148.4</v>
      </c>
      <c r="D420" s="141">
        <v>148.4</v>
      </c>
      <c r="E420" s="134">
        <f t="shared" si="54"/>
        <v>144.14797125475897</v>
      </c>
      <c r="F420" s="142">
        <f t="shared" si="55"/>
        <v>-1.0144166417084122</v>
      </c>
      <c r="G420" s="28">
        <f t="shared" si="56"/>
        <v>1.020307608463402</v>
      </c>
      <c r="H420" s="142">
        <f t="shared" si="57"/>
        <v>145.52379528905308</v>
      </c>
      <c r="I420" s="142">
        <f t="shared" si="58"/>
        <v>143.37876249470617</v>
      </c>
      <c r="J420" s="142">
        <f t="shared" si="59"/>
        <v>146.21257171001625</v>
      </c>
      <c r="K420" s="67">
        <f t="shared" si="60"/>
        <v>1.4740082816602133E-2</v>
      </c>
      <c r="L420" s="134">
        <f t="shared" si="61"/>
        <v>2.1874282899837567</v>
      </c>
      <c r="M420" s="57">
        <f t="shared" si="62"/>
        <v>4.7848425238212622</v>
      </c>
    </row>
    <row r="421" spans="1:13" x14ac:dyDescent="0.25">
      <c r="A421" s="13" t="s">
        <v>426</v>
      </c>
      <c r="B421" s="14">
        <v>417</v>
      </c>
      <c r="C421" s="145">
        <v>133.6</v>
      </c>
      <c r="D421" s="141">
        <v>133.6</v>
      </c>
      <c r="E421" s="134">
        <f t="shared" si="54"/>
        <v>138.09850003245154</v>
      </c>
      <c r="F421" s="142">
        <f t="shared" si="55"/>
        <v>-1.4393752483109692</v>
      </c>
      <c r="G421" s="28">
        <f t="shared" si="56"/>
        <v>1.0311493761415871</v>
      </c>
      <c r="H421" s="142">
        <f t="shared" si="57"/>
        <v>129.09268852102875</v>
      </c>
      <c r="I421" s="142">
        <f t="shared" si="58"/>
        <v>143.13355461305056</v>
      </c>
      <c r="J421" s="142">
        <f t="shared" si="59"/>
        <v>148.13110731045427</v>
      </c>
      <c r="K421" s="67">
        <f t="shared" si="60"/>
        <v>0.10876577328184338</v>
      </c>
      <c r="L421" s="134">
        <f t="shared" si="61"/>
        <v>-14.531107310454274</v>
      </c>
      <c r="M421" s="57">
        <f t="shared" si="62"/>
        <v>211.15307966793765</v>
      </c>
    </row>
    <row r="422" spans="1:13" x14ac:dyDescent="0.25">
      <c r="A422" s="13" t="s">
        <v>427</v>
      </c>
      <c r="B422" s="14">
        <v>418</v>
      </c>
      <c r="C422" s="145">
        <v>194.1</v>
      </c>
      <c r="D422" s="141">
        <v>194.1</v>
      </c>
      <c r="E422" s="134">
        <f t="shared" si="54"/>
        <v>155.35518509440885</v>
      </c>
      <c r="F422" s="142">
        <f t="shared" si="55"/>
        <v>0.13857224187567385</v>
      </c>
      <c r="G422" s="28">
        <f t="shared" si="56"/>
        <v>1.0404456241592899</v>
      </c>
      <c r="H422" s="142">
        <f t="shared" si="57"/>
        <v>188.79537774082843</v>
      </c>
      <c r="I422" s="142">
        <f t="shared" si="58"/>
        <v>136.65912478414057</v>
      </c>
      <c r="J422" s="142">
        <f t="shared" si="59"/>
        <v>140.49886410362757</v>
      </c>
      <c r="K422" s="67">
        <f t="shared" si="60"/>
        <v>0.27615216845117169</v>
      </c>
      <c r="L422" s="134">
        <f t="shared" si="61"/>
        <v>53.601135896372426</v>
      </c>
      <c r="M422" s="57">
        <f t="shared" si="62"/>
        <v>2873.0817693813847</v>
      </c>
    </row>
    <row r="423" spans="1:13" x14ac:dyDescent="0.25">
      <c r="A423" s="13" t="s">
        <v>428</v>
      </c>
      <c r="B423" s="14">
        <v>419</v>
      </c>
      <c r="C423" s="145">
        <v>208.6</v>
      </c>
      <c r="D423" s="141">
        <v>208.6</v>
      </c>
      <c r="E423" s="134">
        <f t="shared" si="54"/>
        <v>173.04880149768897</v>
      </c>
      <c r="F423" s="142">
        <f t="shared" si="55"/>
        <v>1.620217969098209</v>
      </c>
      <c r="G423" s="28">
        <f t="shared" si="56"/>
        <v>1.030638012911681</v>
      </c>
      <c r="H423" s="142">
        <f t="shared" si="57"/>
        <v>204.44814707807052</v>
      </c>
      <c r="I423" s="142">
        <f t="shared" si="58"/>
        <v>155.49375733628452</v>
      </c>
      <c r="J423" s="142">
        <f t="shared" si="59"/>
        <v>158.65146367877301</v>
      </c>
      <c r="K423" s="67">
        <f t="shared" si="60"/>
        <v>0.2394464828438494</v>
      </c>
      <c r="L423" s="134">
        <f t="shared" si="61"/>
        <v>49.948536321226982</v>
      </c>
      <c r="M423" s="57">
        <f t="shared" si="62"/>
        <v>2494.856280632931</v>
      </c>
    </row>
    <row r="424" spans="1:13" x14ac:dyDescent="0.25">
      <c r="A424" s="13" t="s">
        <v>429</v>
      </c>
      <c r="B424" s="14">
        <v>420</v>
      </c>
      <c r="C424" s="145">
        <v>197.3</v>
      </c>
      <c r="D424" s="141">
        <v>197.3</v>
      </c>
      <c r="E424" s="134">
        <f t="shared" si="54"/>
        <v>180.64719078674079</v>
      </c>
      <c r="F424" s="142">
        <f t="shared" si="55"/>
        <v>2.1247756285022943</v>
      </c>
      <c r="G424" s="28">
        <f t="shared" si="56"/>
        <v>1.0345551169802578</v>
      </c>
      <c r="H424" s="142">
        <f t="shared" si="57"/>
        <v>191.33988204334494</v>
      </c>
      <c r="I424" s="142">
        <f t="shared" si="58"/>
        <v>174.66901946678718</v>
      </c>
      <c r="J424" s="142">
        <f t="shared" si="59"/>
        <v>180.10985045444033</v>
      </c>
      <c r="K424" s="67">
        <f t="shared" si="60"/>
        <v>8.712696171089547E-2</v>
      </c>
      <c r="L424" s="134">
        <f t="shared" si="61"/>
        <v>17.190149545559677</v>
      </c>
      <c r="M424" s="57">
        <f t="shared" si="62"/>
        <v>295.50124139870559</v>
      </c>
    </row>
    <row r="425" spans="1:13" x14ac:dyDescent="0.25">
      <c r="A425" s="13" t="s">
        <v>430</v>
      </c>
      <c r="B425" s="14">
        <v>421</v>
      </c>
      <c r="C425" s="145">
        <v>164.4</v>
      </c>
      <c r="D425" s="141">
        <v>164.4</v>
      </c>
      <c r="E425" s="134">
        <f t="shared" si="54"/>
        <v>173.89204502484691</v>
      </c>
      <c r="F425" s="142">
        <f t="shared" si="55"/>
        <v>1.3753102631528566</v>
      </c>
      <c r="G425" s="28">
        <f t="shared" si="56"/>
        <v>1.035142867920799</v>
      </c>
      <c r="H425" s="142">
        <f t="shared" si="57"/>
        <v>158.00921853349132</v>
      </c>
      <c r="I425" s="142">
        <f t="shared" si="58"/>
        <v>182.7719664152431</v>
      </c>
      <c r="J425" s="142">
        <f t="shared" si="59"/>
        <v>190.16429267572838</v>
      </c>
      <c r="K425" s="67">
        <f t="shared" si="60"/>
        <v>0.15671710873314093</v>
      </c>
      <c r="L425" s="134">
        <f t="shared" si="61"/>
        <v>-25.76429267572837</v>
      </c>
      <c r="M425" s="57">
        <f t="shared" si="62"/>
        <v>663.79877708059053</v>
      </c>
    </row>
    <row r="426" spans="1:13" x14ac:dyDescent="0.25">
      <c r="A426" s="13" t="s">
        <v>431</v>
      </c>
      <c r="B426" s="14">
        <v>422</v>
      </c>
      <c r="C426" s="145">
        <v>148.1</v>
      </c>
      <c r="D426" s="141">
        <v>148.1</v>
      </c>
      <c r="E426" s="134">
        <f t="shared" si="54"/>
        <v>163.94636834868328</v>
      </c>
      <c r="F426" s="142">
        <f t="shared" si="55"/>
        <v>0.41981896547454511</v>
      </c>
      <c r="G426" s="28">
        <f t="shared" si="56"/>
        <v>1.0235350178248608</v>
      </c>
      <c r="H426" s="142">
        <f t="shared" si="57"/>
        <v>143.69739728655944</v>
      </c>
      <c r="I426" s="142">
        <f t="shared" si="58"/>
        <v>175.26735528799978</v>
      </c>
      <c r="J426" s="142">
        <f t="shared" si="59"/>
        <v>180.6371987823097</v>
      </c>
      <c r="K426" s="67">
        <f t="shared" si="60"/>
        <v>0.21969749346596693</v>
      </c>
      <c r="L426" s="134">
        <f t="shared" si="61"/>
        <v>-32.537198782309702</v>
      </c>
      <c r="M426" s="57">
        <f t="shared" si="62"/>
        <v>1058.669304599536</v>
      </c>
    </row>
    <row r="427" spans="1:13" x14ac:dyDescent="0.25">
      <c r="A427" s="13" t="s">
        <v>432</v>
      </c>
      <c r="B427" s="14">
        <v>423</v>
      </c>
      <c r="C427" s="145">
        <v>152</v>
      </c>
      <c r="D427" s="141">
        <v>152</v>
      </c>
      <c r="E427" s="134">
        <f t="shared" si="54"/>
        <v>158.11108063731902</v>
      </c>
      <c r="F427" s="142">
        <f t="shared" si="55"/>
        <v>-0.10811203805065001</v>
      </c>
      <c r="G427" s="28">
        <f t="shared" si="56"/>
        <v>1.0304702406182076</v>
      </c>
      <c r="H427" s="142">
        <f t="shared" si="57"/>
        <v>146.92305659235416</v>
      </c>
      <c r="I427" s="142">
        <f t="shared" si="58"/>
        <v>164.36618731415783</v>
      </c>
      <c r="J427" s="142">
        <f t="shared" si="59"/>
        <v>170.04588014439753</v>
      </c>
      <c r="K427" s="67">
        <f t="shared" si="60"/>
        <v>0.11872289568682586</v>
      </c>
      <c r="L427" s="134">
        <f t="shared" si="61"/>
        <v>-18.045880144397529</v>
      </c>
      <c r="M427" s="57">
        <f t="shared" si="62"/>
        <v>325.65379018596099</v>
      </c>
    </row>
    <row r="428" spans="1:13" x14ac:dyDescent="0.25">
      <c r="A428" s="13" t="s">
        <v>433</v>
      </c>
      <c r="B428" s="14">
        <v>424</v>
      </c>
      <c r="C428" s="145">
        <v>144.1</v>
      </c>
      <c r="D428" s="141">
        <v>144.1</v>
      </c>
      <c r="E428" s="134">
        <f t="shared" si="54"/>
        <v>151.26303453621458</v>
      </c>
      <c r="F428" s="142">
        <f t="shared" si="55"/>
        <v>-0.67696247297239021</v>
      </c>
      <c r="G428" s="28">
        <f t="shared" si="56"/>
        <v>1.0305394966533161</v>
      </c>
      <c r="H428" s="142">
        <f t="shared" si="57"/>
        <v>139.20783735818137</v>
      </c>
      <c r="I428" s="142">
        <f t="shared" si="58"/>
        <v>158.00296859926837</v>
      </c>
      <c r="J428" s="142">
        <f t="shared" si="59"/>
        <v>163.55564605584661</v>
      </c>
      <c r="K428" s="67">
        <f t="shared" si="60"/>
        <v>0.13501489282336304</v>
      </c>
      <c r="L428" s="134">
        <f t="shared" si="61"/>
        <v>-19.455646055846614</v>
      </c>
      <c r="M428" s="57">
        <f t="shared" si="62"/>
        <v>378.52216345037994</v>
      </c>
    </row>
    <row r="429" spans="1:13" x14ac:dyDescent="0.25">
      <c r="A429" s="13" t="s">
        <v>434</v>
      </c>
      <c r="B429" s="14">
        <v>425</v>
      </c>
      <c r="C429" s="145">
        <v>155</v>
      </c>
      <c r="D429" s="141">
        <v>155</v>
      </c>
      <c r="E429" s="134">
        <f t="shared" si="54"/>
        <v>150.89083906824825</v>
      </c>
      <c r="F429" s="142">
        <f t="shared" si="55"/>
        <v>-0.65124013774987799</v>
      </c>
      <c r="G429" s="28">
        <f t="shared" si="56"/>
        <v>1.0237413470031262</v>
      </c>
      <c r="H429" s="142">
        <f t="shared" si="57"/>
        <v>151.43595216643811</v>
      </c>
      <c r="I429" s="142">
        <f t="shared" si="58"/>
        <v>150.5860720632422</v>
      </c>
      <c r="J429" s="142">
        <f t="shared" si="59"/>
        <v>154.13011795342638</v>
      </c>
      <c r="K429" s="67">
        <f t="shared" si="60"/>
        <v>5.6121422359588511E-3</v>
      </c>
      <c r="L429" s="134">
        <f t="shared" si="61"/>
        <v>0.86988204657362189</v>
      </c>
      <c r="M429" s="57">
        <f t="shared" si="62"/>
        <v>0.75669477495111293</v>
      </c>
    </row>
    <row r="430" spans="1:13" x14ac:dyDescent="0.25">
      <c r="A430" s="13" t="s">
        <v>435</v>
      </c>
      <c r="B430" s="14">
        <v>426</v>
      </c>
      <c r="C430" s="145">
        <v>124.5</v>
      </c>
      <c r="D430" s="141">
        <v>124.5</v>
      </c>
      <c r="E430" s="134">
        <f t="shared" si="54"/>
        <v>139.68923852294404</v>
      </c>
      <c r="F430" s="142">
        <f t="shared" si="55"/>
        <v>-1.5416905561474641</v>
      </c>
      <c r="G430" s="28">
        <f t="shared" si="56"/>
        <v>1.0227025365928473</v>
      </c>
      <c r="H430" s="142">
        <f t="shared" si="57"/>
        <v>120.81862735338093</v>
      </c>
      <c r="I430" s="142">
        <f t="shared" si="58"/>
        <v>150.23959893049837</v>
      </c>
      <c r="J430" s="142">
        <f t="shared" si="59"/>
        <v>154.81743566029365</v>
      </c>
      <c r="K430" s="67">
        <f t="shared" si="60"/>
        <v>0.24351353944010967</v>
      </c>
      <c r="L430" s="134">
        <f t="shared" si="61"/>
        <v>-30.317435660293654</v>
      </c>
      <c r="M430" s="57">
        <f t="shared" si="62"/>
        <v>919.14690501604537</v>
      </c>
    </row>
    <row r="431" spans="1:13" x14ac:dyDescent="0.25">
      <c r="A431" s="13" t="s">
        <v>436</v>
      </c>
      <c r="B431" s="14">
        <v>427</v>
      </c>
      <c r="C431" s="145">
        <v>153</v>
      </c>
      <c r="D431" s="141">
        <v>153</v>
      </c>
      <c r="E431" s="134">
        <f t="shared" si="54"/>
        <v>141.84771810324827</v>
      </c>
      <c r="F431" s="142">
        <f t="shared" si="55"/>
        <v>-1.2293961966309408</v>
      </c>
      <c r="G431" s="28">
        <f t="shared" si="56"/>
        <v>1.0332224730411048</v>
      </c>
      <c r="H431" s="142">
        <f t="shared" si="57"/>
        <v>148.4659253690601</v>
      </c>
      <c r="I431" s="142">
        <f t="shared" si="58"/>
        <v>138.14754796679657</v>
      </c>
      <c r="J431" s="142">
        <f t="shared" si="59"/>
        <v>142.36650454559239</v>
      </c>
      <c r="K431" s="67">
        <f t="shared" si="60"/>
        <v>6.9499970290245808E-2</v>
      </c>
      <c r="L431" s="134">
        <f t="shared" si="61"/>
        <v>10.633495454407608</v>
      </c>
      <c r="M431" s="57">
        <f t="shared" si="62"/>
        <v>113.07122557890727</v>
      </c>
    </row>
    <row r="432" spans="1:13" x14ac:dyDescent="0.25">
      <c r="A432" s="13" t="s">
        <v>437</v>
      </c>
      <c r="B432" s="14">
        <v>428</v>
      </c>
      <c r="C432" s="145">
        <v>146</v>
      </c>
      <c r="D432" s="141">
        <v>146</v>
      </c>
      <c r="E432" s="134">
        <f t="shared" si="54"/>
        <v>141.33402515238325</v>
      </c>
      <c r="F432" s="142">
        <f t="shared" si="55"/>
        <v>-1.1689908426882971</v>
      </c>
      <c r="G432" s="28">
        <f t="shared" si="56"/>
        <v>1.0242587505152216</v>
      </c>
      <c r="H432" s="142">
        <f t="shared" si="57"/>
        <v>142.61414802420219</v>
      </c>
      <c r="I432" s="142">
        <f t="shared" si="58"/>
        <v>140.61832190661733</v>
      </c>
      <c r="J432" s="142">
        <f t="shared" si="59"/>
        <v>143.95679028199964</v>
      </c>
      <c r="K432" s="67">
        <f t="shared" si="60"/>
        <v>1.3994587109591474E-2</v>
      </c>
      <c r="L432" s="134">
        <f t="shared" si="61"/>
        <v>2.0432097180003552</v>
      </c>
      <c r="M432" s="57">
        <f t="shared" si="62"/>
        <v>4.1747059517310907</v>
      </c>
    </row>
    <row r="433" spans="1:13" x14ac:dyDescent="0.25">
      <c r="A433" s="13" t="s">
        <v>438</v>
      </c>
      <c r="B433" s="14">
        <v>429</v>
      </c>
      <c r="C433" s="145">
        <v>138</v>
      </c>
      <c r="D433" s="141">
        <v>138</v>
      </c>
      <c r="E433" s="134">
        <f t="shared" si="54"/>
        <v>138.29011667953108</v>
      </c>
      <c r="F433" s="142">
        <f t="shared" si="55"/>
        <v>-1.3272338906741279</v>
      </c>
      <c r="G433" s="28">
        <f t="shared" si="56"/>
        <v>1.0213186731010127</v>
      </c>
      <c r="H433" s="142">
        <f t="shared" si="57"/>
        <v>134.93659696958375</v>
      </c>
      <c r="I433" s="142">
        <f t="shared" si="58"/>
        <v>140.16503430969496</v>
      </c>
      <c r="J433" s="142">
        <f t="shared" si="59"/>
        <v>143.3471361301485</v>
      </c>
      <c r="K433" s="67">
        <f t="shared" si="60"/>
        <v>3.8747363261945646E-2</v>
      </c>
      <c r="L433" s="134">
        <f t="shared" si="61"/>
        <v>-5.347136130148499</v>
      </c>
      <c r="M433" s="57">
        <f t="shared" si="62"/>
        <v>28.591864794339465</v>
      </c>
    </row>
    <row r="434" spans="1:13" x14ac:dyDescent="0.25">
      <c r="A434" s="13" t="s">
        <v>439</v>
      </c>
      <c r="B434" s="14">
        <v>430</v>
      </c>
      <c r="C434" s="145">
        <v>190</v>
      </c>
      <c r="D434" s="141">
        <v>190</v>
      </c>
      <c r="E434" s="134">
        <f t="shared" si="54"/>
        <v>153.79119671383597</v>
      </c>
      <c r="F434" s="142">
        <f t="shared" si="55"/>
        <v>9.3075804594101363E-2</v>
      </c>
      <c r="G434" s="28">
        <f t="shared" si="56"/>
        <v>1.0445062850379281</v>
      </c>
      <c r="H434" s="142">
        <f t="shared" si="57"/>
        <v>183.89069629967409</v>
      </c>
      <c r="I434" s="142">
        <f t="shared" si="58"/>
        <v>136.96288278885694</v>
      </c>
      <c r="J434" s="142">
        <f t="shared" si="59"/>
        <v>141.51312846994173</v>
      </c>
      <c r="K434" s="67">
        <f t="shared" si="60"/>
        <v>0.25519406068451717</v>
      </c>
      <c r="L434" s="134">
        <f t="shared" si="61"/>
        <v>48.486871530058266</v>
      </c>
      <c r="M434" s="57">
        <f t="shared" si="62"/>
        <v>2350.9767107723746</v>
      </c>
    </row>
    <row r="435" spans="1:13" x14ac:dyDescent="0.25">
      <c r="A435" s="13" t="s">
        <v>440</v>
      </c>
      <c r="B435" s="14">
        <v>431</v>
      </c>
      <c r="C435" s="145">
        <v>192</v>
      </c>
      <c r="D435" s="141">
        <v>192</v>
      </c>
      <c r="E435" s="134">
        <f t="shared" si="54"/>
        <v>165.9218867070787</v>
      </c>
      <c r="F435" s="142">
        <f t="shared" si="55"/>
        <v>1.1090504421160452</v>
      </c>
      <c r="G435" s="28">
        <f t="shared" si="56"/>
        <v>1.0316752555287432</v>
      </c>
      <c r="H435" s="142">
        <f t="shared" si="57"/>
        <v>187.45263333451663</v>
      </c>
      <c r="I435" s="142">
        <f t="shared" si="58"/>
        <v>153.88427251843007</v>
      </c>
      <c r="J435" s="142">
        <f t="shared" si="59"/>
        <v>157.61731269367104</v>
      </c>
      <c r="K435" s="67">
        <f t="shared" si="60"/>
        <v>0.17907649638713</v>
      </c>
      <c r="L435" s="134">
        <f t="shared" si="61"/>
        <v>34.382687306328961</v>
      </c>
      <c r="M435" s="57">
        <f t="shared" si="62"/>
        <v>1182.1691864047946</v>
      </c>
    </row>
    <row r="436" spans="1:13" x14ac:dyDescent="0.25">
      <c r="A436" s="13" t="s">
        <v>441</v>
      </c>
      <c r="B436" s="14">
        <v>432</v>
      </c>
      <c r="C436" s="145">
        <v>192</v>
      </c>
      <c r="D436" s="141">
        <v>192</v>
      </c>
      <c r="E436" s="134">
        <f t="shared" si="54"/>
        <v>174.5476655795608</v>
      </c>
      <c r="F436" s="142">
        <f t="shared" si="55"/>
        <v>1.7434623216389402</v>
      </c>
      <c r="G436" s="28">
        <f t="shared" si="56"/>
        <v>1.0257083136278629</v>
      </c>
      <c r="H436" s="142">
        <f t="shared" si="57"/>
        <v>187.99225457910569</v>
      </c>
      <c r="I436" s="142">
        <f t="shared" si="58"/>
        <v>167.03093714919476</v>
      </c>
      <c r="J436" s="142">
        <f t="shared" si="59"/>
        <v>170.59181509603422</v>
      </c>
      <c r="K436" s="67">
        <f t="shared" si="60"/>
        <v>0.11150096304148842</v>
      </c>
      <c r="L436" s="134">
        <f t="shared" si="61"/>
        <v>21.408184903965775</v>
      </c>
      <c r="M436" s="57">
        <f t="shared" si="62"/>
        <v>458.31038088238813</v>
      </c>
    </row>
    <row r="437" spans="1:13" x14ac:dyDescent="0.25">
      <c r="A437" s="13" t="s">
        <v>442</v>
      </c>
      <c r="B437" s="14">
        <v>433</v>
      </c>
      <c r="C437" s="145">
        <v>147</v>
      </c>
      <c r="D437" s="141">
        <v>147</v>
      </c>
      <c r="E437" s="134">
        <f t="shared" si="54"/>
        <v>163.54118382200855</v>
      </c>
      <c r="F437" s="142">
        <f t="shared" si="55"/>
        <v>0.66736704135520364</v>
      </c>
      <c r="G437" s="28">
        <f t="shared" si="56"/>
        <v>1.0363790078929065</v>
      </c>
      <c r="H437" s="142">
        <f t="shared" si="57"/>
        <v>140.73634798153668</v>
      </c>
      <c r="I437" s="142">
        <f t="shared" si="58"/>
        <v>176.29112790119973</v>
      </c>
      <c r="J437" s="142">
        <f t="shared" si="59"/>
        <v>184.13719108922837</v>
      </c>
      <c r="K437" s="67">
        <f t="shared" si="60"/>
        <v>0.25263395298794805</v>
      </c>
      <c r="L437" s="134">
        <f t="shared" si="61"/>
        <v>-37.137191089228367</v>
      </c>
      <c r="M437" s="57">
        <f t="shared" si="62"/>
        <v>1379.1709619978628</v>
      </c>
    </row>
    <row r="438" spans="1:13" x14ac:dyDescent="0.25">
      <c r="A438" s="13" t="s">
        <v>443</v>
      </c>
      <c r="B438" s="14">
        <v>434</v>
      </c>
      <c r="C438" s="145">
        <v>133</v>
      </c>
      <c r="D438" s="141">
        <v>133</v>
      </c>
      <c r="E438" s="134">
        <f t="shared" si="54"/>
        <v>151.55283425700276</v>
      </c>
      <c r="F438" s="142">
        <f t="shared" si="55"/>
        <v>-0.40077544022166445</v>
      </c>
      <c r="G438" s="28">
        <f t="shared" si="56"/>
        <v>1.0230768373662187</v>
      </c>
      <c r="H438" s="142">
        <f t="shared" si="57"/>
        <v>128.91653578706436</v>
      </c>
      <c r="I438" s="142">
        <f t="shared" si="58"/>
        <v>164.20855086336374</v>
      </c>
      <c r="J438" s="142">
        <f t="shared" si="59"/>
        <v>169.40989867196541</v>
      </c>
      <c r="K438" s="67">
        <f t="shared" si="60"/>
        <v>0.27375863663131883</v>
      </c>
      <c r="L438" s="134">
        <f t="shared" si="61"/>
        <v>-36.409898671965408</v>
      </c>
      <c r="M438" s="57">
        <f t="shared" si="62"/>
        <v>1325.6807213027885</v>
      </c>
    </row>
    <row r="439" spans="1:13" x14ac:dyDescent="0.25">
      <c r="A439" s="13" t="s">
        <v>444</v>
      </c>
      <c r="B439" s="14">
        <v>435</v>
      </c>
      <c r="C439" s="145">
        <v>163</v>
      </c>
      <c r="D439" s="141">
        <v>163</v>
      </c>
      <c r="E439" s="134">
        <f t="shared" si="54"/>
        <v>153.93569686341971</v>
      </c>
      <c r="F439" s="142">
        <f t="shared" si="55"/>
        <v>-0.16583638908536541</v>
      </c>
      <c r="G439" s="28">
        <f t="shared" si="56"/>
        <v>1.0275595000943352</v>
      </c>
      <c r="H439" s="142">
        <f t="shared" si="57"/>
        <v>158.91457428426187</v>
      </c>
      <c r="I439" s="142">
        <f t="shared" si="58"/>
        <v>151.15205881678111</v>
      </c>
      <c r="J439" s="142">
        <f t="shared" si="59"/>
        <v>155.03792335034009</v>
      </c>
      <c r="K439" s="67">
        <f t="shared" si="60"/>
        <v>4.8847096010183472E-2</v>
      </c>
      <c r="L439" s="134">
        <f t="shared" si="61"/>
        <v>7.962076649659906</v>
      </c>
      <c r="M439" s="57">
        <f t="shared" si="62"/>
        <v>63.394664575059515</v>
      </c>
    </row>
    <row r="440" spans="1:13" x14ac:dyDescent="0.25">
      <c r="A440" s="13" t="s">
        <v>445</v>
      </c>
      <c r="B440" s="14">
        <v>436</v>
      </c>
      <c r="C440" s="145">
        <v>150</v>
      </c>
      <c r="D440" s="141">
        <v>150</v>
      </c>
      <c r="E440" s="134">
        <f t="shared" si="54"/>
        <v>150.52985026956614</v>
      </c>
      <c r="F440" s="142">
        <f t="shared" si="55"/>
        <v>-0.43929325036780165</v>
      </c>
      <c r="G440" s="28">
        <f t="shared" si="56"/>
        <v>1.034152648739957</v>
      </c>
      <c r="H440" s="142">
        <f t="shared" si="57"/>
        <v>144.73469537459036</v>
      </c>
      <c r="I440" s="142">
        <f t="shared" si="58"/>
        <v>153.76986047433434</v>
      </c>
      <c r="J440" s="142">
        <f t="shared" si="59"/>
        <v>159.36385544222128</v>
      </c>
      <c r="K440" s="67">
        <f t="shared" si="60"/>
        <v>6.2425702948141863E-2</v>
      </c>
      <c r="L440" s="134">
        <f t="shared" si="61"/>
        <v>-9.3638554422212792</v>
      </c>
      <c r="M440" s="57">
        <f t="shared" si="62"/>
        <v>87.681788742817062</v>
      </c>
    </row>
    <row r="441" spans="1:13" x14ac:dyDescent="0.25">
      <c r="A441" s="13" t="s">
        <v>446</v>
      </c>
      <c r="B441" s="14">
        <v>437</v>
      </c>
      <c r="C441" s="145">
        <v>129</v>
      </c>
      <c r="D441" s="141">
        <v>129</v>
      </c>
      <c r="E441" s="134">
        <f t="shared" si="54"/>
        <v>141.48404194740641</v>
      </c>
      <c r="F441" s="142">
        <f t="shared" si="55"/>
        <v>-1.1656831224270403</v>
      </c>
      <c r="G441" s="28">
        <f t="shared" si="56"/>
        <v>1.0168655589465707</v>
      </c>
      <c r="H441" s="142">
        <f t="shared" si="57"/>
        <v>126.09023612741943</v>
      </c>
      <c r="I441" s="142">
        <f t="shared" si="58"/>
        <v>150.09055701919834</v>
      </c>
      <c r="J441" s="142">
        <f t="shared" si="59"/>
        <v>153.55417239373554</v>
      </c>
      <c r="K441" s="67">
        <f t="shared" si="60"/>
        <v>0.19034242165686466</v>
      </c>
      <c r="L441" s="134">
        <f t="shared" si="61"/>
        <v>-24.554172393735541</v>
      </c>
      <c r="M441" s="57">
        <f t="shared" si="62"/>
        <v>602.9073819412846</v>
      </c>
    </row>
    <row r="442" spans="1:13" x14ac:dyDescent="0.25">
      <c r="A442" s="13" t="s">
        <v>447</v>
      </c>
      <c r="B442" s="14">
        <v>438</v>
      </c>
      <c r="C442" s="145">
        <v>131</v>
      </c>
      <c r="D442" s="141">
        <v>131</v>
      </c>
      <c r="E442" s="134">
        <f t="shared" si="54"/>
        <v>135.71686674084256</v>
      </c>
      <c r="F442" s="142">
        <f t="shared" si="55"/>
        <v>-1.5540490543281869</v>
      </c>
      <c r="G442" s="28">
        <f t="shared" si="56"/>
        <v>1.0240823398726979</v>
      </c>
      <c r="H442" s="142">
        <f t="shared" si="57"/>
        <v>127.48653483129058</v>
      </c>
      <c r="I442" s="142">
        <f t="shared" si="58"/>
        <v>140.31835882497938</v>
      </c>
      <c r="J442" s="142">
        <f t="shared" si="59"/>
        <v>144.18546264825335</v>
      </c>
      <c r="K442" s="67">
        <f t="shared" si="60"/>
        <v>0.10065238662788815</v>
      </c>
      <c r="L442" s="134">
        <f t="shared" si="61"/>
        <v>-13.185462648253349</v>
      </c>
      <c r="M442" s="57">
        <f t="shared" si="62"/>
        <v>173.85642524848421</v>
      </c>
    </row>
    <row r="443" spans="1:13" x14ac:dyDescent="0.25">
      <c r="A443" s="13" t="s">
        <v>448</v>
      </c>
      <c r="B443" s="14">
        <v>439</v>
      </c>
      <c r="C443" s="145">
        <v>145</v>
      </c>
      <c r="D443" s="141">
        <v>145</v>
      </c>
      <c r="E443" s="134">
        <f t="shared" si="54"/>
        <v>136.33184253121425</v>
      </c>
      <c r="F443" s="142">
        <f t="shared" si="55"/>
        <v>-1.3709833574355175</v>
      </c>
      <c r="G443" s="28">
        <f t="shared" si="56"/>
        <v>1.0357947681716722</v>
      </c>
      <c r="H443" s="142">
        <f t="shared" si="57"/>
        <v>140.21140899911865</v>
      </c>
      <c r="I443" s="142">
        <f t="shared" si="58"/>
        <v>134.16281768651439</v>
      </c>
      <c r="J443" s="142">
        <f t="shared" si="59"/>
        <v>138.74483327292481</v>
      </c>
      <c r="K443" s="67">
        <f t="shared" si="60"/>
        <v>4.3139080876380638E-2</v>
      </c>
      <c r="L443" s="134">
        <f t="shared" si="61"/>
        <v>6.2551667270751921</v>
      </c>
      <c r="M443" s="57">
        <f t="shared" si="62"/>
        <v>39.12711078350857</v>
      </c>
    </row>
    <row r="444" spans="1:13" x14ac:dyDescent="0.25">
      <c r="A444" s="13" t="s">
        <v>449</v>
      </c>
      <c r="B444" s="14">
        <v>440</v>
      </c>
      <c r="C444" s="145">
        <v>137</v>
      </c>
      <c r="D444" s="141">
        <v>137</v>
      </c>
      <c r="E444" s="134">
        <f t="shared" si="54"/>
        <v>134.87726311741906</v>
      </c>
      <c r="F444" s="142">
        <f t="shared" si="55"/>
        <v>-1.3780388645922736</v>
      </c>
      <c r="G444" s="28">
        <f t="shared" si="56"/>
        <v>1.0168026570916364</v>
      </c>
      <c r="H444" s="142">
        <f t="shared" si="57"/>
        <v>134.72774133674676</v>
      </c>
      <c r="I444" s="142">
        <f t="shared" si="58"/>
        <v>134.96085917377874</v>
      </c>
      <c r="J444" s="142">
        <f t="shared" si="59"/>
        <v>137.23704949965395</v>
      </c>
      <c r="K444" s="67">
        <f t="shared" si="60"/>
        <v>1.7302883186419648E-3</v>
      </c>
      <c r="L444" s="134">
        <f t="shared" si="61"/>
        <v>-0.23704949965394917</v>
      </c>
      <c r="M444" s="57">
        <f t="shared" si="62"/>
        <v>5.6192465286187647E-2</v>
      </c>
    </row>
    <row r="445" spans="1:13" x14ac:dyDescent="0.25">
      <c r="A445" s="13" t="s">
        <v>450</v>
      </c>
      <c r="B445" s="14">
        <v>441</v>
      </c>
      <c r="C445" s="145">
        <v>138</v>
      </c>
      <c r="D445" s="141">
        <v>138</v>
      </c>
      <c r="E445" s="134">
        <f t="shared" si="54"/>
        <v>133.94946990136515</v>
      </c>
      <c r="F445" s="142">
        <f t="shared" si="55"/>
        <v>-1.340038131855636</v>
      </c>
      <c r="G445" s="28">
        <f t="shared" si="56"/>
        <v>1.024425894870814</v>
      </c>
      <c r="H445" s="142">
        <f t="shared" si="57"/>
        <v>134.75478936308437</v>
      </c>
      <c r="I445" s="142">
        <f t="shared" si="58"/>
        <v>133.49922425282679</v>
      </c>
      <c r="J445" s="142">
        <f t="shared" si="59"/>
        <v>136.71419794402487</v>
      </c>
      <c r="K445" s="67">
        <f t="shared" si="60"/>
        <v>9.317406202718299E-3</v>
      </c>
      <c r="L445" s="134">
        <f t="shared" si="61"/>
        <v>1.2858020559751253</v>
      </c>
      <c r="M445" s="57">
        <f t="shared" si="62"/>
        <v>1.6532869271498594</v>
      </c>
    </row>
    <row r="446" spans="1:13" x14ac:dyDescent="0.25">
      <c r="A446" s="13" t="s">
        <v>451</v>
      </c>
      <c r="B446" s="14">
        <v>442</v>
      </c>
      <c r="C446" s="145">
        <v>168</v>
      </c>
      <c r="D446" s="141">
        <v>168</v>
      </c>
      <c r="E446" s="134">
        <f t="shared" si="54"/>
        <v>143.21856296635985</v>
      </c>
      <c r="F446" s="142">
        <f t="shared" si="55"/>
        <v>-0.44462745884146715</v>
      </c>
      <c r="G446" s="28">
        <f t="shared" si="56"/>
        <v>1.0434526223233576</v>
      </c>
      <c r="H446" s="142">
        <f t="shared" si="57"/>
        <v>162.19429288732974</v>
      </c>
      <c r="I446" s="142">
        <f t="shared" si="58"/>
        <v>132.60943176950951</v>
      </c>
      <c r="J446" s="142">
        <f t="shared" si="59"/>
        <v>137.35615563707628</v>
      </c>
      <c r="K446" s="67">
        <f t="shared" si="60"/>
        <v>0.18240383549359354</v>
      </c>
      <c r="L446" s="134">
        <f t="shared" si="61"/>
        <v>30.643844362923716</v>
      </c>
      <c r="M446" s="57">
        <f t="shared" si="62"/>
        <v>939.0451973390916</v>
      </c>
    </row>
    <row r="447" spans="1:13" x14ac:dyDescent="0.25">
      <c r="A447" s="13" t="s">
        <v>452</v>
      </c>
      <c r="B447" s="14">
        <v>443</v>
      </c>
      <c r="C447" s="145">
        <v>176</v>
      </c>
      <c r="D447" s="141">
        <v>176</v>
      </c>
      <c r="E447" s="134">
        <f t="shared" si="54"/>
        <v>153.64585041764565</v>
      </c>
      <c r="F447" s="142">
        <f t="shared" si="55"/>
        <v>0.47296215957327364</v>
      </c>
      <c r="G447" s="28">
        <f t="shared" si="56"/>
        <v>1.0239834888372983</v>
      </c>
      <c r="H447" s="142">
        <f t="shared" si="57"/>
        <v>173.09160117993133</v>
      </c>
      <c r="I447" s="142">
        <f t="shared" si="58"/>
        <v>142.77393550751839</v>
      </c>
      <c r="J447" s="142">
        <f t="shared" si="59"/>
        <v>145.17291698747462</v>
      </c>
      <c r="K447" s="67">
        <f t="shared" si="60"/>
        <v>0.1751538807529851</v>
      </c>
      <c r="L447" s="134">
        <f t="shared" si="61"/>
        <v>30.827083012525378</v>
      </c>
      <c r="M447" s="57">
        <f t="shared" si="62"/>
        <v>950.30904706113074</v>
      </c>
    </row>
    <row r="448" spans="1:13" x14ac:dyDescent="0.25">
      <c r="A448" s="13" t="s">
        <v>453</v>
      </c>
      <c r="B448" s="14">
        <v>444</v>
      </c>
      <c r="C448" s="145">
        <v>188</v>
      </c>
      <c r="D448" s="141">
        <v>188</v>
      </c>
      <c r="E448" s="134">
        <f t="shared" si="54"/>
        <v>164.66115417640799</v>
      </c>
      <c r="F448" s="142">
        <f t="shared" si="55"/>
        <v>1.3627357905448312</v>
      </c>
      <c r="G448" s="28">
        <f t="shared" si="56"/>
        <v>1.0309719452932566</v>
      </c>
      <c r="H448" s="142">
        <f t="shared" si="57"/>
        <v>183.51742272554316</v>
      </c>
      <c r="I448" s="142">
        <f t="shared" si="58"/>
        <v>154.11881257721893</v>
      </c>
      <c r="J448" s="142">
        <f t="shared" si="59"/>
        <v>157.88330249084478</v>
      </c>
      <c r="K448" s="67">
        <f t="shared" si="60"/>
        <v>0.16019519951678307</v>
      </c>
      <c r="L448" s="134">
        <f t="shared" si="61"/>
        <v>30.116697509155216</v>
      </c>
      <c r="M448" s="57">
        <f t="shared" si="62"/>
        <v>907.01546885795597</v>
      </c>
    </row>
    <row r="449" spans="1:13" x14ac:dyDescent="0.25">
      <c r="A449" s="13" t="s">
        <v>454</v>
      </c>
      <c r="B449" s="14">
        <v>445</v>
      </c>
      <c r="C449" s="145">
        <v>139</v>
      </c>
      <c r="D449" s="141">
        <v>139</v>
      </c>
      <c r="E449" s="134">
        <f t="shared" si="54"/>
        <v>154.25740507228733</v>
      </c>
      <c r="F449" s="142">
        <f t="shared" si="55"/>
        <v>0.36964446543506335</v>
      </c>
      <c r="G449" s="28">
        <f t="shared" si="56"/>
        <v>1.0355088584862489</v>
      </c>
      <c r="H449" s="142">
        <f t="shared" si="57"/>
        <v>133.21160637892865</v>
      </c>
      <c r="I449" s="142">
        <f t="shared" si="58"/>
        <v>166.02388996695282</v>
      </c>
      <c r="J449" s="142">
        <f t="shared" si="59"/>
        <v>173.23806335434151</v>
      </c>
      <c r="K449" s="67">
        <f t="shared" si="60"/>
        <v>0.24631700254921945</v>
      </c>
      <c r="L449" s="134">
        <f t="shared" si="61"/>
        <v>-34.238063354341506</v>
      </c>
      <c r="M449" s="57">
        <f t="shared" si="62"/>
        <v>1172.2449822559026</v>
      </c>
    </row>
    <row r="450" spans="1:13" x14ac:dyDescent="0.25">
      <c r="A450" s="13" t="s">
        <v>455</v>
      </c>
      <c r="B450" s="14">
        <v>446</v>
      </c>
      <c r="C450" s="145">
        <v>143</v>
      </c>
      <c r="D450" s="141">
        <v>143</v>
      </c>
      <c r="E450" s="134">
        <f t="shared" si="54"/>
        <v>149.25652673968386</v>
      </c>
      <c r="F450" s="142">
        <f t="shared" si="55"/>
        <v>-8.362765871938832E-2</v>
      </c>
      <c r="G450" s="28">
        <f t="shared" si="56"/>
        <v>1.0203061888811731</v>
      </c>
      <c r="H450" s="142">
        <f t="shared" si="57"/>
        <v>139.65068925317544</v>
      </c>
      <c r="I450" s="142">
        <f t="shared" si="58"/>
        <v>154.6270495377224</v>
      </c>
      <c r="J450" s="142">
        <f t="shared" si="59"/>
        <v>158.33554565425473</v>
      </c>
      <c r="K450" s="67">
        <f t="shared" si="60"/>
        <v>0.10724157800178133</v>
      </c>
      <c r="L450" s="134">
        <f t="shared" si="61"/>
        <v>-15.33554565425473</v>
      </c>
      <c r="M450" s="57">
        <f t="shared" si="62"/>
        <v>235.17896051373114</v>
      </c>
    </row>
    <row r="451" spans="1:13" x14ac:dyDescent="0.25">
      <c r="A451" s="13" t="s">
        <v>456</v>
      </c>
      <c r="B451" s="14">
        <v>447</v>
      </c>
      <c r="C451" s="145">
        <v>150</v>
      </c>
      <c r="D451" s="141">
        <v>150</v>
      </c>
      <c r="E451" s="134">
        <f t="shared" si="54"/>
        <v>147.85356510211841</v>
      </c>
      <c r="F451" s="142">
        <f t="shared" si="55"/>
        <v>-0.19497944653399626</v>
      </c>
      <c r="G451" s="28">
        <f t="shared" si="56"/>
        <v>1.0300537762131616</v>
      </c>
      <c r="H451" s="142">
        <f t="shared" si="57"/>
        <v>145.49377476739485</v>
      </c>
      <c r="I451" s="142">
        <f t="shared" si="58"/>
        <v>149.17289908096447</v>
      </c>
      <c r="J451" s="142">
        <f t="shared" si="59"/>
        <v>153.79307395053661</v>
      </c>
      <c r="K451" s="67">
        <f t="shared" si="60"/>
        <v>2.5287159670244062E-2</v>
      </c>
      <c r="L451" s="134">
        <f t="shared" si="61"/>
        <v>-3.7930739505366091</v>
      </c>
      <c r="M451" s="57">
        <f t="shared" si="62"/>
        <v>14.387409994239398</v>
      </c>
    </row>
    <row r="452" spans="1:13" x14ac:dyDescent="0.25">
      <c r="A452" s="13" t="s">
        <v>457</v>
      </c>
      <c r="B452" s="14">
        <v>448</v>
      </c>
      <c r="C452" s="145">
        <v>154</v>
      </c>
      <c r="D452" s="141">
        <v>154</v>
      </c>
      <c r="E452" s="134">
        <f t="shared" si="54"/>
        <v>148.03890498129044</v>
      </c>
      <c r="F452" s="142">
        <f t="shared" si="55"/>
        <v>-0.16288049544440733</v>
      </c>
      <c r="G452" s="28">
        <f t="shared" si="56"/>
        <v>1.0357743674686195</v>
      </c>
      <c r="H452" s="142">
        <f t="shared" si="57"/>
        <v>148.71915265420694</v>
      </c>
      <c r="I452" s="142">
        <f t="shared" si="58"/>
        <v>147.6585856555844</v>
      </c>
      <c r="J452" s="142">
        <f t="shared" si="59"/>
        <v>152.90177347790819</v>
      </c>
      <c r="K452" s="67">
        <f t="shared" si="60"/>
        <v>7.1313410525441984E-3</v>
      </c>
      <c r="L452" s="134">
        <f t="shared" si="61"/>
        <v>1.0982265220918066</v>
      </c>
      <c r="M452" s="57">
        <f t="shared" si="62"/>
        <v>1.2061014938258654</v>
      </c>
    </row>
    <row r="453" spans="1:13" x14ac:dyDescent="0.25">
      <c r="A453" s="13" t="s">
        <v>458</v>
      </c>
      <c r="B453" s="14">
        <v>449</v>
      </c>
      <c r="C453" s="145">
        <v>137</v>
      </c>
      <c r="D453" s="141">
        <v>137</v>
      </c>
      <c r="E453" s="134">
        <f t="shared" si="54"/>
        <v>142.99813001524757</v>
      </c>
      <c r="F453" s="142">
        <f t="shared" si="55"/>
        <v>-0.57457478876291801</v>
      </c>
      <c r="G453" s="28">
        <f t="shared" si="56"/>
        <v>1.0168325438796337</v>
      </c>
      <c r="H453" s="142">
        <f t="shared" si="57"/>
        <v>134.27341860018385</v>
      </c>
      <c r="I453" s="142">
        <f t="shared" si="58"/>
        <v>147.87602448584605</v>
      </c>
      <c r="J453" s="142">
        <f t="shared" si="59"/>
        <v>150.87882297005262</v>
      </c>
      <c r="K453" s="67">
        <f t="shared" si="60"/>
        <v>0.10130527715366879</v>
      </c>
      <c r="L453" s="134">
        <f t="shared" si="61"/>
        <v>-13.878822970052624</v>
      </c>
      <c r="M453" s="57">
        <f t="shared" si="62"/>
        <v>192.62172703406034</v>
      </c>
    </row>
    <row r="454" spans="1:13" x14ac:dyDescent="0.25">
      <c r="A454" s="13" t="s">
        <v>459</v>
      </c>
      <c r="B454" s="14">
        <v>450</v>
      </c>
      <c r="C454" s="145">
        <v>129</v>
      </c>
      <c r="D454" s="141">
        <v>129</v>
      </c>
      <c r="E454" s="134">
        <f t="shared" si="54"/>
        <v>136.26016242587585</v>
      </c>
      <c r="F454" s="142">
        <f t="shared" si="55"/>
        <v>-1.0947651411343009</v>
      </c>
      <c r="G454" s="28">
        <f t="shared" si="56"/>
        <v>1.0254036610101316</v>
      </c>
      <c r="H454" s="142">
        <f t="shared" si="57"/>
        <v>125.23617987620915</v>
      </c>
      <c r="I454" s="142">
        <f t="shared" si="58"/>
        <v>142.42355522648464</v>
      </c>
      <c r="J454" s="142">
        <f t="shared" si="59"/>
        <v>146.70392088274428</v>
      </c>
      <c r="K454" s="67">
        <f t="shared" si="60"/>
        <v>0.13723969676545958</v>
      </c>
      <c r="L454" s="134">
        <f t="shared" si="61"/>
        <v>-17.703920882744285</v>
      </c>
      <c r="M454" s="57">
        <f t="shared" si="62"/>
        <v>313.42881462246919</v>
      </c>
    </row>
    <row r="455" spans="1:13" x14ac:dyDescent="0.25">
      <c r="A455" s="13" t="s">
        <v>460</v>
      </c>
      <c r="B455" s="14">
        <v>451</v>
      </c>
      <c r="C455" s="145">
        <v>128</v>
      </c>
      <c r="D455" s="141">
        <v>128</v>
      </c>
      <c r="E455" s="134">
        <f t="shared" si="54"/>
        <v>131.0105288740277</v>
      </c>
      <c r="F455" s="142">
        <f t="shared" si="55"/>
        <v>-1.4454360349985496</v>
      </c>
      <c r="G455" s="28">
        <f t="shared" si="56"/>
        <v>1.0324959134082869</v>
      </c>
      <c r="H455" s="142">
        <f t="shared" si="57"/>
        <v>123.57903808029694</v>
      </c>
      <c r="I455" s="142">
        <f t="shared" si="58"/>
        <v>135.16539728474154</v>
      </c>
      <c r="J455" s="142">
        <f t="shared" si="59"/>
        <v>140.00085387624785</v>
      </c>
      <c r="K455" s="67">
        <f t="shared" si="60"/>
        <v>9.375667090818629E-2</v>
      </c>
      <c r="L455" s="134">
        <f t="shared" si="61"/>
        <v>-12.000853876247845</v>
      </c>
      <c r="M455" s="57">
        <f t="shared" si="62"/>
        <v>144.02049375905293</v>
      </c>
    </row>
    <row r="456" spans="1:13" x14ac:dyDescent="0.25">
      <c r="A456" s="13" t="s">
        <v>461</v>
      </c>
      <c r="B456" s="14">
        <v>452</v>
      </c>
      <c r="C456" s="145">
        <v>140</v>
      </c>
      <c r="D456" s="141">
        <v>140</v>
      </c>
      <c r="E456" s="134">
        <f t="shared" si="54"/>
        <v>132.47597856954698</v>
      </c>
      <c r="F456" s="142">
        <f t="shared" si="55"/>
        <v>-1.1997572793428444</v>
      </c>
      <c r="G456" s="28">
        <f t="shared" si="56"/>
        <v>1.0190624692450205</v>
      </c>
      <c r="H456" s="142">
        <f t="shared" si="57"/>
        <v>137.68245405073534</v>
      </c>
      <c r="I456" s="142">
        <f t="shared" si="58"/>
        <v>129.56509283902915</v>
      </c>
      <c r="J456" s="142">
        <f t="shared" si="59"/>
        <v>131.74600294951094</v>
      </c>
      <c r="K456" s="67">
        <f t="shared" si="60"/>
        <v>5.8957121789207582E-2</v>
      </c>
      <c r="L456" s="134">
        <f t="shared" si="61"/>
        <v>8.2539970504890618</v>
      </c>
      <c r="M456" s="57">
        <f t="shared" si="62"/>
        <v>68.128467309482133</v>
      </c>
    </row>
    <row r="457" spans="1:13" x14ac:dyDescent="0.25">
      <c r="A457" s="13" t="s">
        <v>462</v>
      </c>
      <c r="B457" s="14">
        <v>453</v>
      </c>
      <c r="C457" s="145">
        <v>143</v>
      </c>
      <c r="D457" s="141">
        <v>143</v>
      </c>
      <c r="E457" s="134">
        <f t="shared" ref="E457:E479" si="63">$N$4*H457+(1-$N$4)*I457</f>
        <v>134.20994703180952</v>
      </c>
      <c r="F457" s="142">
        <f t="shared" ref="F457:F479" si="64">$O$4*(E457-E456)+(1-$O$4)*F456</f>
        <v>-0.9521508267513501</v>
      </c>
      <c r="G457" s="28">
        <f t="shared" ref="G457:G480" si="65">$P$4*(D457/E457)+(1-$P$4)*G454</f>
        <v>1.0276407462869248</v>
      </c>
      <c r="H457" s="142">
        <f t="shared" ref="H457:H480" si="66">D457/G454</f>
        <v>139.4572746689141</v>
      </c>
      <c r="I457" s="142">
        <f t="shared" ref="I457:I480" si="67">E456+F456</f>
        <v>131.27622129020415</v>
      </c>
      <c r="J457" s="142">
        <f t="shared" ref="J457:J479" si="68">(E456+F456)*G454</f>
        <v>134.6111179145515</v>
      </c>
      <c r="K457" s="67">
        <f t="shared" ref="K457:K480" si="69">ABS(D457-J457)/D457</f>
        <v>5.866351108705245E-2</v>
      </c>
      <c r="L457" s="134">
        <f t="shared" ref="L457:L480" si="70">(D457-J457)</f>
        <v>8.3888820854485004</v>
      </c>
      <c r="M457" s="57">
        <f t="shared" ref="M457:M480" si="71">(D457-J457)^2</f>
        <v>70.373342643558786</v>
      </c>
    </row>
    <row r="458" spans="1:13" x14ac:dyDescent="0.25">
      <c r="A458" s="13" t="s">
        <v>463</v>
      </c>
      <c r="B458" s="14">
        <v>454</v>
      </c>
      <c r="C458" s="145">
        <v>151</v>
      </c>
      <c r="D458" s="141">
        <v>151</v>
      </c>
      <c r="E458" s="134">
        <f t="shared" si="63"/>
        <v>137.91592270746125</v>
      </c>
      <c r="F458" s="142">
        <f t="shared" si="64"/>
        <v>-0.55900494994853023</v>
      </c>
      <c r="G458" s="28">
        <f t="shared" si="65"/>
        <v>1.0359763848932975</v>
      </c>
      <c r="H458" s="142">
        <f t="shared" si="66"/>
        <v>146.24755220729773</v>
      </c>
      <c r="I458" s="142">
        <f t="shared" si="67"/>
        <v>133.25779620505816</v>
      </c>
      <c r="J458" s="142">
        <f t="shared" si="68"/>
        <v>137.58813001151688</v>
      </c>
      <c r="K458" s="67">
        <f t="shared" si="69"/>
        <v>8.8820331049557083E-2</v>
      </c>
      <c r="L458" s="134">
        <f t="shared" si="70"/>
        <v>13.411869988483119</v>
      </c>
      <c r="M458" s="57">
        <f t="shared" si="71"/>
        <v>179.87825658797416</v>
      </c>
    </row>
    <row r="459" spans="1:13" x14ac:dyDescent="0.25">
      <c r="A459" s="13" t="s">
        <v>464</v>
      </c>
      <c r="B459" s="14">
        <v>455</v>
      </c>
      <c r="C459" s="145">
        <v>177</v>
      </c>
      <c r="D459" s="141">
        <v>177</v>
      </c>
      <c r="E459" s="134">
        <f t="shared" si="63"/>
        <v>150.38562313363866</v>
      </c>
      <c r="F459" s="142">
        <f t="shared" si="64"/>
        <v>0.54061778379649916</v>
      </c>
      <c r="G459" s="28">
        <f t="shared" si="65"/>
        <v>1.0278739443854294</v>
      </c>
      <c r="H459" s="142">
        <f t="shared" si="66"/>
        <v>173.68905767978254</v>
      </c>
      <c r="I459" s="142">
        <f t="shared" si="67"/>
        <v>137.35691775751272</v>
      </c>
      <c r="J459" s="142">
        <f t="shared" si="68"/>
        <v>139.97527977785612</v>
      </c>
      <c r="K459" s="67">
        <f t="shared" si="69"/>
        <v>0.20917921029459821</v>
      </c>
      <c r="L459" s="134">
        <f t="shared" si="70"/>
        <v>37.024720222143884</v>
      </c>
      <c r="M459" s="57">
        <f t="shared" si="71"/>
        <v>1370.8299075280302</v>
      </c>
    </row>
    <row r="460" spans="1:13" x14ac:dyDescent="0.25">
      <c r="A460" s="13" t="s">
        <v>465</v>
      </c>
      <c r="B460" s="14">
        <v>456</v>
      </c>
      <c r="C460" s="145">
        <v>184</v>
      </c>
      <c r="D460" s="141">
        <v>184</v>
      </c>
      <c r="E460" s="134">
        <f t="shared" si="63"/>
        <v>161.01174349019396</v>
      </c>
      <c r="F460" s="142">
        <f t="shared" si="64"/>
        <v>1.3918342009373423</v>
      </c>
      <c r="G460" s="28">
        <f t="shared" si="65"/>
        <v>1.0340651700073153</v>
      </c>
      <c r="H460" s="142">
        <f t="shared" si="66"/>
        <v>179.0508995140855</v>
      </c>
      <c r="I460" s="142">
        <f t="shared" si="67"/>
        <v>150.92624091743517</v>
      </c>
      <c r="J460" s="142">
        <f t="shared" si="68"/>
        <v>155.09795485067329</v>
      </c>
      <c r="K460" s="67">
        <f t="shared" si="69"/>
        <v>0.15707633233329735</v>
      </c>
      <c r="L460" s="134">
        <f t="shared" si="70"/>
        <v>28.90204514932671</v>
      </c>
      <c r="M460" s="57">
        <f t="shared" si="71"/>
        <v>835.32821381371957</v>
      </c>
    </row>
    <row r="461" spans="1:13" x14ac:dyDescent="0.25">
      <c r="A461" s="13" t="s">
        <v>466</v>
      </c>
      <c r="B461" s="14">
        <v>457</v>
      </c>
      <c r="C461" s="145">
        <v>151</v>
      </c>
      <c r="D461" s="141">
        <v>151</v>
      </c>
      <c r="E461" s="134">
        <f t="shared" si="63"/>
        <v>156.43383457534276</v>
      </c>
      <c r="F461" s="142">
        <f t="shared" si="64"/>
        <v>0.88798788196478884</v>
      </c>
      <c r="G461" s="28">
        <f t="shared" si="65"/>
        <v>1.0320306520445179</v>
      </c>
      <c r="H461" s="142">
        <f t="shared" si="66"/>
        <v>145.75621819367296</v>
      </c>
      <c r="I461" s="142">
        <f t="shared" si="67"/>
        <v>162.40357769113132</v>
      </c>
      <c r="J461" s="142">
        <f t="shared" si="68"/>
        <v>168.24627131019599</v>
      </c>
      <c r="K461" s="67">
        <f t="shared" si="69"/>
        <v>0.11421371728606618</v>
      </c>
      <c r="L461" s="134">
        <f t="shared" si="70"/>
        <v>-17.246271310195993</v>
      </c>
      <c r="M461" s="57">
        <f t="shared" si="71"/>
        <v>297.43387410488941</v>
      </c>
    </row>
    <row r="462" spans="1:13" x14ac:dyDescent="0.25">
      <c r="A462" s="13" t="s">
        <v>467</v>
      </c>
      <c r="B462" s="14">
        <v>458</v>
      </c>
      <c r="C462" s="145">
        <v>134</v>
      </c>
      <c r="D462" s="141">
        <v>134</v>
      </c>
      <c r="E462" s="134">
        <f t="shared" si="63"/>
        <v>147.65552919385334</v>
      </c>
      <c r="F462" s="142">
        <f t="shared" si="64"/>
        <v>7.215273052925375E-2</v>
      </c>
      <c r="G462" s="28">
        <f t="shared" si="65"/>
        <v>1.0211580635882089</v>
      </c>
      <c r="H462" s="142">
        <f t="shared" si="66"/>
        <v>130.36618033947656</v>
      </c>
      <c r="I462" s="142">
        <f t="shared" si="67"/>
        <v>157.32182245730755</v>
      </c>
      <c r="J462" s="142">
        <f t="shared" si="68"/>
        <v>161.70700218709695</v>
      </c>
      <c r="K462" s="67">
        <f t="shared" si="69"/>
        <v>0.20676867303803692</v>
      </c>
      <c r="L462" s="134">
        <f t="shared" si="70"/>
        <v>-27.707002187096947</v>
      </c>
      <c r="M462" s="57">
        <f t="shared" si="71"/>
        <v>767.67797019579496</v>
      </c>
    </row>
    <row r="463" spans="1:13" x14ac:dyDescent="0.25">
      <c r="A463" s="13" t="s">
        <v>468</v>
      </c>
      <c r="B463" s="14">
        <v>459</v>
      </c>
      <c r="C463" s="145">
        <v>164</v>
      </c>
      <c r="D463" s="141">
        <v>164</v>
      </c>
      <c r="E463" s="134">
        <f t="shared" si="63"/>
        <v>151.62554639079002</v>
      </c>
      <c r="F463" s="142">
        <f t="shared" si="64"/>
        <v>0.40113249149404057</v>
      </c>
      <c r="G463" s="28">
        <f t="shared" si="65"/>
        <v>1.0367182792630996</v>
      </c>
      <c r="H463" s="142">
        <f t="shared" si="66"/>
        <v>158.59735416757127</v>
      </c>
      <c r="I463" s="142">
        <f t="shared" si="67"/>
        <v>147.72768192438258</v>
      </c>
      <c r="J463" s="142">
        <f t="shared" si="68"/>
        <v>152.76005052392327</v>
      </c>
      <c r="K463" s="67">
        <f t="shared" si="69"/>
        <v>6.8536277293150802E-2</v>
      </c>
      <c r="L463" s="134">
        <f t="shared" si="70"/>
        <v>11.239949476076731</v>
      </c>
      <c r="M463" s="57">
        <f t="shared" si="71"/>
        <v>126.33646422475758</v>
      </c>
    </row>
    <row r="464" spans="1:13" x14ac:dyDescent="0.25">
      <c r="A464" s="13" t="s">
        <v>469</v>
      </c>
      <c r="B464" s="14">
        <v>460</v>
      </c>
      <c r="C464" s="145">
        <v>126</v>
      </c>
      <c r="D464" s="141">
        <v>126</v>
      </c>
      <c r="E464" s="134">
        <f t="shared" si="63"/>
        <v>141.29116960150969</v>
      </c>
      <c r="F464" s="142">
        <f t="shared" si="64"/>
        <v>-0.50494449180331613</v>
      </c>
      <c r="G464" s="28">
        <f t="shared" si="65"/>
        <v>1.0242044132109724</v>
      </c>
      <c r="H464" s="142">
        <f t="shared" si="66"/>
        <v>122.08939700617034</v>
      </c>
      <c r="I464" s="142">
        <f t="shared" si="67"/>
        <v>152.02667888228407</v>
      </c>
      <c r="J464" s="142">
        <f t="shared" si="68"/>
        <v>156.89619253504617</v>
      </c>
      <c r="K464" s="67">
        <f t="shared" si="69"/>
        <v>0.24520787726227117</v>
      </c>
      <c r="L464" s="134">
        <f t="shared" si="70"/>
        <v>-30.896192535046168</v>
      </c>
      <c r="M464" s="57">
        <f t="shared" si="71"/>
        <v>954.57471316264252</v>
      </c>
    </row>
    <row r="465" spans="1:13" x14ac:dyDescent="0.25">
      <c r="A465" s="13" t="s">
        <v>470</v>
      </c>
      <c r="B465" s="14">
        <v>461</v>
      </c>
      <c r="C465" s="145">
        <v>131</v>
      </c>
      <c r="D465" s="141">
        <v>131</v>
      </c>
      <c r="E465" s="134">
        <f t="shared" si="63"/>
        <v>136.30354488295592</v>
      </c>
      <c r="F465" s="142">
        <f t="shared" si="64"/>
        <v>-0.88328270294105482</v>
      </c>
      <c r="G465" s="28">
        <f t="shared" si="65"/>
        <v>1.0178062763037077</v>
      </c>
      <c r="H465" s="142">
        <f t="shared" si="66"/>
        <v>128.28572252534934</v>
      </c>
      <c r="I465" s="142">
        <f t="shared" si="67"/>
        <v>140.78622510970638</v>
      </c>
      <c r="J465" s="142">
        <f t="shared" si="68"/>
        <v>143.76498901292143</v>
      </c>
      <c r="K465" s="67">
        <f t="shared" si="69"/>
        <v>9.74426642207743E-2</v>
      </c>
      <c r="L465" s="134">
        <f t="shared" si="70"/>
        <v>-12.764989012921433</v>
      </c>
      <c r="M465" s="57">
        <f t="shared" si="71"/>
        <v>162.94494450000488</v>
      </c>
    </row>
    <row r="466" spans="1:13" x14ac:dyDescent="0.25">
      <c r="A466" s="13" t="s">
        <v>471</v>
      </c>
      <c r="B466" s="14">
        <v>462</v>
      </c>
      <c r="C466" s="145">
        <v>125</v>
      </c>
      <c r="D466" s="141">
        <v>125</v>
      </c>
      <c r="E466" s="134">
        <f t="shared" si="63"/>
        <v>130.09595333814781</v>
      </c>
      <c r="F466" s="142">
        <f t="shared" si="64"/>
        <v>-1.3326543691946342</v>
      </c>
      <c r="G466" s="28">
        <f t="shared" si="65"/>
        <v>1.0324836725994697</v>
      </c>
      <c r="H466" s="142">
        <f t="shared" si="66"/>
        <v>120.57277516978878</v>
      </c>
      <c r="I466" s="142">
        <f t="shared" si="67"/>
        <v>135.42026218001487</v>
      </c>
      <c r="J466" s="142">
        <f t="shared" si="68"/>
        <v>140.39266118462282</v>
      </c>
      <c r="K466" s="67">
        <f t="shared" si="69"/>
        <v>0.12314128947698259</v>
      </c>
      <c r="L466" s="134">
        <f t="shared" si="70"/>
        <v>-15.392661184622824</v>
      </c>
      <c r="M466" s="57">
        <f t="shared" si="71"/>
        <v>236.93401834459411</v>
      </c>
    </row>
    <row r="467" spans="1:13" x14ac:dyDescent="0.25">
      <c r="A467" s="13" t="s">
        <v>472</v>
      </c>
      <c r="B467" s="14">
        <v>463</v>
      </c>
      <c r="C467" s="145">
        <v>127</v>
      </c>
      <c r="D467" s="141">
        <v>127</v>
      </c>
      <c r="E467" s="134">
        <f t="shared" si="63"/>
        <v>127.05470825636019</v>
      </c>
      <c r="F467" s="142">
        <f t="shared" si="64"/>
        <v>-1.4768594253374823</v>
      </c>
      <c r="G467" s="28">
        <f t="shared" si="65"/>
        <v>1.0228297801330173</v>
      </c>
      <c r="H467" s="142">
        <f t="shared" si="66"/>
        <v>123.99868460031688</v>
      </c>
      <c r="I467" s="142">
        <f t="shared" si="67"/>
        <v>128.76329896895317</v>
      </c>
      <c r="J467" s="142">
        <f t="shared" si="68"/>
        <v>131.87993906360569</v>
      </c>
      <c r="K467" s="67">
        <f t="shared" si="69"/>
        <v>3.8424717036265273E-2</v>
      </c>
      <c r="L467" s="134">
        <f t="shared" si="70"/>
        <v>-4.8799390636056899</v>
      </c>
      <c r="M467" s="57">
        <f t="shared" si="71"/>
        <v>23.813805264504776</v>
      </c>
    </row>
    <row r="468" spans="1:13" x14ac:dyDescent="0.25">
      <c r="A468" s="13" t="s">
        <v>473</v>
      </c>
      <c r="B468" s="14">
        <v>464</v>
      </c>
      <c r="C468" s="145">
        <v>143</v>
      </c>
      <c r="D468" s="141">
        <v>143</v>
      </c>
      <c r="E468" s="134">
        <f t="shared" si="63"/>
        <v>130.92830445779268</v>
      </c>
      <c r="F468" s="142">
        <f t="shared" si="64"/>
        <v>-1.0252809704380965</v>
      </c>
      <c r="G468" s="28">
        <f t="shared" si="65"/>
        <v>1.0219574912069369</v>
      </c>
      <c r="H468" s="142">
        <f t="shared" si="66"/>
        <v>140.49824935185367</v>
      </c>
      <c r="I468" s="142">
        <f t="shared" si="67"/>
        <v>125.57784883102271</v>
      </c>
      <c r="J468" s="142">
        <f t="shared" si="68"/>
        <v>127.81392270493313</v>
      </c>
      <c r="K468" s="67">
        <f t="shared" si="69"/>
        <v>0.10619634472074732</v>
      </c>
      <c r="L468" s="134">
        <f t="shared" si="70"/>
        <v>15.186077295066866</v>
      </c>
      <c r="M468" s="57">
        <f t="shared" si="71"/>
        <v>230.6169436117454</v>
      </c>
    </row>
    <row r="469" spans="1:13" x14ac:dyDescent="0.25">
      <c r="A469" s="13" t="s">
        <v>474</v>
      </c>
      <c r="B469" s="14">
        <v>465</v>
      </c>
      <c r="C469" s="145">
        <v>143</v>
      </c>
      <c r="D469" s="141">
        <v>143</v>
      </c>
      <c r="E469" s="134">
        <f t="shared" si="63"/>
        <v>132.98625052294187</v>
      </c>
      <c r="F469" s="142">
        <f t="shared" si="64"/>
        <v>-0.76505660863452907</v>
      </c>
      <c r="G469" s="28">
        <f t="shared" si="65"/>
        <v>1.0348727753367128</v>
      </c>
      <c r="H469" s="142">
        <f t="shared" si="66"/>
        <v>138.50097952635986</v>
      </c>
      <c r="I469" s="142">
        <f t="shared" si="67"/>
        <v>129.90302348735457</v>
      </c>
      <c r="J469" s="142">
        <f t="shared" si="68"/>
        <v>134.12275077199902</v>
      </c>
      <c r="K469" s="67">
        <f t="shared" si="69"/>
        <v>6.2078665930076764E-2</v>
      </c>
      <c r="L469" s="134">
        <f t="shared" si="70"/>
        <v>8.8772492280009772</v>
      </c>
      <c r="M469" s="57">
        <f t="shared" si="71"/>
        <v>78.805553856043943</v>
      </c>
    </row>
    <row r="470" spans="1:13" x14ac:dyDescent="0.25">
      <c r="A470" s="13" t="s">
        <v>475</v>
      </c>
      <c r="B470" s="14">
        <v>466</v>
      </c>
      <c r="C470" s="145">
        <v>160</v>
      </c>
      <c r="D470" s="141">
        <v>160</v>
      </c>
      <c r="E470" s="134">
        <f t="shared" si="63"/>
        <v>140.90202914704679</v>
      </c>
      <c r="F470" s="142">
        <f t="shared" si="64"/>
        <v>-3.2394114991319722E-2</v>
      </c>
      <c r="G470" s="28">
        <f t="shared" si="65"/>
        <v>1.0291190538934301</v>
      </c>
      <c r="H470" s="142">
        <f t="shared" si="66"/>
        <v>156.42876567320153</v>
      </c>
      <c r="I470" s="142">
        <f t="shared" si="67"/>
        <v>132.22119391430735</v>
      </c>
      <c r="J470" s="142">
        <f t="shared" si="68"/>
        <v>135.23977470029604</v>
      </c>
      <c r="K470" s="67">
        <f t="shared" si="69"/>
        <v>0.15475140812314975</v>
      </c>
      <c r="L470" s="134">
        <f t="shared" si="70"/>
        <v>24.760225299703961</v>
      </c>
      <c r="M470" s="57">
        <f t="shared" si="71"/>
        <v>613.06875689210017</v>
      </c>
    </row>
    <row r="471" spans="1:13" x14ac:dyDescent="0.25">
      <c r="A471" s="13" t="s">
        <v>476</v>
      </c>
      <c r="B471" s="14">
        <v>467</v>
      </c>
      <c r="C471" s="145">
        <v>190</v>
      </c>
      <c r="D471" s="141">
        <v>190</v>
      </c>
      <c r="E471" s="134">
        <f t="shared" si="63"/>
        <v>157.02387594982068</v>
      </c>
      <c r="F471" s="142">
        <f t="shared" si="64"/>
        <v>1.3310238184680638</v>
      </c>
      <c r="G471" s="28">
        <f t="shared" si="65"/>
        <v>1.0324506576829484</v>
      </c>
      <c r="H471" s="142">
        <f t="shared" si="66"/>
        <v>185.91771344188598</v>
      </c>
      <c r="I471" s="142">
        <f t="shared" si="67"/>
        <v>140.86963503205547</v>
      </c>
      <c r="J471" s="142">
        <f t="shared" si="68"/>
        <v>143.96277880459624</v>
      </c>
      <c r="K471" s="67">
        <f t="shared" si="69"/>
        <v>0.24230116418633557</v>
      </c>
      <c r="L471" s="134">
        <f t="shared" si="70"/>
        <v>46.03722119540376</v>
      </c>
      <c r="M471" s="57">
        <f t="shared" si="71"/>
        <v>2119.4257353945331</v>
      </c>
    </row>
    <row r="472" spans="1:13" x14ac:dyDescent="0.25">
      <c r="A472" s="13" t="s">
        <v>477</v>
      </c>
      <c r="B472" s="14">
        <v>468</v>
      </c>
      <c r="C472" s="145">
        <v>182</v>
      </c>
      <c r="D472" s="141">
        <v>182</v>
      </c>
      <c r="E472" s="134">
        <f t="shared" si="63"/>
        <v>164.63474917513594</v>
      </c>
      <c r="F472" s="142">
        <f t="shared" si="64"/>
        <v>1.8610431084059671</v>
      </c>
      <c r="G472" s="28">
        <f t="shared" si="65"/>
        <v>1.0388125152679708</v>
      </c>
      <c r="H472" s="142">
        <f t="shared" si="66"/>
        <v>175.86702862173885</v>
      </c>
      <c r="I472" s="142">
        <f t="shared" si="67"/>
        <v>158.35489976828873</v>
      </c>
      <c r="J472" s="142">
        <f t="shared" si="68"/>
        <v>163.87717461137595</v>
      </c>
      <c r="K472" s="67">
        <f t="shared" si="69"/>
        <v>9.9575963673758525E-2</v>
      </c>
      <c r="L472" s="134">
        <f t="shared" si="70"/>
        <v>18.122825388624051</v>
      </c>
      <c r="M472" s="57">
        <f t="shared" si="71"/>
        <v>328.43680006655649</v>
      </c>
    </row>
    <row r="473" spans="1:13" x14ac:dyDescent="0.25">
      <c r="A473" s="13" t="s">
        <v>478</v>
      </c>
      <c r="B473" s="14">
        <v>469</v>
      </c>
      <c r="C473" s="145">
        <v>138</v>
      </c>
      <c r="D473" s="141">
        <v>138</v>
      </c>
      <c r="E473" s="134">
        <f t="shared" si="63"/>
        <v>154.87696590073881</v>
      </c>
      <c r="F473" s="142">
        <f t="shared" si="64"/>
        <v>0.88041416169738584</v>
      </c>
      <c r="G473" s="28">
        <f t="shared" si="65"/>
        <v>1.0214136764260673</v>
      </c>
      <c r="H473" s="142">
        <f t="shared" si="66"/>
        <v>134.09527253227839</v>
      </c>
      <c r="I473" s="142">
        <f t="shared" si="67"/>
        <v>166.4957922835419</v>
      </c>
      <c r="J473" s="142">
        <f t="shared" si="68"/>
        <v>171.34399223207569</v>
      </c>
      <c r="K473" s="67">
        <f t="shared" si="69"/>
        <v>0.24162313211649053</v>
      </c>
      <c r="L473" s="134">
        <f t="shared" si="70"/>
        <v>-33.343992232075692</v>
      </c>
      <c r="M473" s="57">
        <f t="shared" si="71"/>
        <v>1111.8218179727241</v>
      </c>
    </row>
    <row r="474" spans="1:13" x14ac:dyDescent="0.25">
      <c r="A474" s="13" t="s">
        <v>479</v>
      </c>
      <c r="B474" s="14">
        <v>470</v>
      </c>
      <c r="C474" s="145">
        <v>136</v>
      </c>
      <c r="D474" s="141">
        <v>136</v>
      </c>
      <c r="E474" s="134">
        <f t="shared" si="63"/>
        <v>147.13952039533453</v>
      </c>
      <c r="F474" s="142">
        <f t="shared" si="64"/>
        <v>0.15306680579400511</v>
      </c>
      <c r="G474" s="28">
        <f t="shared" si="65"/>
        <v>1.0264154494908928</v>
      </c>
      <c r="H474" s="142">
        <f t="shared" si="66"/>
        <v>131.72542337782477</v>
      </c>
      <c r="I474" s="142">
        <f t="shared" si="67"/>
        <v>155.7573800624362</v>
      </c>
      <c r="J474" s="142">
        <f t="shared" si="68"/>
        <v>160.8118094844352</v>
      </c>
      <c r="K474" s="67">
        <f t="shared" si="69"/>
        <v>0.18243977562084707</v>
      </c>
      <c r="L474" s="134">
        <f t="shared" si="70"/>
        <v>-24.811809484435202</v>
      </c>
      <c r="M474" s="57">
        <f t="shared" si="71"/>
        <v>615.62588989190863</v>
      </c>
    </row>
    <row r="475" spans="1:13" x14ac:dyDescent="0.25">
      <c r="A475" s="13" t="s">
        <v>480</v>
      </c>
      <c r="B475" s="14">
        <v>471</v>
      </c>
      <c r="C475" s="145">
        <v>152</v>
      </c>
      <c r="D475" s="141">
        <v>152</v>
      </c>
      <c r="E475" s="134">
        <f t="shared" si="63"/>
        <v>146.94414632738446</v>
      </c>
      <c r="F475" s="142">
        <f t="shared" si="64"/>
        <v>0.1236583960500052</v>
      </c>
      <c r="G475" s="28">
        <f t="shared" si="65"/>
        <v>1.0385666671735272</v>
      </c>
      <c r="H475" s="142">
        <f t="shared" si="66"/>
        <v>146.3209171683788</v>
      </c>
      <c r="I475" s="142">
        <f t="shared" si="67"/>
        <v>147.29258720112853</v>
      </c>
      <c r="J475" s="142">
        <f t="shared" si="68"/>
        <v>153.00938299073124</v>
      </c>
      <c r="K475" s="67">
        <f t="shared" si="69"/>
        <v>6.6406775706002617E-3</v>
      </c>
      <c r="L475" s="134">
        <f t="shared" si="70"/>
        <v>-1.0093829907312397</v>
      </c>
      <c r="M475" s="57">
        <f t="shared" si="71"/>
        <v>1.0188540219775419</v>
      </c>
    </row>
    <row r="476" spans="1:13" x14ac:dyDescent="0.25">
      <c r="A476" s="13" t="s">
        <v>481</v>
      </c>
      <c r="B476" s="14">
        <v>472</v>
      </c>
      <c r="C476" s="145">
        <v>127</v>
      </c>
      <c r="D476" s="141">
        <v>127</v>
      </c>
      <c r="E476" s="134">
        <f t="shared" si="63"/>
        <v>138.91670937731271</v>
      </c>
      <c r="F476" s="142">
        <f t="shared" si="64"/>
        <v>-0.56429405116267062</v>
      </c>
      <c r="G476" s="28">
        <f t="shared" si="65"/>
        <v>1.0154320949337228</v>
      </c>
      <c r="H476" s="142">
        <f t="shared" si="66"/>
        <v>124.33747748940839</v>
      </c>
      <c r="I476" s="142">
        <f t="shared" si="67"/>
        <v>147.06780472343448</v>
      </c>
      <c r="J476" s="142">
        <f t="shared" si="68"/>
        <v>150.21706710647416</v>
      </c>
      <c r="K476" s="67">
        <f t="shared" si="69"/>
        <v>0.18281155201948157</v>
      </c>
      <c r="L476" s="134">
        <f t="shared" si="70"/>
        <v>-23.217067106474161</v>
      </c>
      <c r="M476" s="57">
        <f t="shared" si="71"/>
        <v>539.03220502652448</v>
      </c>
    </row>
    <row r="477" spans="1:13" x14ac:dyDescent="0.25">
      <c r="A477" s="13" t="s">
        <v>482</v>
      </c>
      <c r="B477" s="14">
        <v>473</v>
      </c>
      <c r="C477" s="145">
        <v>151</v>
      </c>
      <c r="D477" s="141">
        <v>151</v>
      </c>
      <c r="E477" s="134">
        <f t="shared" si="63"/>
        <v>141.49429078928731</v>
      </c>
      <c r="F477" s="142">
        <f t="shared" si="64"/>
        <v>-0.29911976207388569</v>
      </c>
      <c r="G477" s="28">
        <f t="shared" si="65"/>
        <v>1.0286901598194258</v>
      </c>
      <c r="H477" s="142">
        <f t="shared" si="66"/>
        <v>147.11391968514968</v>
      </c>
      <c r="I477" s="142">
        <f t="shared" si="67"/>
        <v>138.35241532615004</v>
      </c>
      <c r="J477" s="142">
        <f t="shared" si="68"/>
        <v>142.00705656514097</v>
      </c>
      <c r="K477" s="67">
        <f t="shared" si="69"/>
        <v>5.9555916787145891E-2</v>
      </c>
      <c r="L477" s="134">
        <f t="shared" si="70"/>
        <v>8.9929434348590291</v>
      </c>
      <c r="M477" s="57">
        <f t="shared" si="71"/>
        <v>80.873031622574118</v>
      </c>
    </row>
    <row r="478" spans="1:13" x14ac:dyDescent="0.25">
      <c r="A478" s="13" t="s">
        <v>483</v>
      </c>
      <c r="B478" s="14">
        <v>474</v>
      </c>
      <c r="C478" s="145">
        <v>130</v>
      </c>
      <c r="D478" s="141">
        <v>130</v>
      </c>
      <c r="E478" s="134">
        <f t="shared" si="63"/>
        <v>135.44944598014445</v>
      </c>
      <c r="F478" s="142">
        <f t="shared" si="64"/>
        <v>-0.78405895604650699</v>
      </c>
      <c r="G478" s="28">
        <f t="shared" si="65"/>
        <v>1.0341696834726972</v>
      </c>
      <c r="H478" s="142">
        <f t="shared" si="66"/>
        <v>125.17251333878903</v>
      </c>
      <c r="I478" s="142">
        <f t="shared" si="67"/>
        <v>141.19517102721343</v>
      </c>
      <c r="J478" s="142">
        <f t="shared" si="68"/>
        <v>146.64059819472922</v>
      </c>
      <c r="K478" s="67">
        <f t="shared" si="69"/>
        <v>0.12800460149791709</v>
      </c>
      <c r="L478" s="134">
        <f t="shared" si="70"/>
        <v>-16.640598194729222</v>
      </c>
      <c r="M478" s="57">
        <f t="shared" si="71"/>
        <v>276.90950827842545</v>
      </c>
    </row>
    <row r="479" spans="1:13" x14ac:dyDescent="0.25">
      <c r="A479" s="13" t="s">
        <v>484</v>
      </c>
      <c r="B479" s="14">
        <v>475</v>
      </c>
      <c r="C479" s="145">
        <v>119</v>
      </c>
      <c r="D479" s="141">
        <v>119</v>
      </c>
      <c r="E479" s="134">
        <f t="shared" si="63"/>
        <v>128.39924748094268</v>
      </c>
      <c r="F479" s="142">
        <f t="shared" si="64"/>
        <v>-1.3129211334888113</v>
      </c>
      <c r="G479" s="28">
        <f t="shared" si="65"/>
        <v>1.0104862403971373</v>
      </c>
      <c r="H479" s="142">
        <f t="shared" si="66"/>
        <v>117.19148980392148</v>
      </c>
      <c r="I479" s="142">
        <f t="shared" si="67"/>
        <v>134.66538702409795</v>
      </c>
      <c r="J479" s="142">
        <f t="shared" si="68"/>
        <v>136.74355606094036</v>
      </c>
      <c r="K479" s="67">
        <f t="shared" si="69"/>
        <v>0.14910551311714593</v>
      </c>
      <c r="L479" s="134">
        <f t="shared" si="70"/>
        <v>-17.743556060940364</v>
      </c>
      <c r="M479" s="57">
        <f t="shared" si="71"/>
        <v>314.83378168773351</v>
      </c>
    </row>
    <row r="480" spans="1:13" ht="15.75" thickBot="1" x14ac:dyDescent="0.3">
      <c r="A480" s="76" t="s">
        <v>485</v>
      </c>
      <c r="B480" s="39">
        <v>476</v>
      </c>
      <c r="C480" s="146">
        <v>153</v>
      </c>
      <c r="D480" s="147">
        <v>153</v>
      </c>
      <c r="E480" s="87">
        <f>$N$4*H480+(1-$N$4)*I480</f>
        <v>134.84876302330002</v>
      </c>
      <c r="F480" s="63">
        <f>$O$4*(E480-E479)+(1-$O$4)*F479</f>
        <v>-0.65777147804739555</v>
      </c>
      <c r="G480" s="45">
        <f t="shared" si="65"/>
        <v>1.0346001744791051</v>
      </c>
      <c r="H480" s="63">
        <f t="shared" si="66"/>
        <v>148.73283129961825</v>
      </c>
      <c r="I480" s="63">
        <f t="shared" si="67"/>
        <v>127.08632634745386</v>
      </c>
      <c r="J480" s="63">
        <f>(E479+F479)*G477</f>
        <v>130.73245336122602</v>
      </c>
      <c r="K480" s="148">
        <f t="shared" si="69"/>
        <v>0.1455395205148626</v>
      </c>
      <c r="L480" s="87">
        <f t="shared" si="70"/>
        <v>22.267546638773979</v>
      </c>
      <c r="M480" s="69">
        <f t="shared" si="71"/>
        <v>495.84363330997434</v>
      </c>
    </row>
    <row r="481" spans="1:13" ht="15.75" thickTop="1" x14ac:dyDescent="0.25">
      <c r="A481" s="76" t="s">
        <v>546</v>
      </c>
      <c r="B481" s="46"/>
      <c r="C481" s="46"/>
      <c r="D481" s="46"/>
      <c r="E481" s="46"/>
      <c r="F481" s="46"/>
      <c r="G481" s="46"/>
      <c r="H481" s="46"/>
      <c r="I481" s="46"/>
      <c r="J481" s="63">
        <f>($E$480+$F$480)*G478</f>
        <v>138.77625525124128</v>
      </c>
      <c r="K481" s="46"/>
      <c r="L481" s="46"/>
      <c r="M481" s="46"/>
    </row>
    <row r="482" spans="1:13" x14ac:dyDescent="0.25">
      <c r="A482" s="76" t="s">
        <v>547</v>
      </c>
      <c r="J482" s="63">
        <f>($E$480+$F$480*2)*G479</f>
        <v>134.93348151383378</v>
      </c>
    </row>
    <row r="483" spans="1:13" x14ac:dyDescent="0.25">
      <c r="A483" s="76" t="s">
        <v>548</v>
      </c>
      <c r="J483" s="63">
        <f>($E$480+$F$480*3)*$G$480</f>
        <v>137.47296229433206</v>
      </c>
    </row>
    <row r="484" spans="1:13" x14ac:dyDescent="0.25">
      <c r="A484" s="76" t="s">
        <v>549</v>
      </c>
      <c r="J484" s="63">
        <f>($E$480+$F$480*4)*$G$480</f>
        <v>136.79243180837685</v>
      </c>
    </row>
    <row r="485" spans="1:13" x14ac:dyDescent="0.25">
      <c r="A485" s="76" t="s">
        <v>550</v>
      </c>
      <c r="J485" s="63">
        <f>($E$480+$F$480*5)*$G$480</f>
        <v>136.11190132242163</v>
      </c>
    </row>
    <row r="486" spans="1:13" x14ac:dyDescent="0.25">
      <c r="A486" s="76" t="s">
        <v>551</v>
      </c>
      <c r="J486" s="63">
        <f>($E$480+$F$480*6)*$G$480</f>
        <v>135.43137083646641</v>
      </c>
    </row>
    <row r="487" spans="1:13" x14ac:dyDescent="0.25">
      <c r="A487" s="76" t="s">
        <v>552</v>
      </c>
      <c r="J487" s="63">
        <f>($E$480+$F$480*7)*$G$480</f>
        <v>134.7508403505112</v>
      </c>
    </row>
    <row r="488" spans="1:13" x14ac:dyDescent="0.25">
      <c r="A488" s="76" t="s">
        <v>553</v>
      </c>
      <c r="J488" s="63">
        <f>($E$480+$F$480*8)*$G$480</f>
        <v>134.07030986455601</v>
      </c>
    </row>
  </sheetData>
  <mergeCells count="5">
    <mergeCell ref="N2:N3"/>
    <mergeCell ref="O2:O3"/>
    <mergeCell ref="D1:M1"/>
    <mergeCell ref="P2:P3"/>
    <mergeCell ref="A3:C3"/>
  </mergeCells>
  <phoneticPr fontId="29" type="noConversion"/>
  <pageMargins left="0.7" right="0.7" top="0.75" bottom="0.75" header="0.3" footer="0.3"/>
  <drawing r:id="rId1"/>
  <legacyDrawing r:id="rId2"/>
  <oleObjects>
    <mc:AlternateContent xmlns:mc="http://schemas.openxmlformats.org/markup-compatibility/2006">
      <mc:Choice Requires="x14">
        <oleObject progId="Equation.3" shapeId="15361" r:id="rId3">
          <objectPr defaultSize="0" autoPict="0" r:id="rId4">
            <anchor moveWithCells="1">
              <from>
                <xdr:col>13</xdr:col>
                <xdr:colOff>219075</xdr:colOff>
                <xdr:row>5</xdr:row>
                <xdr:rowOff>0</xdr:rowOff>
              </from>
              <to>
                <xdr:col>17</xdr:col>
                <xdr:colOff>133350</xdr:colOff>
                <xdr:row>15</xdr:row>
                <xdr:rowOff>57150</xdr:rowOff>
              </to>
            </anchor>
          </objectPr>
        </oleObject>
      </mc:Choice>
      <mc:Fallback>
        <oleObject progId="Equation.3" shapeId="15361" r:id="rId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24A38-DF31-41A7-9BEE-EBE63EC955E3}">
  <dimension ref="A1:P488"/>
  <sheetViews>
    <sheetView tabSelected="1" zoomScaleNormal="100" workbookViewId="0">
      <pane ySplit="4" topLeftCell="A5" activePane="bottomLeft" state="frozen"/>
      <selection pane="bottomLeft" activeCell="G11" sqref="G11"/>
    </sheetView>
  </sheetViews>
  <sheetFormatPr defaultRowHeight="15" x14ac:dyDescent="0.25"/>
  <cols>
    <col min="7" max="7" width="15.7109375" customWidth="1"/>
    <col min="8" max="8" width="13.7109375" customWidth="1"/>
    <col min="11" max="11" width="10.5703125" bestFit="1" customWidth="1"/>
  </cols>
  <sheetData>
    <row r="1" spans="1:16" ht="16.5" thickBot="1" x14ac:dyDescent="0.35">
      <c r="D1" s="165" t="s">
        <v>545</v>
      </c>
      <c r="E1" s="166"/>
      <c r="F1" s="166"/>
      <c r="G1" s="166"/>
      <c r="H1" s="166"/>
      <c r="I1" s="166"/>
      <c r="J1" s="166"/>
      <c r="K1" s="166"/>
      <c r="L1" s="166"/>
      <c r="M1" s="167"/>
    </row>
    <row r="2" spans="1:16" ht="15.75" x14ac:dyDescent="0.3">
      <c r="D2" s="52" t="s">
        <v>3</v>
      </c>
      <c r="E2" s="16"/>
      <c r="F2" s="16"/>
      <c r="G2" s="16"/>
      <c r="H2" s="16" t="s">
        <v>532</v>
      </c>
      <c r="I2" s="17" t="s">
        <v>4</v>
      </c>
      <c r="J2" s="17"/>
      <c r="K2" s="17"/>
      <c r="L2" s="17"/>
      <c r="M2" s="58" t="s">
        <v>491</v>
      </c>
      <c r="N2" s="159" t="s">
        <v>496</v>
      </c>
      <c r="O2" s="159" t="s">
        <v>513</v>
      </c>
      <c r="P2" s="168" t="s">
        <v>533</v>
      </c>
    </row>
    <row r="3" spans="1:16" ht="18.75" x14ac:dyDescent="0.35">
      <c r="A3" s="170" t="s">
        <v>487</v>
      </c>
      <c r="B3" s="170"/>
      <c r="C3" s="171"/>
      <c r="D3" s="31">
        <f>AVERAGE(K8:K480)</f>
        <v>427.60385049106878</v>
      </c>
      <c r="E3" s="19"/>
      <c r="F3" s="19"/>
      <c r="G3" s="19"/>
      <c r="H3" s="136">
        <f>AVERAGE(J8:J480)</f>
        <v>0.47119530383847219</v>
      </c>
      <c r="I3" s="21">
        <f>AVERAGE(I8:I480)</f>
        <v>0.12359908143215649</v>
      </c>
      <c r="J3" s="137"/>
      <c r="K3" s="137"/>
      <c r="L3" s="137"/>
      <c r="M3" s="59">
        <f>SQRT(D3)</f>
        <v>20.678584344462966</v>
      </c>
      <c r="N3" s="160"/>
      <c r="O3" s="160"/>
      <c r="P3" s="169"/>
    </row>
    <row r="4" spans="1:16" ht="60.75" thickBot="1" x14ac:dyDescent="0.35">
      <c r="A4" s="143" t="s">
        <v>9</v>
      </c>
      <c r="B4" s="143" t="s">
        <v>2</v>
      </c>
      <c r="C4" s="144" t="s">
        <v>486</v>
      </c>
      <c r="D4" s="35" t="s">
        <v>499</v>
      </c>
      <c r="E4" s="138" t="s">
        <v>522</v>
      </c>
      <c r="F4" s="138" t="s">
        <v>554</v>
      </c>
      <c r="G4" s="138" t="s">
        <v>534</v>
      </c>
      <c r="H4" s="138" t="s">
        <v>539</v>
      </c>
      <c r="I4" s="139" t="s">
        <v>540</v>
      </c>
      <c r="J4" s="139" t="s">
        <v>541</v>
      </c>
      <c r="K4" s="140" t="s">
        <v>542</v>
      </c>
      <c r="N4" s="61">
        <v>0.35859999999999997</v>
      </c>
      <c r="O4" s="61">
        <v>8.4400000000000003E-2</v>
      </c>
      <c r="P4" s="61">
        <v>5.5800000000000002E-2</v>
      </c>
    </row>
    <row r="5" spans="1:16" x14ac:dyDescent="0.25">
      <c r="A5" s="13" t="s">
        <v>10</v>
      </c>
      <c r="B5" s="14">
        <v>1</v>
      </c>
      <c r="C5" s="145">
        <v>93.2</v>
      </c>
      <c r="D5" s="141">
        <v>93.2</v>
      </c>
      <c r="E5" s="142"/>
      <c r="F5" s="142"/>
      <c r="G5" s="134">
        <f>D5/E7</f>
        <v>0.98312236286919841</v>
      </c>
      <c r="H5" s="142"/>
      <c r="I5" s="142"/>
      <c r="J5" s="142"/>
      <c r="K5" s="57"/>
    </row>
    <row r="6" spans="1:16" x14ac:dyDescent="0.25">
      <c r="A6" s="13" t="s">
        <v>11</v>
      </c>
      <c r="B6" s="14">
        <v>2</v>
      </c>
      <c r="C6" s="145">
        <v>96</v>
      </c>
      <c r="D6" s="141">
        <v>96</v>
      </c>
      <c r="E6" s="142"/>
      <c r="F6" s="142"/>
      <c r="G6" s="134">
        <f>D6/E7</f>
        <v>1.0126582278481013</v>
      </c>
      <c r="H6" s="142"/>
      <c r="I6" s="142"/>
      <c r="J6" s="142"/>
      <c r="K6" s="57"/>
    </row>
    <row r="7" spans="1:16" x14ac:dyDescent="0.25">
      <c r="A7" s="13" t="s">
        <v>12</v>
      </c>
      <c r="B7" s="14">
        <v>3</v>
      </c>
      <c r="C7" s="145">
        <v>95.2</v>
      </c>
      <c r="D7" s="141">
        <v>95.2</v>
      </c>
      <c r="E7" s="142">
        <f>AVERAGE(D5:D7)</f>
        <v>94.8</v>
      </c>
      <c r="F7" s="142">
        <f>((D8-D5)/3+(D9-D6)/3+(D10-D7)/3)/3</f>
        <v>-7.9555555555555557</v>
      </c>
      <c r="G7" s="134">
        <f>D7/E7</f>
        <v>1.0042194092827006</v>
      </c>
      <c r="H7" s="142"/>
      <c r="I7" s="142"/>
      <c r="J7" s="142"/>
      <c r="K7" s="57"/>
    </row>
    <row r="8" spans="1:16" x14ac:dyDescent="0.25">
      <c r="A8" s="13" t="s">
        <v>13</v>
      </c>
      <c r="B8" s="14">
        <v>4</v>
      </c>
      <c r="C8" s="145">
        <v>77.099999999999994</v>
      </c>
      <c r="D8" s="141">
        <v>77.099999999999994</v>
      </c>
      <c r="E8" s="172">
        <f>$N$4*D8/G5+(1-$N$4)*(E7+F7)</f>
        <v>83.824731473533603</v>
      </c>
      <c r="F8" s="172">
        <f>$O$4*(E8-E7)+(1-$O$4)*F7</f>
        <v>-8.2104193303004305</v>
      </c>
      <c r="G8" s="28">
        <f>$P$4*(D8/E8)+(1-$P$4)*G5</f>
        <v>0.97958765165363593</v>
      </c>
      <c r="H8" s="142">
        <f>(E7+F7)*G5</f>
        <v>85.378715424285048</v>
      </c>
      <c r="I8" s="67">
        <f>ABS(D8-H8)/D8</f>
        <v>0.10737633494533144</v>
      </c>
      <c r="J8" s="134">
        <f t="shared" ref="J8:J71" si="0">(D8-H8)</f>
        <v>-8.2787154242850534</v>
      </c>
      <c r="K8" s="57">
        <f t="shared" ref="K8:K71" si="1">(D8-H8)^2</f>
        <v>68.537129076295244</v>
      </c>
    </row>
    <row r="9" spans="1:16" x14ac:dyDescent="0.25">
      <c r="A9" s="13" t="s">
        <v>14</v>
      </c>
      <c r="B9" s="14">
        <v>5</v>
      </c>
      <c r="C9" s="145">
        <v>70.900000000000006</v>
      </c>
      <c r="D9" s="141">
        <v>70.900000000000006</v>
      </c>
      <c r="E9" s="172">
        <f>$N$4*D9/G6+(1-$N$4)*(E8+F8)</f>
        <v>73.605950558669747</v>
      </c>
      <c r="F9" s="172">
        <f>$O$4*(E9-E8)+(1-$O$4)*F8</f>
        <v>-8.3799250480375829</v>
      </c>
      <c r="G9" s="28">
        <f>$P$4*(D9/E9)+(1-$P$4)*G6</f>
        <v>1.0099005422877523</v>
      </c>
      <c r="H9" s="142">
        <f>(E8+F8)*G6</f>
        <v>76.571455334919676</v>
      </c>
      <c r="I9" s="67">
        <f t="shared" ref="I8:I71" si="2">ABS(D9-H9)/D9</f>
        <v>7.9992317840898025E-2</v>
      </c>
      <c r="J9" s="134">
        <f t="shared" si="0"/>
        <v>-5.6714553349196706</v>
      </c>
      <c r="K9" s="57">
        <f t="shared" si="1"/>
        <v>32.165405615988796</v>
      </c>
    </row>
    <row r="10" spans="1:16" x14ac:dyDescent="0.25">
      <c r="A10" s="13" t="s">
        <v>15</v>
      </c>
      <c r="B10" s="14">
        <v>6</v>
      </c>
      <c r="C10" s="145">
        <v>64.8</v>
      </c>
      <c r="D10" s="141">
        <v>64.8</v>
      </c>
      <c r="E10" s="172">
        <f>$N$4*D10/G7+(1-$N$4)*(E9+F9)</f>
        <v>64.975617132267359</v>
      </c>
      <c r="F10" s="172">
        <f>$O$4*(E10-E9)+(1-$O$4)*F9</f>
        <v>-8.401059515171573</v>
      </c>
      <c r="G10" s="28">
        <f>$P$4*(D10/E10)+(1-$P$4)*G7</f>
        <v>1.0038331491165011</v>
      </c>
      <c r="H10" s="142">
        <f>(E9+F9)*G7</f>
        <v>65.501240808145397</v>
      </c>
      <c r="I10" s="67">
        <f t="shared" si="2"/>
        <v>1.0821617409651232E-2</v>
      </c>
      <c r="J10" s="134">
        <f t="shared" si="0"/>
        <v>-0.7012408081453998</v>
      </c>
      <c r="K10" s="57">
        <f t="shared" si="1"/>
        <v>0.4917386710084134</v>
      </c>
    </row>
    <row r="11" spans="1:16" x14ac:dyDescent="0.25">
      <c r="A11" s="13" t="s">
        <v>16</v>
      </c>
      <c r="B11" s="14">
        <v>7</v>
      </c>
      <c r="C11" s="145">
        <v>70.099999999999994</v>
      </c>
      <c r="D11" s="141">
        <v>70.099999999999994</v>
      </c>
      <c r="E11" s="172">
        <f>$N$4*D11/G8+(1-$N$4)*(E10+F10)</f>
        <v>61.948596305882695</v>
      </c>
      <c r="F11" s="172">
        <f t="shared" ref="F9:F72" si="3">$O$4*(E11-E10)+(1-$O$4)*F10</f>
        <v>-7.9474906498379578</v>
      </c>
      <c r="G11" s="28">
        <f>$P$4*(D11/E11)+(1-$P$4)*G8</f>
        <v>0.98806901149921433</v>
      </c>
      <c r="H11" s="142">
        <f>(E10+F10)*G8</f>
        <v>55.419738039474183</v>
      </c>
      <c r="I11" s="67">
        <f t="shared" si="2"/>
        <v>0.20941885821006864</v>
      </c>
      <c r="J11" s="134">
        <f t="shared" si="0"/>
        <v>14.680261960525812</v>
      </c>
      <c r="K11" s="57">
        <f t="shared" si="1"/>
        <v>215.51009122966116</v>
      </c>
    </row>
    <row r="12" spans="1:16" x14ac:dyDescent="0.25">
      <c r="A12" s="13" t="s">
        <v>17</v>
      </c>
      <c r="B12" s="14">
        <v>8</v>
      </c>
      <c r="C12" s="145">
        <v>77.3</v>
      </c>
      <c r="D12" s="141">
        <v>77.3</v>
      </c>
      <c r="E12" s="172">
        <f t="shared" ref="E9:E72" si="4">$N$4*D12/G9+(1-$N$4)*(E11+F11)</f>
        <v>62.084338789798878</v>
      </c>
      <c r="F12" s="172">
        <f t="shared" si="3"/>
        <v>-7.2652657733491077</v>
      </c>
      <c r="G12" s="28">
        <f t="shared" ref="G9:G72" si="5">$P$4*(D12/E12)+(1-$P$4)*G9</f>
        <v>1.0230235843032705</v>
      </c>
      <c r="H12" s="142">
        <f>(E11+F11)*G9</f>
        <v>54.535745886177786</v>
      </c>
      <c r="I12" s="67">
        <f t="shared" si="2"/>
        <v>0.29449229125255127</v>
      </c>
      <c r="J12" s="134">
        <f t="shared" si="0"/>
        <v>22.764254113822211</v>
      </c>
      <c r="K12" s="57">
        <f t="shared" si="1"/>
        <v>518.21126535867143</v>
      </c>
    </row>
    <row r="13" spans="1:16" x14ac:dyDescent="0.25">
      <c r="A13" s="13" t="s">
        <v>18</v>
      </c>
      <c r="B13" s="14">
        <v>9</v>
      </c>
      <c r="C13" s="145">
        <v>79.5</v>
      </c>
      <c r="D13" s="141">
        <v>79.5</v>
      </c>
      <c r="E13" s="172">
        <f t="shared" si="4"/>
        <v>63.560792614283415</v>
      </c>
      <c r="F13" s="172">
        <f t="shared" si="3"/>
        <v>-6.5274646392919484</v>
      </c>
      <c r="G13" s="28">
        <f t="shared" si="5"/>
        <v>1.0176122845854063</v>
      </c>
      <c r="H13" s="142">
        <f>(E12+F12)*G10</f>
        <v>55.029202697750186</v>
      </c>
      <c r="I13" s="67">
        <f t="shared" si="2"/>
        <v>0.30780877109748195</v>
      </c>
      <c r="J13" s="134">
        <f t="shared" si="0"/>
        <v>24.470797302249814</v>
      </c>
      <c r="K13" s="57">
        <f t="shared" si="1"/>
        <v>598.8199206077968</v>
      </c>
    </row>
    <row r="14" spans="1:16" x14ac:dyDescent="0.25">
      <c r="A14" s="13" t="s">
        <v>19</v>
      </c>
      <c r="B14" s="14">
        <v>10</v>
      </c>
      <c r="C14" s="145">
        <v>100.6</v>
      </c>
      <c r="D14" s="141">
        <v>100.6</v>
      </c>
      <c r="E14" s="172">
        <f t="shared" si="4"/>
        <v>73.09194613507691</v>
      </c>
      <c r="F14" s="172">
        <f t="shared" si="3"/>
        <v>-5.1721172665807362</v>
      </c>
      <c r="G14" s="28">
        <f t="shared" si="5"/>
        <v>1.0097350142672523</v>
      </c>
      <c r="H14" s="142">
        <f t="shared" ref="H8:H71" si="6">(E13+F13)*G11</f>
        <v>56.352863994760305</v>
      </c>
      <c r="I14" s="67">
        <f t="shared" si="2"/>
        <v>0.43983236585725338</v>
      </c>
      <c r="J14" s="134">
        <f t="shared" si="0"/>
        <v>44.247136005239689</v>
      </c>
      <c r="K14" s="57">
        <f t="shared" si="1"/>
        <v>1957.8090446661784</v>
      </c>
    </row>
    <row r="15" spans="1:16" x14ac:dyDescent="0.25">
      <c r="A15" s="13" t="s">
        <v>20</v>
      </c>
      <c r="B15" s="14">
        <v>11</v>
      </c>
      <c r="C15" s="145">
        <v>100.7</v>
      </c>
      <c r="D15" s="141">
        <v>100.7</v>
      </c>
      <c r="E15" s="172">
        <f t="shared" si="4"/>
        <v>78.862104251477604</v>
      </c>
      <c r="F15" s="172">
        <f t="shared" si="3"/>
        <v>-4.2485892242571035</v>
      </c>
      <c r="G15" s="28">
        <f t="shared" si="5"/>
        <v>1.0371905810619952</v>
      </c>
      <c r="H15" s="142">
        <f t="shared" si="6"/>
        <v>69.483586774313693</v>
      </c>
      <c r="I15" s="67">
        <f t="shared" si="2"/>
        <v>0.30999417304554427</v>
      </c>
      <c r="J15" s="134">
        <f t="shared" si="0"/>
        <v>31.21641322568631</v>
      </c>
      <c r="K15" s="57">
        <f t="shared" si="1"/>
        <v>974.46445467680314</v>
      </c>
    </row>
    <row r="16" spans="1:16" x14ac:dyDescent="0.25">
      <c r="A16" s="13" t="s">
        <v>21</v>
      </c>
      <c r="B16" s="14">
        <v>12</v>
      </c>
      <c r="C16" s="145">
        <v>107.1</v>
      </c>
      <c r="D16" s="141">
        <v>107.1</v>
      </c>
      <c r="E16" s="172">
        <f t="shared" si="4"/>
        <v>85.598457165797512</v>
      </c>
      <c r="F16" s="172">
        <f t="shared" si="3"/>
        <v>-3.3214601077612036</v>
      </c>
      <c r="G16" s="28">
        <f t="shared" si="5"/>
        <v>1.0306459643765649</v>
      </c>
      <c r="H16" s="142">
        <f t="shared" si="6"/>
        <v>75.927629487797404</v>
      </c>
      <c r="I16" s="67">
        <f t="shared" si="2"/>
        <v>0.29105854819983745</v>
      </c>
      <c r="J16" s="134">
        <f t="shared" si="0"/>
        <v>31.17237051220259</v>
      </c>
      <c r="K16" s="57">
        <f t="shared" si="1"/>
        <v>971.71668335003756</v>
      </c>
    </row>
    <row r="17" spans="1:11" x14ac:dyDescent="0.25">
      <c r="A17" s="13" t="s">
        <v>22</v>
      </c>
      <c r="B17" s="14">
        <v>13</v>
      </c>
      <c r="C17" s="145">
        <v>95.9</v>
      </c>
      <c r="D17" s="141">
        <v>95.9</v>
      </c>
      <c r="E17" s="172">
        <f t="shared" si="4"/>
        <v>86.830649014613826</v>
      </c>
      <c r="F17" s="172">
        <f t="shared" si="3"/>
        <v>-2.9371318826260611</v>
      </c>
      <c r="G17" s="28">
        <f t="shared" si="5"/>
        <v>1.0150200395863325</v>
      </c>
      <c r="H17" s="142">
        <f t="shared" si="6"/>
        <v>83.077964798262983</v>
      </c>
      <c r="I17" s="67">
        <f t="shared" si="2"/>
        <v>0.1337021397469971</v>
      </c>
      <c r="J17" s="134">
        <f t="shared" si="0"/>
        <v>12.822035201737023</v>
      </c>
      <c r="K17" s="57">
        <f t="shared" si="1"/>
        <v>164.40458671458339</v>
      </c>
    </row>
    <row r="18" spans="1:11" x14ac:dyDescent="0.25">
      <c r="A18" s="13" t="s">
        <v>23</v>
      </c>
      <c r="B18" s="14">
        <v>14</v>
      </c>
      <c r="C18" s="145">
        <v>82.8</v>
      </c>
      <c r="D18" s="141">
        <v>82.8</v>
      </c>
      <c r="E18" s="172">
        <f t="shared" si="4"/>
        <v>82.436711876694432</v>
      </c>
      <c r="F18" s="172">
        <f t="shared" si="3"/>
        <v>-3.0600862461728187</v>
      </c>
      <c r="G18" s="28">
        <f t="shared" si="5"/>
        <v>1.0353612501545235</v>
      </c>
      <c r="H18" s="142">
        <f t="shared" si="6"/>
        <v>87.013565781460841</v>
      </c>
      <c r="I18" s="67">
        <f t="shared" si="2"/>
        <v>5.0888475621507771E-2</v>
      </c>
      <c r="J18" s="134">
        <f t="shared" si="0"/>
        <v>-4.2135657814608436</v>
      </c>
      <c r="K18" s="57">
        <f t="shared" si="1"/>
        <v>17.75413659469773</v>
      </c>
    </row>
    <row r="19" spans="1:11" x14ac:dyDescent="0.25">
      <c r="A19" s="13" t="s">
        <v>24</v>
      </c>
      <c r="B19" s="14">
        <v>15</v>
      </c>
      <c r="C19" s="145">
        <v>83.3</v>
      </c>
      <c r="D19" s="141">
        <v>83.3</v>
      </c>
      <c r="E19" s="172">
        <f t="shared" si="4"/>
        <v>79.895330698028019</v>
      </c>
      <c r="F19" s="172">
        <f t="shared" si="3"/>
        <v>-3.016307538475278</v>
      </c>
      <c r="G19" s="28">
        <f t="shared" si="5"/>
        <v>1.0313137875247229</v>
      </c>
      <c r="H19" s="142">
        <f t="shared" si="6"/>
        <v>81.809198871926512</v>
      </c>
      <c r="I19" s="67">
        <f t="shared" si="2"/>
        <v>1.7896772245780138E-2</v>
      </c>
      <c r="J19" s="134">
        <f t="shared" si="0"/>
        <v>1.4908011280734854</v>
      </c>
      <c r="K19" s="57">
        <f t="shared" si="1"/>
        <v>2.2224880034651768</v>
      </c>
    </row>
    <row r="20" spans="1:11" x14ac:dyDescent="0.25">
      <c r="A20" s="13" t="s">
        <v>25</v>
      </c>
      <c r="B20" s="14">
        <v>16</v>
      </c>
      <c r="C20" s="145">
        <v>80</v>
      </c>
      <c r="D20" s="141">
        <v>80</v>
      </c>
      <c r="E20" s="172">
        <f t="shared" si="4"/>
        <v>77.573686845201763</v>
      </c>
      <c r="F20" s="172">
        <f t="shared" si="3"/>
        <v>-2.9576779234065005</v>
      </c>
      <c r="G20" s="28">
        <f t="shared" si="5"/>
        <v>1.015927207434373</v>
      </c>
      <c r="H20" s="142">
        <f t="shared" si="6"/>
        <v>78.033749130767802</v>
      </c>
      <c r="I20" s="67">
        <f t="shared" si="2"/>
        <v>2.4578135865402473E-2</v>
      </c>
      <c r="J20" s="134">
        <f t="shared" si="0"/>
        <v>1.9662508692321978</v>
      </c>
      <c r="K20" s="57">
        <f t="shared" si="1"/>
        <v>3.8661424807563733</v>
      </c>
    </row>
    <row r="21" spans="1:11" x14ac:dyDescent="0.25">
      <c r="A21" s="13" t="s">
        <v>26</v>
      </c>
      <c r="B21" s="14">
        <v>17</v>
      </c>
      <c r="C21" s="145">
        <v>80.400000000000006</v>
      </c>
      <c r="D21" s="141">
        <v>80.400000000000006</v>
      </c>
      <c r="E21" s="172">
        <f t="shared" si="4"/>
        <v>75.705452430956939</v>
      </c>
      <c r="F21" s="172">
        <f t="shared" si="3"/>
        <v>-2.8657288912332546</v>
      </c>
      <c r="G21" s="28">
        <f t="shared" si="5"/>
        <v>1.0368482890652428</v>
      </c>
      <c r="H21" s="142">
        <f t="shared" si="6"/>
        <v>77.254524278811019</v>
      </c>
      <c r="I21" s="67">
        <f t="shared" si="2"/>
        <v>3.9122832353096854E-2</v>
      </c>
      <c r="J21" s="134">
        <f t="shared" si="0"/>
        <v>3.145475721188987</v>
      </c>
      <c r="K21" s="57">
        <f t="shared" si="1"/>
        <v>9.894017512589377</v>
      </c>
    </row>
    <row r="22" spans="1:11" x14ac:dyDescent="0.25">
      <c r="A22" s="13" t="s">
        <v>27</v>
      </c>
      <c r="B22" s="14">
        <v>18</v>
      </c>
      <c r="C22" s="145">
        <v>67.5</v>
      </c>
      <c r="D22" s="141">
        <v>67.5</v>
      </c>
      <c r="E22" s="172">
        <f t="shared" si="4"/>
        <v>70.189946917723177</v>
      </c>
      <c r="F22" s="172">
        <f t="shared" si="3"/>
        <v>-3.089370038130097</v>
      </c>
      <c r="G22" s="28">
        <f t="shared" si="5"/>
        <v>1.027428009003984</v>
      </c>
      <c r="H22" s="142">
        <f t="shared" si="6"/>
        <v>75.120611166006142</v>
      </c>
      <c r="I22" s="67">
        <f t="shared" si="2"/>
        <v>0.112897943200091</v>
      </c>
      <c r="J22" s="134">
        <f t="shared" si="0"/>
        <v>-7.6206111660061424</v>
      </c>
      <c r="K22" s="57">
        <f t="shared" si="1"/>
        <v>58.073714543457498</v>
      </c>
    </row>
    <row r="23" spans="1:11" x14ac:dyDescent="0.25">
      <c r="A23" s="13" t="s">
        <v>28</v>
      </c>
      <c r="B23" s="14">
        <v>19</v>
      </c>
      <c r="C23" s="145">
        <v>75.7</v>
      </c>
      <c r="D23" s="141">
        <v>75.7</v>
      </c>
      <c r="E23" s="172">
        <f t="shared" si="4"/>
        <v>69.758748051161206</v>
      </c>
      <c r="F23" s="172">
        <f t="shared" si="3"/>
        <v>-2.8650203912497472</v>
      </c>
      <c r="G23" s="28">
        <f t="shared" si="5"/>
        <v>1.019790874771487</v>
      </c>
      <c r="H23" s="142">
        <f t="shared" si="6"/>
        <v>68.169301686520456</v>
      </c>
      <c r="I23" s="67">
        <f t="shared" si="2"/>
        <v>9.9480823163534307E-2</v>
      </c>
      <c r="J23" s="134">
        <f t="shared" si="0"/>
        <v>7.5306983134795473</v>
      </c>
      <c r="K23" s="57">
        <f t="shared" si="1"/>
        <v>56.711417088643699</v>
      </c>
    </row>
    <row r="24" spans="1:11" x14ac:dyDescent="0.25">
      <c r="A24" s="13" t="s">
        <v>29</v>
      </c>
      <c r="B24" s="14">
        <v>20</v>
      </c>
      <c r="C24" s="145">
        <v>71.099999999999994</v>
      </c>
      <c r="D24" s="141">
        <v>71.099999999999994</v>
      </c>
      <c r="E24" s="172">
        <f t="shared" si="4"/>
        <v>67.495984678679847</v>
      </c>
      <c r="F24" s="172">
        <f t="shared" si="3"/>
        <v>-2.8141898988656955</v>
      </c>
      <c r="G24" s="28">
        <f t="shared" si="5"/>
        <v>1.0377716511067472</v>
      </c>
      <c r="H24" s="142">
        <f t="shared" si="6"/>
        <v>69.358647073375508</v>
      </c>
      <c r="I24" s="67">
        <f t="shared" si="2"/>
        <v>2.449160234352302E-2</v>
      </c>
      <c r="J24" s="134">
        <f t="shared" si="0"/>
        <v>1.7413529266244865</v>
      </c>
      <c r="K24" s="57">
        <f t="shared" si="1"/>
        <v>3.0323100150636644</v>
      </c>
    </row>
    <row r="25" spans="1:11" x14ac:dyDescent="0.25">
      <c r="A25" s="13" t="s">
        <v>30</v>
      </c>
      <c r="B25" s="14">
        <v>21</v>
      </c>
      <c r="C25" s="145">
        <v>89.3</v>
      </c>
      <c r="D25" s="141">
        <v>89.3</v>
      </c>
      <c r="E25" s="172">
        <f t="shared" si="4"/>
        <v>72.655004215702803</v>
      </c>
      <c r="F25" s="172">
        <f t="shared" si="3"/>
        <v>-2.141251022476693</v>
      </c>
      <c r="G25" s="28">
        <f t="shared" si="5"/>
        <v>1.0386811020546556</v>
      </c>
      <c r="H25" s="142">
        <f t="shared" si="6"/>
        <v>66.455887629428744</v>
      </c>
      <c r="I25" s="67">
        <f t="shared" si="2"/>
        <v>0.25581312844984605</v>
      </c>
      <c r="J25" s="134">
        <f t="shared" si="0"/>
        <v>22.844112370571253</v>
      </c>
      <c r="K25" s="57">
        <f t="shared" si="1"/>
        <v>521.85346999928652</v>
      </c>
    </row>
    <row r="26" spans="1:11" x14ac:dyDescent="0.25">
      <c r="A26" s="13" t="s">
        <v>31</v>
      </c>
      <c r="B26" s="14">
        <v>22</v>
      </c>
      <c r="C26" s="145">
        <v>101.1</v>
      </c>
      <c r="D26" s="141">
        <v>101.1</v>
      </c>
      <c r="E26" s="172">
        <f t="shared" si="4"/>
        <v>80.778398342533009</v>
      </c>
      <c r="F26" s="172">
        <f t="shared" si="3"/>
        <v>-1.2749149718751904</v>
      </c>
      <c r="G26" s="28">
        <f t="shared" si="5"/>
        <v>1.0327242742900411</v>
      </c>
      <c r="H26" s="142">
        <f t="shared" si="6"/>
        <v>71.909282052340785</v>
      </c>
      <c r="I26" s="67">
        <f t="shared" si="2"/>
        <v>0.28873113696992297</v>
      </c>
      <c r="J26" s="134">
        <f t="shared" si="0"/>
        <v>29.190717947659209</v>
      </c>
      <c r="K26" s="57">
        <f t="shared" si="1"/>
        <v>852.09801429979348</v>
      </c>
    </row>
    <row r="27" spans="1:11" x14ac:dyDescent="0.25">
      <c r="A27" s="13" t="s">
        <v>32</v>
      </c>
      <c r="B27" s="14">
        <v>23</v>
      </c>
      <c r="C27" s="145">
        <v>105.2</v>
      </c>
      <c r="D27" s="141">
        <v>105.2</v>
      </c>
      <c r="E27" s="172">
        <f t="shared" si="4"/>
        <v>87.345192096021535</v>
      </c>
      <c r="F27" s="172">
        <f t="shared" si="3"/>
        <v>-0.61307475545449286</v>
      </c>
      <c r="G27" s="28">
        <f t="shared" si="5"/>
        <v>1.0470704397081634</v>
      </c>
      <c r="H27" s="142">
        <f t="shared" si="6"/>
        <v>82.506461206305389</v>
      </c>
      <c r="I27" s="67">
        <f t="shared" si="2"/>
        <v>0.21571804936972067</v>
      </c>
      <c r="J27" s="134">
        <f t="shared" si="0"/>
        <v>22.693538793694614</v>
      </c>
      <c r="K27" s="57">
        <f t="shared" si="1"/>
        <v>514.99670298092246</v>
      </c>
    </row>
    <row r="28" spans="1:11" x14ac:dyDescent="0.25">
      <c r="A28" s="13" t="s">
        <v>33</v>
      </c>
      <c r="B28" s="14">
        <v>24</v>
      </c>
      <c r="C28" s="145">
        <v>114.1</v>
      </c>
      <c r="D28" s="141">
        <v>114.1</v>
      </c>
      <c r="E28" s="172">
        <f t="shared" si="4"/>
        <v>95.022494202587438</v>
      </c>
      <c r="F28" s="172">
        <f t="shared" si="3"/>
        <v>8.6633051700028663E-2</v>
      </c>
      <c r="G28" s="28">
        <f t="shared" si="5"/>
        <v>1.047725568389765</v>
      </c>
      <c r="H28" s="142">
        <f t="shared" si="6"/>
        <v>90.08701122283388</v>
      </c>
      <c r="I28" s="67">
        <f t="shared" si="2"/>
        <v>0.21045564221880908</v>
      </c>
      <c r="J28" s="134">
        <f t="shared" si="0"/>
        <v>24.012988777166115</v>
      </c>
      <c r="K28" s="57">
        <f t="shared" si="1"/>
        <v>576.62363001230574</v>
      </c>
    </row>
    <row r="29" spans="1:11" x14ac:dyDescent="0.25">
      <c r="A29" s="13" t="s">
        <v>34</v>
      </c>
      <c r="B29" s="14">
        <v>25</v>
      </c>
      <c r="C29" s="145">
        <v>96.3</v>
      </c>
      <c r="D29" s="141">
        <v>96.3</v>
      </c>
      <c r="E29" s="172">
        <f t="shared" si="4"/>
        <v>94.441909969965963</v>
      </c>
      <c r="F29" s="172">
        <f t="shared" si="3"/>
        <v>3.031991290329368E-2</v>
      </c>
      <c r="G29" s="28">
        <f t="shared" si="5"/>
        <v>1.0319960925551808</v>
      </c>
      <c r="H29" s="142">
        <f t="shared" si="6"/>
        <v>98.221504422043196</v>
      </c>
      <c r="I29" s="67">
        <f t="shared" si="2"/>
        <v>1.9953316947489089E-2</v>
      </c>
      <c r="J29" s="134">
        <f t="shared" si="0"/>
        <v>-1.9215044220431992</v>
      </c>
      <c r="K29" s="57">
        <f t="shared" si="1"/>
        <v>3.692179243931569</v>
      </c>
    </row>
    <row r="30" spans="1:11" x14ac:dyDescent="0.25">
      <c r="A30" s="13" t="s">
        <v>35</v>
      </c>
      <c r="B30" s="14">
        <v>26</v>
      </c>
      <c r="C30" s="145">
        <v>84.4</v>
      </c>
      <c r="D30" s="141">
        <v>84.4</v>
      </c>
      <c r="E30" s="172">
        <f t="shared" si="4"/>
        <v>89.49974509705676</v>
      </c>
      <c r="F30" s="172">
        <f t="shared" si="3"/>
        <v>-0.38935780301928102</v>
      </c>
      <c r="G30" s="28">
        <f t="shared" si="5"/>
        <v>1.0412643942352022</v>
      </c>
      <c r="H30" s="142">
        <f t="shared" si="6"/>
        <v>98.919079283666605</v>
      </c>
      <c r="I30" s="67">
        <f t="shared" si="2"/>
        <v>0.17202700573064689</v>
      </c>
      <c r="J30" s="134">
        <f t="shared" si="0"/>
        <v>-14.519079283666599</v>
      </c>
      <c r="K30" s="57">
        <f t="shared" si="1"/>
        <v>210.80366324539662</v>
      </c>
    </row>
    <row r="31" spans="1:11" x14ac:dyDescent="0.25">
      <c r="A31" s="13" t="s">
        <v>36</v>
      </c>
      <c r="B31" s="14">
        <v>27</v>
      </c>
      <c r="C31" s="145">
        <v>91.2</v>
      </c>
      <c r="D31" s="141">
        <v>91.2</v>
      </c>
      <c r="E31" s="172">
        <f t="shared" si="4"/>
        <v>88.369988545067159</v>
      </c>
      <c r="F31" s="172">
        <f t="shared" si="3"/>
        <v>-0.45184745743237603</v>
      </c>
      <c r="G31" s="28">
        <f t="shared" si="5"/>
        <v>1.0468494530400854</v>
      </c>
      <c r="H31" s="142">
        <f t="shared" si="6"/>
        <v>93.363231177077523</v>
      </c>
      <c r="I31" s="67">
        <f t="shared" si="2"/>
        <v>2.3719640099534214E-2</v>
      </c>
      <c r="J31" s="134">
        <f t="shared" si="0"/>
        <v>-2.1632311770775203</v>
      </c>
      <c r="K31" s="57">
        <f t="shared" si="1"/>
        <v>4.6795691254801941</v>
      </c>
    </row>
    <row r="32" spans="1:11" x14ac:dyDescent="0.25">
      <c r="A32" s="13" t="s">
        <v>37</v>
      </c>
      <c r="B32" s="14">
        <v>28</v>
      </c>
      <c r="C32" s="145">
        <v>81.900000000000006</v>
      </c>
      <c r="D32" s="141">
        <v>81.900000000000006</v>
      </c>
      <c r="E32" s="172">
        <f t="shared" si="4"/>
        <v>84.849466237286777</v>
      </c>
      <c r="F32" s="172">
        <f t="shared" si="3"/>
        <v>-0.71084361480174774</v>
      </c>
      <c r="G32" s="28">
        <f t="shared" si="5"/>
        <v>1.0282710376222375</v>
      </c>
      <c r="H32" s="142">
        <f t="shared" si="6"/>
        <v>90.73117806715419</v>
      </c>
      <c r="I32" s="67">
        <f t="shared" si="2"/>
        <v>0.10782879202874461</v>
      </c>
      <c r="J32" s="134">
        <f t="shared" si="0"/>
        <v>-8.831178067154184</v>
      </c>
      <c r="K32" s="57">
        <f t="shared" si="1"/>
        <v>77.989706053785113</v>
      </c>
    </row>
    <row r="33" spans="1:11" x14ac:dyDescent="0.25">
      <c r="A33" s="13" t="s">
        <v>38</v>
      </c>
      <c r="B33" s="14">
        <v>29</v>
      </c>
      <c r="C33" s="145">
        <v>80.5</v>
      </c>
      <c r="D33" s="141">
        <v>80.5</v>
      </c>
      <c r="E33" s="172">
        <f t="shared" si="4"/>
        <v>81.689826782085277</v>
      </c>
      <c r="F33" s="172">
        <f t="shared" si="3"/>
        <v>-0.91752198373148686</v>
      </c>
      <c r="G33" s="28">
        <f t="shared" si="5"/>
        <v>1.0381491041630753</v>
      </c>
      <c r="H33" s="142">
        <f t="shared" si="6"/>
        <v>87.610551916786164</v>
      </c>
      <c r="I33" s="67">
        <f t="shared" si="2"/>
        <v>8.8329837475604522E-2</v>
      </c>
      <c r="J33" s="134">
        <f t="shared" si="0"/>
        <v>-7.1105519167861644</v>
      </c>
      <c r="K33" s="57">
        <f t="shared" si="1"/>
        <v>50.559948561311394</v>
      </c>
    </row>
    <row r="34" spans="1:11" x14ac:dyDescent="0.25">
      <c r="A34" s="13" t="s">
        <v>39</v>
      </c>
      <c r="B34" s="14">
        <v>30</v>
      </c>
      <c r="C34" s="145">
        <v>70.400000000000006</v>
      </c>
      <c r="D34" s="141">
        <v>70.400000000000006</v>
      </c>
      <c r="E34" s="172">
        <f t="shared" si="4"/>
        <v>75.922991957296361</v>
      </c>
      <c r="F34" s="172">
        <f t="shared" si="3"/>
        <v>-1.3268039875167339</v>
      </c>
      <c r="G34" s="28">
        <f t="shared" si="5"/>
        <v>1.0401761017373687</v>
      </c>
      <c r="H34" s="142">
        <f t="shared" si="6"/>
        <v>84.556443098943731</v>
      </c>
      <c r="I34" s="67">
        <f t="shared" si="2"/>
        <v>0.20108583947363246</v>
      </c>
      <c r="J34" s="134">
        <f t="shared" si="0"/>
        <v>-14.156443098943726</v>
      </c>
      <c r="K34" s="57">
        <f t="shared" si="1"/>
        <v>200.40488121363143</v>
      </c>
    </row>
    <row r="35" spans="1:11" x14ac:dyDescent="0.25">
      <c r="A35" s="13" t="s">
        <v>40</v>
      </c>
      <c r="B35" s="14">
        <v>31</v>
      </c>
      <c r="C35" s="145">
        <v>74.8</v>
      </c>
      <c r="D35" s="141">
        <v>74.8</v>
      </c>
      <c r="E35" s="172">
        <f t="shared" si="4"/>
        <v>73.93180212806962</v>
      </c>
      <c r="F35" s="172">
        <f t="shared" si="3"/>
        <v>-1.3828781525570584</v>
      </c>
      <c r="G35" s="28">
        <f t="shared" si="5"/>
        <v>1.0273487857419836</v>
      </c>
      <c r="H35" s="142">
        <f t="shared" si="6"/>
        <v>76.705099606348753</v>
      </c>
      <c r="I35" s="67">
        <f t="shared" si="2"/>
        <v>2.5469246074181232E-2</v>
      </c>
      <c r="J35" s="134">
        <f t="shared" si="0"/>
        <v>-1.905099606348756</v>
      </c>
      <c r="K35" s="57">
        <f t="shared" si="1"/>
        <v>3.6294045101101848</v>
      </c>
    </row>
    <row r="36" spans="1:11" x14ac:dyDescent="0.25">
      <c r="A36" s="13" t="s">
        <v>41</v>
      </c>
      <c r="B36" s="14">
        <v>32</v>
      </c>
      <c r="C36" s="145">
        <v>75.900000000000006</v>
      </c>
      <c r="D36" s="141">
        <v>75.900000000000006</v>
      </c>
      <c r="E36" s="172">
        <f t="shared" si="4"/>
        <v>72.75044327926679</v>
      </c>
      <c r="F36" s="172">
        <f t="shared" si="3"/>
        <v>-1.3658699233202014</v>
      </c>
      <c r="G36" s="28">
        <f t="shared" si="5"/>
        <v>1.038436111905757</v>
      </c>
      <c r="H36" s="142">
        <f t="shared" si="6"/>
        <v>75.31660043317342</v>
      </c>
      <c r="I36" s="67">
        <f t="shared" si="2"/>
        <v>7.6864238053568597E-3</v>
      </c>
      <c r="J36" s="134">
        <f t="shared" si="0"/>
        <v>0.58339956682658567</v>
      </c>
      <c r="K36" s="57">
        <f t="shared" si="1"/>
        <v>0.34035505457344778</v>
      </c>
    </row>
    <row r="37" spans="1:11" x14ac:dyDescent="0.25">
      <c r="A37" s="13" t="s">
        <v>42</v>
      </c>
      <c r="B37" s="14">
        <v>33</v>
      </c>
      <c r="C37" s="145">
        <v>86.3</v>
      </c>
      <c r="D37" s="141">
        <v>86.3</v>
      </c>
      <c r="E37" s="172">
        <f t="shared" si="4"/>
        <v>75.537931355029755</v>
      </c>
      <c r="F37" s="172">
        <f t="shared" si="3"/>
        <v>-1.015326508197582</v>
      </c>
      <c r="G37" s="28">
        <f t="shared" si="5"/>
        <v>1.0458842339052647</v>
      </c>
      <c r="H37" s="142">
        <f t="shared" si="6"/>
        <v>74.252527237573759</v>
      </c>
      <c r="I37" s="67">
        <f t="shared" si="2"/>
        <v>0.13959991613471887</v>
      </c>
      <c r="J37" s="134">
        <f t="shared" si="0"/>
        <v>12.047472762426239</v>
      </c>
      <c r="K37" s="57">
        <f t="shared" si="1"/>
        <v>145.14159996140211</v>
      </c>
    </row>
    <row r="38" spans="1:11" x14ac:dyDescent="0.25">
      <c r="A38" s="13" t="s">
        <v>43</v>
      </c>
      <c r="B38" s="14">
        <v>34</v>
      </c>
      <c r="C38" s="145">
        <v>98.7</v>
      </c>
      <c r="D38" s="141">
        <v>98.7</v>
      </c>
      <c r="E38" s="172">
        <f t="shared" si="4"/>
        <v>82.250409040425041</v>
      </c>
      <c r="F38" s="172">
        <f t="shared" si="3"/>
        <v>-0.36309983425834391</v>
      </c>
      <c r="G38" s="28">
        <f t="shared" si="5"/>
        <v>1.0369823904980595</v>
      </c>
      <c r="H38" s="142">
        <f t="shared" si="6"/>
        <v>76.56070759972269</v>
      </c>
      <c r="I38" s="67">
        <f t="shared" si="2"/>
        <v>0.22430894022570733</v>
      </c>
      <c r="J38" s="134">
        <f t="shared" si="0"/>
        <v>22.139292400277313</v>
      </c>
      <c r="K38" s="57">
        <f t="shared" si="1"/>
        <v>490.14826798497677</v>
      </c>
    </row>
    <row r="39" spans="1:11" x14ac:dyDescent="0.25">
      <c r="A39" s="13" t="s">
        <v>44</v>
      </c>
      <c r="B39" s="14">
        <v>35</v>
      </c>
      <c r="C39" s="145">
        <v>100.9</v>
      </c>
      <c r="D39" s="141">
        <v>100.9</v>
      </c>
      <c r="E39" s="172">
        <f t="shared" si="4"/>
        <v>87.366011780375658</v>
      </c>
      <c r="F39" s="172">
        <f t="shared" si="3"/>
        <v>9.9302663004892433E-2</v>
      </c>
      <c r="G39" s="28">
        <f t="shared" si="5"/>
        <v>1.044935431079588</v>
      </c>
      <c r="H39" s="142">
        <f t="shared" si="6"/>
        <v>85.034738986476242</v>
      </c>
      <c r="I39" s="67">
        <f t="shared" si="2"/>
        <v>0.15723747287932371</v>
      </c>
      <c r="J39" s="134">
        <f t="shared" si="0"/>
        <v>15.865261013523764</v>
      </c>
      <c r="K39" s="57">
        <f t="shared" si="1"/>
        <v>251.70650702723708</v>
      </c>
    </row>
    <row r="40" spans="1:11" x14ac:dyDescent="0.25">
      <c r="A40" s="13" t="s">
        <v>45</v>
      </c>
      <c r="B40" s="14">
        <v>36</v>
      </c>
      <c r="C40" s="145">
        <v>113.8</v>
      </c>
      <c r="D40" s="141">
        <v>113.8</v>
      </c>
      <c r="E40" s="172">
        <f t="shared" si="4"/>
        <v>95.118605458672363</v>
      </c>
      <c r="F40" s="172">
        <f t="shared" si="3"/>
        <v>0.74524042469552154</v>
      </c>
      <c r="G40" s="28">
        <f t="shared" si="5"/>
        <v>1.0542830725687631</v>
      </c>
      <c r="H40" s="142">
        <f t="shared" si="6"/>
        <v>91.478593389898151</v>
      </c>
      <c r="I40" s="67">
        <f t="shared" si="2"/>
        <v>0.19614592803252942</v>
      </c>
      <c r="J40" s="134">
        <f t="shared" si="0"/>
        <v>22.321406610101846</v>
      </c>
      <c r="K40" s="57">
        <f t="shared" si="1"/>
        <v>498.24519305349838</v>
      </c>
    </row>
    <row r="41" spans="1:11" x14ac:dyDescent="0.25">
      <c r="A41" s="13" t="s">
        <v>46</v>
      </c>
      <c r="B41" s="14">
        <v>37</v>
      </c>
      <c r="C41" s="145">
        <v>89.8</v>
      </c>
      <c r="D41" s="141">
        <v>89.8</v>
      </c>
      <c r="E41" s="172">
        <f t="shared" si="4"/>
        <v>92.540905699029764</v>
      </c>
      <c r="F41" s="172">
        <f t="shared" si="3"/>
        <v>0.46478427313738413</v>
      </c>
      <c r="G41" s="28">
        <f t="shared" si="5"/>
        <v>1.0332660711290667</v>
      </c>
      <c r="H41" s="142">
        <f t="shared" si="6"/>
        <v>99.409120066472397</v>
      </c>
      <c r="I41" s="67">
        <f t="shared" si="2"/>
        <v>0.10700579138610691</v>
      </c>
      <c r="J41" s="134">
        <f t="shared" si="0"/>
        <v>-9.6091200664723999</v>
      </c>
      <c r="K41" s="57">
        <f t="shared" si="1"/>
        <v>92.335188451882544</v>
      </c>
    </row>
    <row r="42" spans="1:11" x14ac:dyDescent="0.25">
      <c r="A42" s="13" t="s">
        <v>47</v>
      </c>
      <c r="B42" s="14">
        <v>38</v>
      </c>
      <c r="C42" s="145">
        <v>84.4</v>
      </c>
      <c r="D42" s="141">
        <v>84.4</v>
      </c>
      <c r="E42" s="172">
        <f t="shared" si="4"/>
        <v>88.618165523854245</v>
      </c>
      <c r="F42" s="172">
        <f t="shared" si="3"/>
        <v>9.4477209699775022E-2</v>
      </c>
      <c r="G42" s="28">
        <f t="shared" si="5"/>
        <v>1.0397719912733934</v>
      </c>
      <c r="H42" s="142">
        <f t="shared" si="6"/>
        <v>97.18494074392099</v>
      </c>
      <c r="I42" s="67">
        <f t="shared" si="2"/>
        <v>0.15148034056778417</v>
      </c>
      <c r="J42" s="134">
        <f t="shared" si="0"/>
        <v>-12.784940743920984</v>
      </c>
      <c r="K42" s="57">
        <f t="shared" si="1"/>
        <v>163.45470982557086</v>
      </c>
    </row>
    <row r="43" spans="1:11" x14ac:dyDescent="0.25">
      <c r="A43" s="13" t="s">
        <v>48</v>
      </c>
      <c r="B43" s="14">
        <v>39</v>
      </c>
      <c r="C43" s="145">
        <v>87.2</v>
      </c>
      <c r="D43" s="141">
        <v>87.2</v>
      </c>
      <c r="E43" s="172">
        <f t="shared" si="4"/>
        <v>86.56017908605493</v>
      </c>
      <c r="F43" s="172">
        <f t="shared" si="3"/>
        <v>-8.7190722149148164E-2</v>
      </c>
      <c r="G43" s="28">
        <f t="shared" si="5"/>
        <v>1.0516665301362185</v>
      </c>
      <c r="H43" s="142">
        <f t="shared" si="6"/>
        <v>93.528237556826284</v>
      </c>
      <c r="I43" s="67">
        <f t="shared" si="2"/>
        <v>7.2571531614980284E-2</v>
      </c>
      <c r="J43" s="134">
        <f t="shared" si="0"/>
        <v>-6.3282375568262808</v>
      </c>
      <c r="K43" s="57">
        <f t="shared" si="1"/>
        <v>40.046590575626652</v>
      </c>
    </row>
    <row r="44" spans="1:11" x14ac:dyDescent="0.25">
      <c r="A44" s="13" t="s">
        <v>49</v>
      </c>
      <c r="B44" s="14">
        <v>40</v>
      </c>
      <c r="C44" s="145">
        <v>85.6</v>
      </c>
      <c r="D44" s="141">
        <v>85.6</v>
      </c>
      <c r="E44" s="172">
        <f t="shared" si="4"/>
        <v>85.171669786775482</v>
      </c>
      <c r="F44" s="172">
        <f t="shared" si="3"/>
        <v>-0.19702201005894548</v>
      </c>
      <c r="G44" s="28">
        <f t="shared" si="5"/>
        <v>1.0316904437955856</v>
      </c>
      <c r="H44" s="142">
        <f t="shared" si="6"/>
        <v>89.349604945562433</v>
      </c>
      <c r="I44" s="67">
        <f t="shared" si="2"/>
        <v>4.3803796093019147E-2</v>
      </c>
      <c r="J44" s="134">
        <f t="shared" si="0"/>
        <v>-3.7496049455624387</v>
      </c>
      <c r="K44" s="57">
        <f t="shared" si="1"/>
        <v>14.059537247786299</v>
      </c>
    </row>
    <row r="45" spans="1:11" x14ac:dyDescent="0.25">
      <c r="A45" s="13" t="s">
        <v>50</v>
      </c>
      <c r="B45" s="14">
        <v>41</v>
      </c>
      <c r="C45" s="145">
        <v>72</v>
      </c>
      <c r="D45" s="141">
        <v>72</v>
      </c>
      <c r="E45" s="172">
        <f t="shared" si="4"/>
        <v>79.334336988810875</v>
      </c>
      <c r="F45" s="172">
        <f t="shared" si="3"/>
        <v>-0.67306424055818326</v>
      </c>
      <c r="G45" s="28">
        <f t="shared" si="5"/>
        <v>1.0323940902969613</v>
      </c>
      <c r="H45" s="142">
        <f t="shared" si="6"/>
        <v>88.354258726551777</v>
      </c>
      <c r="I45" s="67">
        <f t="shared" si="2"/>
        <v>0.22714248231321912</v>
      </c>
      <c r="J45" s="134">
        <f t="shared" si="0"/>
        <v>-16.354258726551777</v>
      </c>
      <c r="K45" s="57">
        <f t="shared" si="1"/>
        <v>267.46177849499492</v>
      </c>
    </row>
    <row r="46" spans="1:11" x14ac:dyDescent="0.25">
      <c r="A46" s="13" t="s">
        <v>51</v>
      </c>
      <c r="B46" s="14">
        <v>42</v>
      </c>
      <c r="C46" s="145">
        <v>69.2</v>
      </c>
      <c r="D46" s="141">
        <v>69.2</v>
      </c>
      <c r="E46" s="172">
        <f t="shared" si="4"/>
        <v>74.049337064886487</v>
      </c>
      <c r="F46" s="172">
        <f t="shared" si="3"/>
        <v>-1.062311612234291</v>
      </c>
      <c r="G46" s="28">
        <f t="shared" si="5"/>
        <v>1.0451293118162603</v>
      </c>
      <c r="H46" s="142">
        <f t="shared" si="6"/>
        <v>82.725427767253578</v>
      </c>
      <c r="I46" s="67">
        <f t="shared" si="2"/>
        <v>0.19545415848632333</v>
      </c>
      <c r="J46" s="134">
        <f t="shared" si="0"/>
        <v>-13.525427767253575</v>
      </c>
      <c r="K46" s="57">
        <f t="shared" si="1"/>
        <v>182.93719628719401</v>
      </c>
    </row>
    <row r="47" spans="1:11" x14ac:dyDescent="0.25">
      <c r="A47" s="13" t="s">
        <v>52</v>
      </c>
      <c r="B47" s="14">
        <v>43</v>
      </c>
      <c r="C47" s="145">
        <v>77.5</v>
      </c>
      <c r="D47" s="141">
        <v>77.5</v>
      </c>
      <c r="E47" s="172">
        <f t="shared" si="4"/>
        <v>73.75170639265049</v>
      </c>
      <c r="F47" s="172">
        <f t="shared" si="3"/>
        <v>-0.99777254089843503</v>
      </c>
      <c r="G47" s="28">
        <f t="shared" si="5"/>
        <v>1.032758048476911</v>
      </c>
      <c r="H47" s="142">
        <f t="shared" si="6"/>
        <v>75.300016680566443</v>
      </c>
      <c r="I47" s="67">
        <f t="shared" si="2"/>
        <v>2.838688154107815E-2</v>
      </c>
      <c r="J47" s="134">
        <f t="shared" si="0"/>
        <v>2.1999833194335565</v>
      </c>
      <c r="K47" s="57">
        <f t="shared" si="1"/>
        <v>4.8399266057858901</v>
      </c>
    </row>
    <row r="48" spans="1:11" x14ac:dyDescent="0.25">
      <c r="A48" s="13" t="s">
        <v>53</v>
      </c>
      <c r="B48" s="14">
        <v>44</v>
      </c>
      <c r="C48" s="145">
        <v>78.099999999999994</v>
      </c>
      <c r="D48" s="141">
        <v>78.099999999999994</v>
      </c>
      <c r="E48" s="172">
        <f t="shared" si="4"/>
        <v>73.79225027218223</v>
      </c>
      <c r="F48" s="172">
        <f t="shared" si="3"/>
        <v>-0.91013863501412828</v>
      </c>
      <c r="G48" s="28">
        <f t="shared" si="5"/>
        <v>1.0338439211822299</v>
      </c>
      <c r="H48" s="142">
        <f t="shared" si="6"/>
        <v>75.110731354404862</v>
      </c>
      <c r="I48" s="67">
        <f t="shared" si="2"/>
        <v>3.8274886627338439E-2</v>
      </c>
      <c r="J48" s="134">
        <f t="shared" si="0"/>
        <v>2.9892686455951321</v>
      </c>
      <c r="K48" s="57">
        <f t="shared" si="1"/>
        <v>8.9357270355381555</v>
      </c>
    </row>
    <row r="49" spans="1:11" x14ac:dyDescent="0.25">
      <c r="A49" s="13" t="s">
        <v>54</v>
      </c>
      <c r="B49" s="14">
        <v>45</v>
      </c>
      <c r="C49" s="145">
        <v>94.3</v>
      </c>
      <c r="D49" s="141">
        <v>94.3</v>
      </c>
      <c r="E49" s="172">
        <f t="shared" si="4"/>
        <v>79.102372063974144</v>
      </c>
      <c r="F49" s="172">
        <f t="shared" si="3"/>
        <v>-0.3851486549916982</v>
      </c>
      <c r="G49" s="28">
        <f t="shared" si="5"/>
        <v>1.0533317309678458</v>
      </c>
      <c r="H49" s="142">
        <f t="shared" si="6"/>
        <v>76.171231179069352</v>
      </c>
      <c r="I49" s="67">
        <f t="shared" si="2"/>
        <v>0.19224569269279582</v>
      </c>
      <c r="J49" s="134">
        <f t="shared" si="0"/>
        <v>18.128768820930645</v>
      </c>
      <c r="K49" s="57">
        <f t="shared" si="1"/>
        <v>328.65225896274711</v>
      </c>
    </row>
    <row r="50" spans="1:11" x14ac:dyDescent="0.25">
      <c r="A50" s="13" t="s">
        <v>55</v>
      </c>
      <c r="B50" s="14">
        <v>46</v>
      </c>
      <c r="C50" s="145">
        <v>97.7</v>
      </c>
      <c r="D50" s="141">
        <v>97.7</v>
      </c>
      <c r="E50" s="172">
        <f t="shared" si="4"/>
        <v>84.413165089165076</v>
      </c>
      <c r="F50" s="172">
        <f t="shared" si="3"/>
        <v>9.5588822815715846E-2</v>
      </c>
      <c r="G50" s="28">
        <f t="shared" si="5"/>
        <v>1.0397132033806129</v>
      </c>
      <c r="H50" s="142">
        <f t="shared" si="6"/>
        <v>81.295846029381735</v>
      </c>
      <c r="I50" s="67">
        <f t="shared" si="2"/>
        <v>0.16790331597357488</v>
      </c>
      <c r="J50" s="134">
        <f t="shared" si="0"/>
        <v>16.404153970618268</v>
      </c>
      <c r="K50" s="57">
        <f t="shared" si="1"/>
        <v>269.09626749175106</v>
      </c>
    </row>
    <row r="51" spans="1:11" x14ac:dyDescent="0.25">
      <c r="A51" s="13" t="s">
        <v>56</v>
      </c>
      <c r="B51" s="14">
        <v>47</v>
      </c>
      <c r="C51" s="145">
        <v>100.2</v>
      </c>
      <c r="D51" s="141">
        <v>100.2</v>
      </c>
      <c r="E51" s="172">
        <f t="shared" si="4"/>
        <v>88.959373744588873</v>
      </c>
      <c r="F51" s="172">
        <f t="shared" si="3"/>
        <v>0.47122113668783788</v>
      </c>
      <c r="G51" s="28">
        <f t="shared" si="5"/>
        <v>1.0390061426172066</v>
      </c>
      <c r="H51" s="142">
        <f t="shared" si="6"/>
        <v>87.368861518586328</v>
      </c>
      <c r="I51" s="67">
        <f t="shared" si="2"/>
        <v>0.12805527426560553</v>
      </c>
      <c r="J51" s="134">
        <f t="shared" si="0"/>
        <v>12.831138481413674</v>
      </c>
      <c r="K51" s="57">
        <f t="shared" si="1"/>
        <v>164.63811472921481</v>
      </c>
    </row>
    <row r="52" spans="1:11" x14ac:dyDescent="0.25">
      <c r="A52" s="13" t="s">
        <v>57</v>
      </c>
      <c r="B52" s="14">
        <v>48</v>
      </c>
      <c r="C52" s="145">
        <v>116.4</v>
      </c>
      <c r="D52" s="141">
        <v>116.4</v>
      </c>
      <c r="E52" s="172">
        <f t="shared" si="4"/>
        <v>96.988413459964647</v>
      </c>
      <c r="F52" s="172">
        <f t="shared" si="3"/>
        <v>1.1091010247290995</v>
      </c>
      <c r="G52" s="28">
        <f t="shared" si="5"/>
        <v>1.0615238196314321</v>
      </c>
      <c r="H52" s="142">
        <f t="shared" si="6"/>
        <v>94.20008330777938</v>
      </c>
      <c r="I52" s="67">
        <f t="shared" si="2"/>
        <v>0.19072093378196414</v>
      </c>
      <c r="J52" s="134">
        <f t="shared" si="0"/>
        <v>22.199916692220626</v>
      </c>
      <c r="K52" s="57">
        <f t="shared" si="1"/>
        <v>492.83630114153596</v>
      </c>
    </row>
    <row r="53" spans="1:11" x14ac:dyDescent="0.25">
      <c r="A53" s="13" t="s">
        <v>58</v>
      </c>
      <c r="B53" s="14">
        <v>49</v>
      </c>
      <c r="C53" s="145">
        <v>97.1</v>
      </c>
      <c r="D53" s="141">
        <v>97.1</v>
      </c>
      <c r="E53" s="172">
        <f t="shared" si="4"/>
        <v>96.409808133427774</v>
      </c>
      <c r="F53" s="172">
        <f t="shared" si="3"/>
        <v>0.9666586086822514</v>
      </c>
      <c r="G53" s="28">
        <f t="shared" si="5"/>
        <v>1.0378966753883221</v>
      </c>
      <c r="H53" s="142">
        <f t="shared" si="6"/>
        <v>101.99328102855701</v>
      </c>
      <c r="I53" s="67">
        <f t="shared" si="2"/>
        <v>5.0394243342502712E-2</v>
      </c>
      <c r="J53" s="134">
        <f t="shared" si="0"/>
        <v>-4.8932810285570127</v>
      </c>
      <c r="K53" s="57">
        <f t="shared" si="1"/>
        <v>23.944199224435977</v>
      </c>
    </row>
    <row r="54" spans="1:11" x14ac:dyDescent="0.25">
      <c r="A54" s="13" t="s">
        <v>59</v>
      </c>
      <c r="B54" s="14">
        <v>50</v>
      </c>
      <c r="C54" s="145">
        <v>93</v>
      </c>
      <c r="D54" s="141">
        <v>93</v>
      </c>
      <c r="E54" s="172">
        <f t="shared" si="4"/>
        <v>94.555054830534317</v>
      </c>
      <c r="F54" s="172">
        <f t="shared" si="3"/>
        <v>0.72853144334526165</v>
      </c>
      <c r="G54" s="28">
        <f t="shared" si="5"/>
        <v>1.035911911643562</v>
      </c>
      <c r="H54" s="142">
        <f t="shared" si="6"/>
        <v>101.17474709141244</v>
      </c>
      <c r="I54" s="67">
        <f t="shared" si="2"/>
        <v>8.7900506359273572E-2</v>
      </c>
      <c r="J54" s="134">
        <f t="shared" si="0"/>
        <v>-8.174747091412442</v>
      </c>
      <c r="K54" s="57">
        <f t="shared" si="1"/>
        <v>66.826490008556178</v>
      </c>
    </row>
    <row r="55" spans="1:11" x14ac:dyDescent="0.25">
      <c r="A55" s="13" t="s">
        <v>60</v>
      </c>
      <c r="B55" s="14">
        <v>51</v>
      </c>
      <c r="C55" s="145">
        <v>96</v>
      </c>
      <c r="D55" s="141">
        <v>96</v>
      </c>
      <c r="E55" s="172">
        <f t="shared" si="4"/>
        <v>93.545252594774837</v>
      </c>
      <c r="F55" s="172">
        <f t="shared" si="3"/>
        <v>0.58181608082882141</v>
      </c>
      <c r="G55" s="28">
        <f t="shared" si="5"/>
        <v>1.0595550540626906</v>
      </c>
      <c r="H55" s="142">
        <f t="shared" si="6"/>
        <v>101.14579644962974</v>
      </c>
      <c r="I55" s="67">
        <f t="shared" si="2"/>
        <v>5.3602046350309816E-2</v>
      </c>
      <c r="J55" s="134">
        <f t="shared" si="0"/>
        <v>-5.1457964496297421</v>
      </c>
      <c r="K55" s="57">
        <f t="shared" si="1"/>
        <v>26.479221101022059</v>
      </c>
    </row>
    <row r="56" spans="1:11" x14ac:dyDescent="0.25">
      <c r="A56" s="13" t="s">
        <v>61</v>
      </c>
      <c r="B56" s="14">
        <v>52</v>
      </c>
      <c r="C56" s="145">
        <v>80.5</v>
      </c>
      <c r="D56" s="141">
        <v>80.5</v>
      </c>
      <c r="E56" s="172">
        <f t="shared" si="4"/>
        <v>88.186371400821173</v>
      </c>
      <c r="F56" s="172">
        <f t="shared" si="3"/>
        <v>8.0421230837179558E-2</v>
      </c>
      <c r="G56" s="28">
        <f t="shared" si="5"/>
        <v>1.0309184829918221</v>
      </c>
      <c r="H56" s="142">
        <f t="shared" si="6"/>
        <v>97.694171642457306</v>
      </c>
      <c r="I56" s="67">
        <f t="shared" si="2"/>
        <v>0.21359219431623983</v>
      </c>
      <c r="J56" s="134">
        <f t="shared" si="0"/>
        <v>-17.194171642457306</v>
      </c>
      <c r="K56" s="57">
        <f t="shared" si="1"/>
        <v>295.63953847028296</v>
      </c>
    </row>
    <row r="57" spans="1:11" x14ac:dyDescent="0.25">
      <c r="A57" s="13" t="s">
        <v>62</v>
      </c>
      <c r="B57" s="14">
        <v>53</v>
      </c>
      <c r="C57" s="145">
        <v>76.099999999999994</v>
      </c>
      <c r="D57" s="141">
        <v>76.099999999999994</v>
      </c>
      <c r="E57" s="172">
        <f t="shared" si="4"/>
        <v>82.957738311660023</v>
      </c>
      <c r="F57" s="172">
        <f t="shared" si="3"/>
        <v>-0.36766295377067948</v>
      </c>
      <c r="G57" s="28">
        <f t="shared" si="5"/>
        <v>1.0292952951711467</v>
      </c>
      <c r="H57" s="142">
        <f t="shared" si="6"/>
        <v>91.436621889707069</v>
      </c>
      <c r="I57" s="67">
        <f t="shared" si="2"/>
        <v>0.20153248212492872</v>
      </c>
      <c r="J57" s="134">
        <f t="shared" si="0"/>
        <v>-15.336621889707075</v>
      </c>
      <c r="K57" s="57">
        <f t="shared" si="1"/>
        <v>235.21197098784222</v>
      </c>
    </row>
    <row r="58" spans="1:11" x14ac:dyDescent="0.25">
      <c r="A58" s="13" t="s">
        <v>63</v>
      </c>
      <c r="B58" s="14">
        <v>54</v>
      </c>
      <c r="C58" s="145">
        <v>69.900000000000006</v>
      </c>
      <c r="D58" s="141">
        <v>69.900000000000006</v>
      </c>
      <c r="E58" s="172">
        <f t="shared" si="4"/>
        <v>76.630506588681797</v>
      </c>
      <c r="F58" s="172">
        <f t="shared" si="3"/>
        <v>-0.87065055789179646</v>
      </c>
      <c r="G58" s="28">
        <f t="shared" si="5"/>
        <v>1.0513309322236941</v>
      </c>
      <c r="H58" s="142">
        <f t="shared" si="6"/>
        <v>87.508731760870134</v>
      </c>
      <c r="I58" s="67">
        <f t="shared" si="2"/>
        <v>0.25191318685078867</v>
      </c>
      <c r="J58" s="134">
        <f t="shared" si="0"/>
        <v>-17.608731760870128</v>
      </c>
      <c r="K58" s="57">
        <f t="shared" si="1"/>
        <v>310.06743422627642</v>
      </c>
    </row>
    <row r="59" spans="1:11" x14ac:dyDescent="0.25">
      <c r="A59" s="13" t="s">
        <v>64</v>
      </c>
      <c r="B59" s="14">
        <v>55</v>
      </c>
      <c r="C59" s="145">
        <v>73.599999999999994</v>
      </c>
      <c r="D59" s="141">
        <v>73.599999999999994</v>
      </c>
      <c r="E59" s="172">
        <f t="shared" si="4"/>
        <v>74.193775101227104</v>
      </c>
      <c r="F59" s="172">
        <f t="shared" si="3"/>
        <v>-1.002827788346905</v>
      </c>
      <c r="G59" s="28">
        <f t="shared" si="5"/>
        <v>1.028746662496725</v>
      </c>
      <c r="H59" s="142">
        <f t="shared" si="6"/>
        <v>78.102235850940872</v>
      </c>
      <c r="I59" s="67">
        <f t="shared" si="2"/>
        <v>6.1171682757348883E-2</v>
      </c>
      <c r="J59" s="134">
        <f t="shared" si="0"/>
        <v>-4.5022358509408775</v>
      </c>
      <c r="K59" s="57">
        <f t="shared" si="1"/>
        <v>20.270127657497326</v>
      </c>
    </row>
    <row r="60" spans="1:11" x14ac:dyDescent="0.25">
      <c r="A60" s="13" t="s">
        <v>65</v>
      </c>
      <c r="B60" s="14">
        <v>56</v>
      </c>
      <c r="C60" s="145">
        <v>92.6</v>
      </c>
      <c r="D60" s="141">
        <v>92.6</v>
      </c>
      <c r="E60" s="172">
        <f t="shared" si="4"/>
        <v>79.20593056139495</v>
      </c>
      <c r="F60" s="172">
        <f t="shared" si="3"/>
        <v>-0.4951632021722599</v>
      </c>
      <c r="G60" s="28">
        <f t="shared" si="5"/>
        <v>1.0370966418641514</v>
      </c>
      <c r="H60" s="142">
        <f t="shared" si="6"/>
        <v>75.335097718266866</v>
      </c>
      <c r="I60" s="67">
        <f t="shared" si="2"/>
        <v>0.18644602896040097</v>
      </c>
      <c r="J60" s="134">
        <f t="shared" si="0"/>
        <v>17.264902281733129</v>
      </c>
      <c r="K60" s="57">
        <f t="shared" si="1"/>
        <v>298.07685079779378</v>
      </c>
    </row>
    <row r="61" spans="1:11" x14ac:dyDescent="0.25">
      <c r="A61" s="13" t="s">
        <v>66</v>
      </c>
      <c r="B61" s="14">
        <v>57</v>
      </c>
      <c r="C61" s="145">
        <v>94.2</v>
      </c>
      <c r="D61" s="141">
        <v>94.2</v>
      </c>
      <c r="E61" s="172">
        <f t="shared" si="4"/>
        <v>82.615901481869031</v>
      </c>
      <c r="F61" s="172">
        <f t="shared" si="3"/>
        <v>-0.16556988222090874</v>
      </c>
      <c r="G61" s="28">
        <f t="shared" si="5"/>
        <v>1.0562907374281909</v>
      </c>
      <c r="H61" s="142">
        <f t="shared" si="6"/>
        <v>82.751064423813901</v>
      </c>
      <c r="I61" s="67">
        <f t="shared" si="2"/>
        <v>0.12153859422702867</v>
      </c>
      <c r="J61" s="134">
        <f t="shared" si="0"/>
        <v>11.448935576186102</v>
      </c>
      <c r="K61" s="57">
        <f t="shared" si="1"/>
        <v>131.07812582765979</v>
      </c>
    </row>
    <row r="62" spans="1:11" x14ac:dyDescent="0.25">
      <c r="A62" s="13" t="s">
        <v>67</v>
      </c>
      <c r="B62" s="14">
        <v>58</v>
      </c>
      <c r="C62" s="145">
        <v>93.5</v>
      </c>
      <c r="D62" s="141">
        <v>93.5</v>
      </c>
      <c r="E62" s="172">
        <f t="shared" si="4"/>
        <v>85.475826188883488</v>
      </c>
      <c r="F62" s="172">
        <f t="shared" si="3"/>
        <v>8.9781861110556138E-2</v>
      </c>
      <c r="G62" s="28">
        <f t="shared" si="5"/>
        <v>1.0323809090052378</v>
      </c>
      <c r="H62" s="142">
        <f t="shared" si="6"/>
        <v>84.820503454886264</v>
      </c>
      <c r="I62" s="67">
        <f t="shared" si="2"/>
        <v>9.2828840054692358E-2</v>
      </c>
      <c r="J62" s="134">
        <f t="shared" si="0"/>
        <v>8.6794965451137358</v>
      </c>
      <c r="K62" s="57">
        <f t="shared" si="1"/>
        <v>75.333660276641282</v>
      </c>
    </row>
    <row r="63" spans="1:11" x14ac:dyDescent="0.25">
      <c r="A63" s="13" t="s">
        <v>68</v>
      </c>
      <c r="B63" s="14">
        <v>59</v>
      </c>
      <c r="C63" s="145">
        <v>108.5</v>
      </c>
      <c r="D63" s="141">
        <v>108.5</v>
      </c>
      <c r="E63" s="172">
        <f t="shared" si="4"/>
        <v>92.398149709333723</v>
      </c>
      <c r="F63" s="172">
        <f t="shared" si="3"/>
        <v>0.66644837715882499</v>
      </c>
      <c r="G63" s="28">
        <f t="shared" si="5"/>
        <v>1.0447506886260374</v>
      </c>
      <c r="H63" s="142">
        <f t="shared" si="6"/>
        <v>88.739804767713025</v>
      </c>
      <c r="I63" s="67">
        <f t="shared" si="2"/>
        <v>0.18212161504411958</v>
      </c>
      <c r="J63" s="134">
        <f t="shared" si="0"/>
        <v>19.760195232286975</v>
      </c>
      <c r="K63" s="57">
        <f t="shared" si="1"/>
        <v>390.46531561809689</v>
      </c>
    </row>
    <row r="64" spans="1:11" x14ac:dyDescent="0.25">
      <c r="A64" s="13" t="s">
        <v>69</v>
      </c>
      <c r="B64" s="14">
        <v>60</v>
      </c>
      <c r="C64" s="145">
        <v>109.4</v>
      </c>
      <c r="D64" s="141">
        <v>109.4</v>
      </c>
      <c r="E64" s="172">
        <f t="shared" si="4"/>
        <v>96.831824459186237</v>
      </c>
      <c r="F64" s="172">
        <f t="shared" si="3"/>
        <v>0.98440228301417232</v>
      </c>
      <c r="G64" s="28">
        <f t="shared" si="5"/>
        <v>1.0603922112489974</v>
      </c>
      <c r="H64" s="142">
        <f t="shared" si="6"/>
        <v>98.303272941239427</v>
      </c>
      <c r="I64" s="67">
        <f t="shared" si="2"/>
        <v>0.10143260565594678</v>
      </c>
      <c r="J64" s="134">
        <f t="shared" si="0"/>
        <v>11.096727058760578</v>
      </c>
      <c r="K64" s="57">
        <f t="shared" si="1"/>
        <v>123.13735141662919</v>
      </c>
    </row>
    <row r="65" spans="1:11" x14ac:dyDescent="0.25">
      <c r="A65" s="13" t="s">
        <v>70</v>
      </c>
      <c r="B65" s="14">
        <v>61</v>
      </c>
      <c r="C65" s="145">
        <v>105.1</v>
      </c>
      <c r="D65" s="141">
        <v>105.1</v>
      </c>
      <c r="E65" s="172">
        <f t="shared" si="4"/>
        <v>99.246066451156906</v>
      </c>
      <c r="F65" s="172">
        <f t="shared" si="3"/>
        <v>1.1050807544501007</v>
      </c>
      <c r="G65" s="28">
        <f t="shared" si="5"/>
        <v>1.0338653634872892</v>
      </c>
      <c r="H65" s="142">
        <f t="shared" si="6"/>
        <v>100.98360507957531</v>
      </c>
      <c r="I65" s="67">
        <f t="shared" si="2"/>
        <v>3.91664597566573E-2</v>
      </c>
      <c r="J65" s="134">
        <f t="shared" si="0"/>
        <v>4.1163949204246819</v>
      </c>
      <c r="K65" s="57">
        <f t="shared" si="1"/>
        <v>16.944707140898124</v>
      </c>
    </row>
    <row r="66" spans="1:11" x14ac:dyDescent="0.25">
      <c r="A66" s="13" t="s">
        <v>71</v>
      </c>
      <c r="B66" s="14">
        <v>62</v>
      </c>
      <c r="C66" s="145">
        <v>92.5</v>
      </c>
      <c r="D66" s="141">
        <v>92.5</v>
      </c>
      <c r="E66" s="172">
        <f t="shared" si="4"/>
        <v>96.11490577588998</v>
      </c>
      <c r="F66" s="172">
        <f t="shared" si="3"/>
        <v>0.74754197778198361</v>
      </c>
      <c r="G66" s="28">
        <f t="shared" si="5"/>
        <v>1.0401549481688854</v>
      </c>
      <c r="H66" s="142">
        <f t="shared" si="6"/>
        <v>104.84193014747076</v>
      </c>
      <c r="I66" s="67">
        <f t="shared" si="2"/>
        <v>0.13342627186454878</v>
      </c>
      <c r="J66" s="134">
        <f t="shared" si="0"/>
        <v>-12.341930147470762</v>
      </c>
      <c r="K66" s="57">
        <f t="shared" si="1"/>
        <v>152.32323976504767</v>
      </c>
    </row>
    <row r="67" spans="1:11" x14ac:dyDescent="0.25">
      <c r="A67" s="13" t="s">
        <v>72</v>
      </c>
      <c r="B67" s="14">
        <v>63</v>
      </c>
      <c r="C67" s="145">
        <v>97.1</v>
      </c>
      <c r="D67" s="141">
        <v>97.1</v>
      </c>
      <c r="E67" s="172">
        <f t="shared" si="4"/>
        <v>94.964537171900304</v>
      </c>
      <c r="F67" s="172">
        <f t="shared" si="3"/>
        <v>0.58735832468045546</v>
      </c>
      <c r="G67" s="28">
        <f t="shared" si="5"/>
        <v>1.0582770976883094</v>
      </c>
      <c r="H67" s="142">
        <f t="shared" si="6"/>
        <v>102.71218516050669</v>
      </c>
      <c r="I67" s="67">
        <f t="shared" si="2"/>
        <v>5.7797993414075162E-2</v>
      </c>
      <c r="J67" s="134">
        <f t="shared" si="0"/>
        <v>-5.6121851605066979</v>
      </c>
      <c r="K67" s="57">
        <f t="shared" si="1"/>
        <v>31.496622275811589</v>
      </c>
    </row>
    <row r="68" spans="1:11" x14ac:dyDescent="0.25">
      <c r="A68" s="13" t="s">
        <v>73</v>
      </c>
      <c r="B68" s="14">
        <v>64</v>
      </c>
      <c r="C68" s="145">
        <v>81.400000000000006</v>
      </c>
      <c r="D68" s="141">
        <v>81.400000000000006</v>
      </c>
      <c r="E68" s="172">
        <f t="shared" si="4"/>
        <v>89.520874855033455</v>
      </c>
      <c r="F68" s="172">
        <f t="shared" si="3"/>
        <v>7.834018253386299E-2</v>
      </c>
      <c r="G68" s="28">
        <f t="shared" si="5"/>
        <v>1.0269137862528335</v>
      </c>
      <c r="H68" s="142">
        <f t="shared" si="6"/>
        <v>98.787795169471934</v>
      </c>
      <c r="I68" s="67">
        <f t="shared" si="2"/>
        <v>0.21360927726623991</v>
      </c>
      <c r="J68" s="134">
        <f t="shared" si="0"/>
        <v>-17.387795169471929</v>
      </c>
      <c r="K68" s="57">
        <f t="shared" si="1"/>
        <v>302.33542085551136</v>
      </c>
    </row>
    <row r="69" spans="1:11" x14ac:dyDescent="0.25">
      <c r="A69" s="13" t="s">
        <v>74</v>
      </c>
      <c r="B69" s="14">
        <v>65</v>
      </c>
      <c r="C69" s="145">
        <v>79.099999999999994</v>
      </c>
      <c r="D69" s="141">
        <v>79.099999999999994</v>
      </c>
      <c r="E69" s="172">
        <f t="shared" si="4"/>
        <v>84.739162033261465</v>
      </c>
      <c r="F69" s="172">
        <f t="shared" si="3"/>
        <v>-0.33184829102955099</v>
      </c>
      <c r="G69" s="28">
        <f t="shared" si="5"/>
        <v>1.0342009629872992</v>
      </c>
      <c r="H69" s="142">
        <f t="shared" si="6"/>
        <v>93.197066873373657</v>
      </c>
      <c r="I69" s="67">
        <f t="shared" si="2"/>
        <v>0.17821829169878209</v>
      </c>
      <c r="J69" s="134">
        <f t="shared" si="0"/>
        <v>-14.097066873373663</v>
      </c>
      <c r="K69" s="57">
        <f t="shared" si="1"/>
        <v>198.72729443236909</v>
      </c>
    </row>
    <row r="70" spans="1:11" x14ac:dyDescent="0.25">
      <c r="A70" s="13" t="s">
        <v>75</v>
      </c>
      <c r="B70" s="14">
        <v>66</v>
      </c>
      <c r="C70" s="145">
        <v>72.099999999999994</v>
      </c>
      <c r="D70" s="141">
        <v>72.099999999999994</v>
      </c>
      <c r="E70" s="172">
        <f t="shared" si="4"/>
        <v>78.570127168351476</v>
      </c>
      <c r="F70" s="172">
        <f t="shared" si="3"/>
        <v>-0.82450683786505996</v>
      </c>
      <c r="G70" s="28">
        <f t="shared" si="5"/>
        <v>1.0504301928518875</v>
      </c>
      <c r="H70" s="142">
        <f t="shared" si="6"/>
        <v>89.326327010795751</v>
      </c>
      <c r="I70" s="67">
        <f t="shared" si="2"/>
        <v>0.23892270472670954</v>
      </c>
      <c r="J70" s="134">
        <f t="shared" si="0"/>
        <v>-17.226327010795757</v>
      </c>
      <c r="K70" s="57">
        <f t="shared" si="1"/>
        <v>296.74634228287147</v>
      </c>
    </row>
    <row r="71" spans="1:11" x14ac:dyDescent="0.25">
      <c r="A71" s="13" t="s">
        <v>76</v>
      </c>
      <c r="B71" s="14">
        <v>67</v>
      </c>
      <c r="C71" s="145">
        <v>78.7</v>
      </c>
      <c r="D71" s="141">
        <v>78.7</v>
      </c>
      <c r="E71" s="172">
        <f t="shared" si="4"/>
        <v>77.3482116111512</v>
      </c>
      <c r="F71" s="172">
        <f t="shared" si="3"/>
        <v>-0.8580481337769521</v>
      </c>
      <c r="G71" s="28">
        <f t="shared" si="5"/>
        <v>1.0263871946028125</v>
      </c>
      <c r="H71" s="142">
        <f t="shared" si="6"/>
        <v>79.838049338155074</v>
      </c>
      <c r="I71" s="67">
        <f t="shared" si="2"/>
        <v>1.4460601501335078E-2</v>
      </c>
      <c r="J71" s="134">
        <f t="shared" si="0"/>
        <v>-1.1380493381550707</v>
      </c>
      <c r="K71" s="57">
        <f t="shared" si="1"/>
        <v>1.2951562960751946</v>
      </c>
    </row>
    <row r="72" spans="1:11" x14ac:dyDescent="0.25">
      <c r="A72" s="13" t="s">
        <v>77</v>
      </c>
      <c r="B72" s="14">
        <v>68</v>
      </c>
      <c r="C72" s="145">
        <v>87.1</v>
      </c>
      <c r="D72" s="141">
        <v>87.1</v>
      </c>
      <c r="E72" s="172">
        <f t="shared" si="4"/>
        <v>79.261942388592686</v>
      </c>
      <c r="F72" s="172">
        <f t="shared" si="3"/>
        <v>-0.62410999367011588</v>
      </c>
      <c r="G72" s="28">
        <f t="shared" si="5"/>
        <v>1.0378105015199433</v>
      </c>
      <c r="H72" s="142">
        <f t="shared" ref="H72:H135" si="7">(E71+F71)*G69</f>
        <v>79.106200727356395</v>
      </c>
      <c r="I72" s="67">
        <f t="shared" ref="I72:I135" si="8">ABS(D72-H72)/D72</f>
        <v>9.1777259157791044E-2</v>
      </c>
      <c r="J72" s="134">
        <f t="shared" ref="J72:J135" si="9">(D72-H72)</f>
        <v>7.9937992726435994</v>
      </c>
      <c r="K72" s="57">
        <f t="shared" ref="K72:K135" si="10">(D72-H72)^2</f>
        <v>63.900826811317337</v>
      </c>
    </row>
    <row r="73" spans="1:11" x14ac:dyDescent="0.25">
      <c r="A73" s="13" t="s">
        <v>78</v>
      </c>
      <c r="B73" s="14">
        <v>69</v>
      </c>
      <c r="C73" s="145">
        <v>91.4</v>
      </c>
      <c r="D73" s="141">
        <v>91.4</v>
      </c>
      <c r="E73" s="172">
        <f t="shared" ref="E73:E136" si="11">$N$4*D73/G70+(1-$N$4)*(E72+F72)</f>
        <v>81.640797994153971</v>
      </c>
      <c r="F73" s="172">
        <f t="shared" ref="F73:F136" si="12">$O$4*(E73-E72)+(1-$O$4)*F72</f>
        <v>-0.3706596970949857</v>
      </c>
      <c r="G73" s="28">
        <f t="shared" ref="G73:G136" si="13">$P$4*(D73/E73)+(1-$P$4)*G70</f>
        <v>1.0542864250960937</v>
      </c>
      <c r="H73" s="142">
        <f t="shared" si="7"/>
        <v>82.603553448052921</v>
      </c>
      <c r="I73" s="67">
        <f t="shared" si="8"/>
        <v>9.624120953990245E-2</v>
      </c>
      <c r="J73" s="134">
        <f t="shared" si="9"/>
        <v>8.7964465519470849</v>
      </c>
      <c r="K73" s="57">
        <f t="shared" si="10"/>
        <v>77.37747194126176</v>
      </c>
    </row>
    <row r="74" spans="1:11" x14ac:dyDescent="0.25">
      <c r="A74" s="13" t="s">
        <v>79</v>
      </c>
      <c r="B74" s="14">
        <v>70</v>
      </c>
      <c r="C74" s="145">
        <v>109.9</v>
      </c>
      <c r="D74" s="141">
        <v>109.9</v>
      </c>
      <c r="E74" s="172">
        <f t="shared" si="11"/>
        <v>90.5236188551591</v>
      </c>
      <c r="F74" s="172">
        <f t="shared" si="12"/>
        <v>0.41033406200866407</v>
      </c>
      <c r="G74" s="28">
        <f t="shared" si="13"/>
        <v>1.0368586561872506</v>
      </c>
      <c r="H74" s="142">
        <f t="shared" si="7"/>
        <v>83.414629251700973</v>
      </c>
      <c r="I74" s="67">
        <f t="shared" si="8"/>
        <v>0.24099518424293934</v>
      </c>
      <c r="J74" s="134">
        <f t="shared" si="9"/>
        <v>26.485370748299033</v>
      </c>
      <c r="K74" s="57">
        <f t="shared" si="10"/>
        <v>701.47486367485408</v>
      </c>
    </row>
    <row r="75" spans="1:11" x14ac:dyDescent="0.25">
      <c r="A75" s="13" t="s">
        <v>80</v>
      </c>
      <c r="B75" s="14">
        <v>71</v>
      </c>
      <c r="C75" s="145">
        <v>116.3</v>
      </c>
      <c r="D75" s="141">
        <v>116.3</v>
      </c>
      <c r="E75" s="172">
        <f t="shared" si="11"/>
        <v>98.510774526413599</v>
      </c>
      <c r="F75" s="172">
        <f t="shared" si="12"/>
        <v>1.0498178058290126</v>
      </c>
      <c r="G75" s="28">
        <f t="shared" si="13"/>
        <v>1.0457771243926102</v>
      </c>
      <c r="H75" s="142">
        <f t="shared" si="7"/>
        <v>94.372211282156783</v>
      </c>
      <c r="I75" s="67">
        <f t="shared" si="8"/>
        <v>0.18854504486537588</v>
      </c>
      <c r="J75" s="134">
        <f t="shared" si="9"/>
        <v>21.927788717843214</v>
      </c>
      <c r="K75" s="57">
        <f t="shared" si="10"/>
        <v>480.82791805437216</v>
      </c>
    </row>
    <row r="76" spans="1:11" x14ac:dyDescent="0.25">
      <c r="A76" s="13" t="s">
        <v>81</v>
      </c>
      <c r="B76" s="14">
        <v>72</v>
      </c>
      <c r="C76" s="145">
        <v>113</v>
      </c>
      <c r="D76" s="141">
        <v>113</v>
      </c>
      <c r="E76" s="172">
        <f t="shared" si="11"/>
        <v>102.29344966154807</v>
      </c>
      <c r="F76" s="172">
        <f t="shared" si="12"/>
        <v>1.2804709644223931</v>
      </c>
      <c r="G76" s="28">
        <f t="shared" si="13"/>
        <v>1.0570975530830251</v>
      </c>
      <c r="H76" s="142">
        <f t="shared" si="7"/>
        <v>104.96538097040961</v>
      </c>
      <c r="I76" s="67">
        <f t="shared" si="8"/>
        <v>7.1102823270711393E-2</v>
      </c>
      <c r="J76" s="134">
        <f t="shared" si="9"/>
        <v>8.0346190295903881</v>
      </c>
      <c r="K76" s="57">
        <f t="shared" si="10"/>
        <v>64.555102950655993</v>
      </c>
    </row>
    <row r="77" spans="1:11" x14ac:dyDescent="0.25">
      <c r="A77" s="13" t="s">
        <v>82</v>
      </c>
      <c r="B77" s="14">
        <v>73</v>
      </c>
      <c r="C77" s="145">
        <v>100</v>
      </c>
      <c r="D77" s="141">
        <v>100</v>
      </c>
      <c r="E77" s="172">
        <f t="shared" si="11"/>
        <v>101.01754741364473</v>
      </c>
      <c r="F77" s="172">
        <f t="shared" si="12"/>
        <v>1.0647130653021017</v>
      </c>
      <c r="G77" s="28">
        <f t="shared" si="13"/>
        <v>1.0342398710653722</v>
      </c>
      <c r="H77" s="142">
        <f t="shared" si="7"/>
        <v>107.39151615628869</v>
      </c>
      <c r="I77" s="67">
        <f t="shared" si="8"/>
        <v>7.3915161562886883E-2</v>
      </c>
      <c r="J77" s="134">
        <f t="shared" si="9"/>
        <v>-7.391516156288688</v>
      </c>
      <c r="K77" s="57">
        <f t="shared" si="10"/>
        <v>54.634511088676703</v>
      </c>
    </row>
    <row r="78" spans="1:11" x14ac:dyDescent="0.25">
      <c r="A78" s="13" t="s">
        <v>83</v>
      </c>
      <c r="B78" s="14">
        <v>74</v>
      </c>
      <c r="C78" s="145">
        <v>84.8</v>
      </c>
      <c r="D78" s="141">
        <v>84.8</v>
      </c>
      <c r="E78" s="172">
        <f t="shared" si="11"/>
        <v>94.553727085091168</v>
      </c>
      <c r="F78" s="172">
        <f t="shared" si="12"/>
        <v>0.42930484686068326</v>
      </c>
      <c r="G78" s="28">
        <f t="shared" si="13"/>
        <v>1.0374666897993452</v>
      </c>
      <c r="H78" s="142">
        <f t="shared" si="7"/>
        <v>106.75529281517042</v>
      </c>
      <c r="I78" s="67">
        <f t="shared" si="8"/>
        <v>0.25890675489587767</v>
      </c>
      <c r="J78" s="134">
        <f t="shared" si="9"/>
        <v>-21.955292815170424</v>
      </c>
      <c r="K78" s="57">
        <f t="shared" si="10"/>
        <v>482.03488259987404</v>
      </c>
    </row>
    <row r="79" spans="1:11" x14ac:dyDescent="0.25">
      <c r="A79" s="13" t="s">
        <v>84</v>
      </c>
      <c r="B79" s="14">
        <v>75</v>
      </c>
      <c r="C79" s="145">
        <v>94.3</v>
      </c>
      <c r="D79" s="141">
        <v>94.3</v>
      </c>
      <c r="E79" s="172">
        <f t="shared" si="11"/>
        <v>92.911576784789276</v>
      </c>
      <c r="F79" s="172">
        <f t="shared" si="12"/>
        <v>0.25447403244016187</v>
      </c>
      <c r="G79" s="28">
        <f t="shared" si="13"/>
        <v>1.0547453563609763</v>
      </c>
      <c r="H79" s="142">
        <f t="shared" si="7"/>
        <v>100.40633063967314</v>
      </c>
      <c r="I79" s="67">
        <f t="shared" si="8"/>
        <v>6.4754301587201982E-2</v>
      </c>
      <c r="J79" s="134">
        <f t="shared" si="9"/>
        <v>-6.1063306396731463</v>
      </c>
      <c r="K79" s="57">
        <f t="shared" si="10"/>
        <v>37.287273881011053</v>
      </c>
    </row>
    <row r="80" spans="1:11" x14ac:dyDescent="0.25">
      <c r="A80" s="13" t="s">
        <v>85</v>
      </c>
      <c r="B80" s="14">
        <v>76</v>
      </c>
      <c r="C80" s="145">
        <v>87.1</v>
      </c>
      <c r="D80" s="141">
        <v>87.1</v>
      </c>
      <c r="E80" s="172">
        <f t="shared" si="11"/>
        <v>89.95672036181071</v>
      </c>
      <c r="F80" s="172">
        <f t="shared" si="12"/>
        <v>-1.6393457997178729E-2</v>
      </c>
      <c r="G80" s="28">
        <f t="shared" si="13"/>
        <v>1.0305572674985923</v>
      </c>
      <c r="H80" s="142">
        <f t="shared" si="7"/>
        <v>96.356044384881287</v>
      </c>
      <c r="I80" s="67">
        <f t="shared" si="8"/>
        <v>0.10626916630173701</v>
      </c>
      <c r="J80" s="134">
        <f t="shared" si="9"/>
        <v>-9.2560443848812923</v>
      </c>
      <c r="K80" s="57">
        <f t="shared" si="10"/>
        <v>85.674357654892503</v>
      </c>
    </row>
    <row r="81" spans="1:11" x14ac:dyDescent="0.25">
      <c r="A81" s="13" t="s">
        <v>86</v>
      </c>
      <c r="B81" s="14">
        <v>77</v>
      </c>
      <c r="C81" s="145">
        <v>90.3</v>
      </c>
      <c r="D81" s="141">
        <v>90.3</v>
      </c>
      <c r="E81" s="172">
        <f t="shared" si="11"/>
        <v>88.899889226400674</v>
      </c>
      <c r="F81" s="172">
        <f t="shared" si="12"/>
        <v>-0.10420639797082387</v>
      </c>
      <c r="G81" s="28">
        <f t="shared" si="13"/>
        <v>1.0362548592904977</v>
      </c>
      <c r="H81" s="142">
        <f t="shared" si="7"/>
        <v>93.310093232370406</v>
      </c>
      <c r="I81" s="67">
        <f t="shared" si="8"/>
        <v>3.3334365806981271E-2</v>
      </c>
      <c r="J81" s="134">
        <f t="shared" si="9"/>
        <v>-3.0100932323704086</v>
      </c>
      <c r="K81" s="57">
        <f t="shared" si="10"/>
        <v>9.0606612675621339</v>
      </c>
    </row>
    <row r="82" spans="1:11" x14ac:dyDescent="0.25">
      <c r="A82" s="13" t="s">
        <v>87</v>
      </c>
      <c r="B82" s="14">
        <v>78</v>
      </c>
      <c r="C82" s="145">
        <v>72.400000000000006</v>
      </c>
      <c r="D82" s="141">
        <v>72.400000000000006</v>
      </c>
      <c r="E82" s="172">
        <f t="shared" si="11"/>
        <v>81.568629708549039</v>
      </c>
      <c r="F82" s="172">
        <f t="shared" si="12"/>
        <v>-0.71416968128876435</v>
      </c>
      <c r="G82" s="28">
        <f t="shared" si="13"/>
        <v>1.0454184294898705</v>
      </c>
      <c r="H82" s="142">
        <f t="shared" si="7"/>
        <v>93.656834128188464</v>
      </c>
      <c r="I82" s="67">
        <f t="shared" si="8"/>
        <v>0.29360268132856987</v>
      </c>
      <c r="J82" s="134">
        <f t="shared" si="9"/>
        <v>-21.256834128188459</v>
      </c>
      <c r="K82" s="57">
        <f t="shared" si="10"/>
        <v>451.85299715331757</v>
      </c>
    </row>
    <row r="83" spans="1:11" x14ac:dyDescent="0.25">
      <c r="A83" s="13" t="s">
        <v>88</v>
      </c>
      <c r="B83" s="14">
        <v>79</v>
      </c>
      <c r="C83" s="145">
        <v>84.9</v>
      </c>
      <c r="D83" s="141">
        <v>84.9</v>
      </c>
      <c r="E83" s="172">
        <f t="shared" si="11"/>
        <v>81.402455494452042</v>
      </c>
      <c r="F83" s="172">
        <f t="shared" si="12"/>
        <v>-0.66791886385777921</v>
      </c>
      <c r="G83" s="28">
        <f t="shared" si="13"/>
        <v>1.0312496792982599</v>
      </c>
      <c r="H83" s="142">
        <f t="shared" si="7"/>
        <v>83.325151390767502</v>
      </c>
      <c r="I83" s="67">
        <f t="shared" si="8"/>
        <v>1.8549453583421718E-2</v>
      </c>
      <c r="J83" s="134">
        <f t="shared" si="9"/>
        <v>1.5748486092325038</v>
      </c>
      <c r="K83" s="57">
        <f t="shared" si="10"/>
        <v>2.4801481420015516</v>
      </c>
    </row>
    <row r="84" spans="1:11" x14ac:dyDescent="0.25">
      <c r="A84" s="13" t="s">
        <v>89</v>
      </c>
      <c r="B84" s="14">
        <v>80</v>
      </c>
      <c r="C84" s="145">
        <v>92.7</v>
      </c>
      <c r="D84" s="141">
        <v>92.7</v>
      </c>
      <c r="E84" s="172">
        <f t="shared" si="11"/>
        <v>83.862325153493344</v>
      </c>
      <c r="F84" s="172">
        <f t="shared" si="12"/>
        <v>-0.40393351252509668</v>
      </c>
      <c r="G84" s="28">
        <f t="shared" si="13"/>
        <v>1.0401122171505697</v>
      </c>
      <c r="H84" s="142">
        <f t="shared" si="7"/>
        <v>83.661555896019991</v>
      </c>
      <c r="I84" s="67">
        <f t="shared" si="8"/>
        <v>9.7502093894067013E-2</v>
      </c>
      <c r="J84" s="134">
        <f t="shared" si="9"/>
        <v>9.0384441039800123</v>
      </c>
      <c r="K84" s="57">
        <f t="shared" si="10"/>
        <v>81.693471820771052</v>
      </c>
    </row>
    <row r="85" spans="1:11" x14ac:dyDescent="0.25">
      <c r="A85" s="13" t="s">
        <v>90</v>
      </c>
      <c r="B85" s="14">
        <v>81</v>
      </c>
      <c r="C85" s="145">
        <v>92.2</v>
      </c>
      <c r="D85" s="141">
        <v>92.2</v>
      </c>
      <c r="E85" s="172">
        <f t="shared" si="11"/>
        <v>85.156706697200477</v>
      </c>
      <c r="F85" s="172">
        <f t="shared" si="12"/>
        <v>-0.26059572177909651</v>
      </c>
      <c r="G85" s="28">
        <f t="shared" si="13"/>
        <v>1.0474992873898117</v>
      </c>
      <c r="H85" s="142">
        <f t="shared" si="7"/>
        <v>87.248940717051553</v>
      </c>
      <c r="I85" s="67">
        <f t="shared" si="8"/>
        <v>5.3699124543909425E-2</v>
      </c>
      <c r="J85" s="134">
        <f t="shared" si="9"/>
        <v>4.9510592829484494</v>
      </c>
      <c r="K85" s="57">
        <f t="shared" si="10"/>
        <v>24.512988023270015</v>
      </c>
    </row>
    <row r="86" spans="1:11" x14ac:dyDescent="0.25">
      <c r="A86" s="13" t="s">
        <v>91</v>
      </c>
      <c r="B86" s="14">
        <v>82</v>
      </c>
      <c r="C86" s="145">
        <v>114.9</v>
      </c>
      <c r="D86" s="141">
        <v>114.9</v>
      </c>
      <c r="E86" s="172">
        <f t="shared" si="11"/>
        <v>94.406938004848257</v>
      </c>
      <c r="F86" s="172">
        <f t="shared" si="12"/>
        <v>0.54211807950453195</v>
      </c>
      <c r="G86" s="28">
        <f t="shared" si="13"/>
        <v>1.0416185406478382</v>
      </c>
      <c r="H86" s="142">
        <f t="shared" si="7"/>
        <v>87.549087217072781</v>
      </c>
      <c r="I86" s="67">
        <f t="shared" si="8"/>
        <v>0.23804101638753022</v>
      </c>
      <c r="J86" s="134">
        <f t="shared" si="9"/>
        <v>27.350912782927224</v>
      </c>
      <c r="K86" s="57">
        <f t="shared" si="10"/>
        <v>748.07243005929183</v>
      </c>
    </row>
    <row r="87" spans="1:11" x14ac:dyDescent="0.25">
      <c r="A87" s="13" t="s">
        <v>92</v>
      </c>
      <c r="B87" s="14">
        <v>83</v>
      </c>
      <c r="C87" s="145">
        <v>112.5</v>
      </c>
      <c r="D87" s="141">
        <v>112.5</v>
      </c>
      <c r="E87" s="172">
        <f t="shared" si="11"/>
        <v>99.687004831408956</v>
      </c>
      <c r="F87" s="172">
        <f t="shared" si="12"/>
        <v>0.9420009537560724</v>
      </c>
      <c r="G87" s="28">
        <f t="shared" si="13"/>
        <v>1.0450460550629683</v>
      </c>
      <c r="H87" s="142">
        <f t="shared" si="7"/>
        <v>98.757673240249972</v>
      </c>
      <c r="I87" s="67">
        <f t="shared" si="8"/>
        <v>0.12215401564222247</v>
      </c>
      <c r="J87" s="134">
        <f t="shared" si="9"/>
        <v>13.742326759750028</v>
      </c>
      <c r="K87" s="57">
        <f t="shared" si="10"/>
        <v>188.85154477174171</v>
      </c>
    </row>
    <row r="88" spans="1:11" x14ac:dyDescent="0.25">
      <c r="A88" s="13" t="s">
        <v>93</v>
      </c>
      <c r="B88" s="14">
        <v>84</v>
      </c>
      <c r="C88" s="145">
        <v>118.3</v>
      </c>
      <c r="D88" s="141">
        <v>118.3</v>
      </c>
      <c r="E88" s="172">
        <f t="shared" si="11"/>
        <v>105.04216398583182</v>
      </c>
      <c r="F88" s="172">
        <f t="shared" si="12"/>
        <v>1.3144715058923495</v>
      </c>
      <c r="G88" s="28">
        <f t="shared" si="13"/>
        <v>1.0518915919016272</v>
      </c>
      <c r="H88" s="142">
        <f t="shared" si="7"/>
        <v>105.40881185070562</v>
      </c>
      <c r="I88" s="67">
        <f t="shared" si="8"/>
        <v>0.10897031402615705</v>
      </c>
      <c r="J88" s="134">
        <f t="shared" si="9"/>
        <v>12.891188149294379</v>
      </c>
      <c r="K88" s="57">
        <f t="shared" si="10"/>
        <v>166.18273190050783</v>
      </c>
    </row>
    <row r="89" spans="1:11" x14ac:dyDescent="0.25">
      <c r="A89" s="13" t="s">
        <v>94</v>
      </c>
      <c r="B89" s="14">
        <v>85</v>
      </c>
      <c r="C89" s="145">
        <v>106</v>
      </c>
      <c r="D89" s="141">
        <v>106</v>
      </c>
      <c r="E89" s="172">
        <f t="shared" si="11"/>
        <v>104.70996800846119</v>
      </c>
      <c r="F89" s="172">
        <f t="shared" si="12"/>
        <v>1.1754927703049538</v>
      </c>
      <c r="G89" s="28">
        <f t="shared" si="13"/>
        <v>1.0399836848431379</v>
      </c>
      <c r="H89" s="142">
        <f t="shared" si="7"/>
        <v>110.78304344910381</v>
      </c>
      <c r="I89" s="67">
        <f t="shared" si="8"/>
        <v>4.5123051406639761E-2</v>
      </c>
      <c r="J89" s="134">
        <f t="shared" si="9"/>
        <v>-4.7830434491038147</v>
      </c>
      <c r="K89" s="57">
        <f t="shared" si="10"/>
        <v>22.877504636014915</v>
      </c>
    </row>
    <row r="90" spans="1:11" x14ac:dyDescent="0.25">
      <c r="A90" s="13" t="s">
        <v>95</v>
      </c>
      <c r="B90" s="14">
        <v>86</v>
      </c>
      <c r="C90" s="145">
        <v>91.2</v>
      </c>
      <c r="D90" s="141">
        <v>91.2</v>
      </c>
      <c r="E90" s="172">
        <f t="shared" si="11"/>
        <v>99.209555332274761</v>
      </c>
      <c r="F90" s="172">
        <f t="shared" si="12"/>
        <v>0.61204635062108093</v>
      </c>
      <c r="G90" s="28">
        <f t="shared" si="13"/>
        <v>1.0380275442495943</v>
      </c>
      <c r="H90" s="142">
        <f t="shared" si="7"/>
        <v>110.65518307537421</v>
      </c>
      <c r="I90" s="67">
        <f t="shared" si="8"/>
        <v>0.21332437582647157</v>
      </c>
      <c r="J90" s="134">
        <f t="shared" si="9"/>
        <v>-19.455183075374208</v>
      </c>
      <c r="K90" s="57">
        <f t="shared" si="10"/>
        <v>378.50414849632705</v>
      </c>
    </row>
    <row r="91" spans="1:11" x14ac:dyDescent="0.25">
      <c r="A91" s="13" t="s">
        <v>96</v>
      </c>
      <c r="B91" s="14">
        <v>87</v>
      </c>
      <c r="C91" s="145">
        <v>96.6</v>
      </c>
      <c r="D91" s="141">
        <v>96.6</v>
      </c>
      <c r="E91" s="172">
        <f t="shared" si="11"/>
        <v>96.957448020640754</v>
      </c>
      <c r="F91" s="172">
        <f t="shared" si="12"/>
        <v>0.37031178152675148</v>
      </c>
      <c r="G91" s="28">
        <f t="shared" si="13"/>
        <v>1.0487903260927807</v>
      </c>
      <c r="H91" s="142">
        <f t="shared" si="7"/>
        <v>105.00150350039146</v>
      </c>
      <c r="I91" s="67">
        <f t="shared" si="8"/>
        <v>8.6972085925377543E-2</v>
      </c>
      <c r="J91" s="134">
        <f t="shared" si="9"/>
        <v>-8.4015035003914704</v>
      </c>
      <c r="K91" s="57">
        <f t="shared" si="10"/>
        <v>70.58526106709013</v>
      </c>
    </row>
    <row r="92" spans="1:11" x14ac:dyDescent="0.25">
      <c r="A92" s="13" t="s">
        <v>97</v>
      </c>
      <c r="B92" s="14">
        <v>88</v>
      </c>
      <c r="C92" s="145">
        <v>96.3</v>
      </c>
      <c r="D92" s="141">
        <v>96.3</v>
      </c>
      <c r="E92" s="172">
        <f t="shared" si="11"/>
        <v>95.631526822657037</v>
      </c>
      <c r="F92" s="172">
        <f t="shared" si="12"/>
        <v>0.22714971805606787</v>
      </c>
      <c r="G92" s="28">
        <f t="shared" si="13"/>
        <v>1.0381426423664306</v>
      </c>
      <c r="H92" s="142">
        <f t="shared" si="7"/>
        <v>101.219282276586</v>
      </c>
      <c r="I92" s="67">
        <f t="shared" si="8"/>
        <v>5.1082889684174487E-2</v>
      </c>
      <c r="J92" s="134">
        <f t="shared" si="9"/>
        <v>-4.9192822765860029</v>
      </c>
      <c r="K92" s="57">
        <f t="shared" si="10"/>
        <v>24.199338116733166</v>
      </c>
    </row>
    <row r="93" spans="1:11" x14ac:dyDescent="0.25">
      <c r="A93" s="13" t="s">
        <v>98</v>
      </c>
      <c r="B93" s="14">
        <v>89</v>
      </c>
      <c r="C93" s="145">
        <v>88.2</v>
      </c>
      <c r="D93" s="141">
        <v>88.2</v>
      </c>
      <c r="E93" s="172">
        <f t="shared" si="11"/>
        <v>91.953582427502312</v>
      </c>
      <c r="F93" s="172">
        <f t="shared" si="12"/>
        <v>-0.10244022509892309</v>
      </c>
      <c r="G93" s="28">
        <f t="shared" si="13"/>
        <v>1.0336278287108309</v>
      </c>
      <c r="H93" s="142">
        <f t="shared" si="7"/>
        <v>99.503946604572619</v>
      </c>
      <c r="I93" s="67">
        <f t="shared" si="8"/>
        <v>0.12816265991578929</v>
      </c>
      <c r="J93" s="134">
        <f t="shared" si="9"/>
        <v>-11.303946604572616</v>
      </c>
      <c r="K93" s="57">
        <f t="shared" si="10"/>
        <v>127.77920883902877</v>
      </c>
    </row>
    <row r="94" spans="1:11" x14ac:dyDescent="0.25">
      <c r="A94" s="13" t="s">
        <v>99</v>
      </c>
      <c r="B94" s="14">
        <v>90</v>
      </c>
      <c r="C94" s="145">
        <v>70.2</v>
      </c>
      <c r="D94" s="141">
        <v>70.2</v>
      </c>
      <c r="E94" s="172">
        <f t="shared" si="11"/>
        <v>82.915946749696062</v>
      </c>
      <c r="F94" s="172">
        <f t="shared" si="12"/>
        <v>-0.85657072130742151</v>
      </c>
      <c r="G94" s="28">
        <f t="shared" si="13"/>
        <v>1.0375103667294494</v>
      </c>
      <c r="H94" s="142">
        <f t="shared" si="7"/>
        <v>96.332589382453023</v>
      </c>
      <c r="I94" s="67">
        <f t="shared" si="8"/>
        <v>0.37225910801215129</v>
      </c>
      <c r="J94" s="134">
        <f t="shared" si="9"/>
        <v>-26.13258938245302</v>
      </c>
      <c r="K94" s="57">
        <f t="shared" si="10"/>
        <v>682.9122278318963</v>
      </c>
    </row>
    <row r="95" spans="1:11" x14ac:dyDescent="0.25">
      <c r="A95" s="13" t="s">
        <v>100</v>
      </c>
      <c r="B95" s="14">
        <v>91</v>
      </c>
      <c r="C95" s="145">
        <v>86.5</v>
      </c>
      <c r="D95" s="141">
        <v>86.5</v>
      </c>
      <c r="E95" s="172">
        <f t="shared" si="11"/>
        <v>82.512111102824477</v>
      </c>
      <c r="F95" s="172">
        <f t="shared" si="12"/>
        <v>-0.81835988102503687</v>
      </c>
      <c r="G95" s="28">
        <f t="shared" si="13"/>
        <v>1.0387111500548354</v>
      </c>
      <c r="H95" s="142">
        <f t="shared" si="7"/>
        <v>85.18933746105192</v>
      </c>
      <c r="I95" s="67">
        <f t="shared" si="8"/>
        <v>1.5152168080324621E-2</v>
      </c>
      <c r="J95" s="134">
        <f t="shared" si="9"/>
        <v>1.3106625389480797</v>
      </c>
      <c r="K95" s="57">
        <f t="shared" si="10"/>
        <v>1.7178362910018266</v>
      </c>
    </row>
    <row r="96" spans="1:11" x14ac:dyDescent="0.25">
      <c r="A96" s="13" t="s">
        <v>101</v>
      </c>
      <c r="B96" s="14">
        <v>92</v>
      </c>
      <c r="C96" s="145">
        <v>88.2</v>
      </c>
      <c r="D96" s="141">
        <v>88.2</v>
      </c>
      <c r="E96" s="172">
        <f t="shared" si="11"/>
        <v>82.99789646737247</v>
      </c>
      <c r="F96" s="172">
        <f t="shared" si="12"/>
        <v>-0.70829002229867311</v>
      </c>
      <c r="G96" s="28">
        <f t="shared" si="13"/>
        <v>1.0352488023028528</v>
      </c>
      <c r="H96" s="142">
        <f t="shared" si="7"/>
        <v>84.440934694631352</v>
      </c>
      <c r="I96" s="67">
        <f t="shared" si="8"/>
        <v>4.2619788042728465E-2</v>
      </c>
      <c r="J96" s="134">
        <f t="shared" si="9"/>
        <v>3.7590653053686509</v>
      </c>
      <c r="K96" s="57">
        <f t="shared" si="10"/>
        <v>14.130571970026308</v>
      </c>
    </row>
    <row r="97" spans="1:11" x14ac:dyDescent="0.25">
      <c r="A97" s="13" t="s">
        <v>102</v>
      </c>
      <c r="B97" s="14">
        <v>93</v>
      </c>
      <c r="C97" s="145">
        <v>102.8</v>
      </c>
      <c r="D97" s="141">
        <v>102.8</v>
      </c>
      <c r="E97" s="172">
        <f t="shared" si="11"/>
        <v>88.311841917722617</v>
      </c>
      <c r="F97" s="172">
        <f t="shared" si="12"/>
        <v>-0.20001334840711271</v>
      </c>
      <c r="G97" s="28">
        <f t="shared" si="13"/>
        <v>1.0445716576396964</v>
      </c>
      <c r="H97" s="142">
        <f t="shared" si="7"/>
        <v>85.376319760850578</v>
      </c>
      <c r="I97" s="67">
        <f t="shared" si="8"/>
        <v>0.16949105291001382</v>
      </c>
      <c r="J97" s="134">
        <f t="shared" si="9"/>
        <v>17.423680239149419</v>
      </c>
      <c r="K97" s="57">
        <f t="shared" si="10"/>
        <v>303.58463307612595</v>
      </c>
    </row>
    <row r="98" spans="1:11" x14ac:dyDescent="0.25">
      <c r="A98" s="13" t="s">
        <v>103</v>
      </c>
      <c r="B98" s="14">
        <v>94</v>
      </c>
      <c r="C98" s="145">
        <v>119.1</v>
      </c>
      <c r="D98" s="141">
        <v>119.1</v>
      </c>
      <c r="E98" s="172">
        <f t="shared" si="11"/>
        <v>97.632479108764031</v>
      </c>
      <c r="F98" s="172">
        <f t="shared" si="12"/>
        <v>0.60352955712234291</v>
      </c>
      <c r="G98" s="28">
        <f t="shared" si="13"/>
        <v>1.048820424111033</v>
      </c>
      <c r="H98" s="142">
        <f t="shared" si="7"/>
        <v>91.522738786668214</v>
      </c>
      <c r="I98" s="67">
        <f t="shared" si="8"/>
        <v>0.23154711346206366</v>
      </c>
      <c r="J98" s="134">
        <f t="shared" si="9"/>
        <v>27.577261213331781</v>
      </c>
      <c r="K98" s="57">
        <f t="shared" si="10"/>
        <v>760.50533602833343</v>
      </c>
    </row>
    <row r="99" spans="1:11" x14ac:dyDescent="0.25">
      <c r="A99" s="13" t="s">
        <v>104</v>
      </c>
      <c r="B99" s="14">
        <v>95</v>
      </c>
      <c r="C99" s="145">
        <v>119.2</v>
      </c>
      <c r="D99" s="141">
        <v>119.2</v>
      </c>
      <c r="E99" s="172">
        <f t="shared" si="11"/>
        <v>104.29828322955245</v>
      </c>
      <c r="F99" s="172">
        <f t="shared" si="12"/>
        <v>1.1151855302957601</v>
      </c>
      <c r="G99" s="28">
        <f t="shared" si="13"/>
        <v>1.0412543973961566</v>
      </c>
      <c r="H99" s="142">
        <f t="shared" si="7"/>
        <v>101.69871031437154</v>
      </c>
      <c r="I99" s="67">
        <f t="shared" si="8"/>
        <v>0.14682290004721865</v>
      </c>
      <c r="J99" s="134">
        <f t="shared" si="9"/>
        <v>17.501289685628464</v>
      </c>
      <c r="K99" s="57">
        <f t="shared" si="10"/>
        <v>306.29514066028526</v>
      </c>
    </row>
    <row r="100" spans="1:11" x14ac:dyDescent="0.25">
      <c r="A100" s="13" t="s">
        <v>105</v>
      </c>
      <c r="B100" s="14">
        <v>96</v>
      </c>
      <c r="C100" s="145">
        <v>125.1</v>
      </c>
      <c r="D100" s="141">
        <v>125.1</v>
      </c>
      <c r="E100" s="172">
        <f t="shared" si="11"/>
        <v>110.55885519954514</v>
      </c>
      <c r="F100" s="172">
        <f t="shared" si="12"/>
        <v>1.5494561458061802</v>
      </c>
      <c r="G100" s="28">
        <f t="shared" si="13"/>
        <v>1.04942359931708</v>
      </c>
      <c r="H100" s="142">
        <f t="shared" si="7"/>
        <v>110.111921800025</v>
      </c>
      <c r="I100" s="67">
        <f t="shared" si="8"/>
        <v>0.11980877857693839</v>
      </c>
      <c r="J100" s="134">
        <f t="shared" si="9"/>
        <v>14.988078199974993</v>
      </c>
      <c r="K100" s="57">
        <f t="shared" si="10"/>
        <v>224.64248812856562</v>
      </c>
    </row>
    <row r="101" spans="1:11" x14ac:dyDescent="0.25">
      <c r="A101" s="13" t="s">
        <v>106</v>
      </c>
      <c r="B101" s="14">
        <v>97</v>
      </c>
      <c r="C101" s="145">
        <v>106.1</v>
      </c>
      <c r="D101" s="141">
        <v>106.1</v>
      </c>
      <c r="E101" s="172">
        <f t="shared" si="11"/>
        <v>108.18270023155685</v>
      </c>
      <c r="F101" s="172">
        <f t="shared" si="12"/>
        <v>1.2181345678019273</v>
      </c>
      <c r="G101" s="28">
        <f t="shared" si="13"/>
        <v>1.0450219999252832</v>
      </c>
      <c r="H101" s="142">
        <f t="shared" si="7"/>
        <v>117.5814866516031</v>
      </c>
      <c r="I101" s="67">
        <f t="shared" si="8"/>
        <v>0.108213823295034</v>
      </c>
      <c r="J101" s="134">
        <f t="shared" si="9"/>
        <v>-11.481486651603106</v>
      </c>
      <c r="K101" s="57">
        <f t="shared" si="10"/>
        <v>131.82453573094031</v>
      </c>
    </row>
    <row r="102" spans="1:11" x14ac:dyDescent="0.25">
      <c r="A102" s="13" t="s">
        <v>107</v>
      </c>
      <c r="B102" s="14">
        <v>98</v>
      </c>
      <c r="C102" s="145">
        <v>102.1</v>
      </c>
      <c r="D102" s="141">
        <v>102.1</v>
      </c>
      <c r="E102" s="172">
        <f t="shared" si="11"/>
        <v>105.33214958365497</v>
      </c>
      <c r="F102" s="172">
        <f t="shared" si="12"/>
        <v>0.87473753559652567</v>
      </c>
      <c r="G102" s="28">
        <f t="shared" si="13"/>
        <v>1.037240161765453</v>
      </c>
      <c r="H102" s="142">
        <f t="shared" si="7"/>
        <v>113.91410031364279</v>
      </c>
      <c r="I102" s="67">
        <f t="shared" si="8"/>
        <v>0.11571107065272083</v>
      </c>
      <c r="J102" s="134">
        <f t="shared" si="9"/>
        <v>-11.814100313642797</v>
      </c>
      <c r="K102" s="57">
        <f t="shared" si="10"/>
        <v>139.57296622081483</v>
      </c>
    </row>
    <row r="103" spans="1:11" x14ac:dyDescent="0.25">
      <c r="A103" s="13" t="s">
        <v>108</v>
      </c>
      <c r="B103" s="14">
        <v>99</v>
      </c>
      <c r="C103" s="145">
        <v>105.2</v>
      </c>
      <c r="D103" s="141">
        <v>105.2</v>
      </c>
      <c r="E103" s="172">
        <f t="shared" si="11"/>
        <v>104.06913594492401</v>
      </c>
      <c r="F103" s="172">
        <f t="shared" si="12"/>
        <v>0.69431133648328636</v>
      </c>
      <c r="G103" s="28">
        <f t="shared" si="13"/>
        <v>1.0472721114536836</v>
      </c>
      <c r="H103" s="142">
        <f t="shared" si="7"/>
        <v>111.45601375294771</v>
      </c>
      <c r="I103" s="67">
        <f t="shared" si="8"/>
        <v>5.9467811339807115E-2</v>
      </c>
      <c r="J103" s="134">
        <f t="shared" si="9"/>
        <v>-6.2560137529477089</v>
      </c>
      <c r="K103" s="57">
        <f t="shared" si="10"/>
        <v>39.137708077070876</v>
      </c>
    </row>
    <row r="104" spans="1:11" x14ac:dyDescent="0.25">
      <c r="A104" s="13" t="s">
        <v>109</v>
      </c>
      <c r="B104" s="14">
        <v>100</v>
      </c>
      <c r="C104" s="145">
        <v>101</v>
      </c>
      <c r="D104" s="141">
        <v>101</v>
      </c>
      <c r="E104" s="172">
        <f t="shared" si="11"/>
        <v>101.85349281050478</v>
      </c>
      <c r="F104" s="172">
        <f t="shared" si="12"/>
        <v>0.44871117913911318</v>
      </c>
      <c r="G104" s="28">
        <f t="shared" si="13"/>
        <v>1.0420421899470322</v>
      </c>
      <c r="H104" s="142">
        <f t="shared" si="7"/>
        <v>109.48010719708323</v>
      </c>
      <c r="I104" s="67">
        <f t="shared" si="8"/>
        <v>8.3961457396863642E-2</v>
      </c>
      <c r="J104" s="134">
        <f t="shared" si="9"/>
        <v>-8.4801071970832282</v>
      </c>
      <c r="K104" s="57">
        <f t="shared" si="10"/>
        <v>71.912218074022761</v>
      </c>
    </row>
    <row r="105" spans="1:11" x14ac:dyDescent="0.25">
      <c r="A105" s="13" t="s">
        <v>110</v>
      </c>
      <c r="B105" s="14">
        <v>101</v>
      </c>
      <c r="C105" s="145">
        <v>84.3</v>
      </c>
      <c r="D105" s="141">
        <v>84.3</v>
      </c>
      <c r="E105" s="172">
        <f t="shared" si="11"/>
        <v>94.761262929580624</v>
      </c>
      <c r="F105" s="172">
        <f t="shared" si="12"/>
        <v>-0.18774424633022641</v>
      </c>
      <c r="G105" s="28">
        <f t="shared" si="13"/>
        <v>1.0290020647944156</v>
      </c>
      <c r="H105" s="142">
        <f t="shared" si="7"/>
        <v>106.11195461518059</v>
      </c>
      <c r="I105" s="67">
        <f t="shared" si="8"/>
        <v>0.25874204762966307</v>
      </c>
      <c r="J105" s="134">
        <f t="shared" si="9"/>
        <v>-21.811954615180596</v>
      </c>
      <c r="K105" s="57">
        <f t="shared" si="10"/>
        <v>475.76136413469811</v>
      </c>
    </row>
    <row r="106" spans="1:11" x14ac:dyDescent="0.25">
      <c r="A106" s="13" t="s">
        <v>111</v>
      </c>
      <c r="B106" s="14">
        <v>102</v>
      </c>
      <c r="C106" s="145">
        <v>87.5</v>
      </c>
      <c r="D106" s="141">
        <v>87.5</v>
      </c>
      <c r="E106" s="172">
        <f t="shared" si="11"/>
        <v>90.620627015143754</v>
      </c>
      <c r="F106" s="172">
        <f t="shared" si="12"/>
        <v>-0.52136830311842719</v>
      </c>
      <c r="G106" s="28">
        <f t="shared" si="13"/>
        <v>1.0427127895346837</v>
      </c>
      <c r="H106" s="142">
        <f t="shared" si="7"/>
        <v>99.044208599012038</v>
      </c>
      <c r="I106" s="67">
        <f t="shared" si="8"/>
        <v>0.13193381256013756</v>
      </c>
      <c r="J106" s="134">
        <f t="shared" si="9"/>
        <v>-11.544208599012038</v>
      </c>
      <c r="K106" s="57">
        <f t="shared" si="10"/>
        <v>133.26875217750347</v>
      </c>
    </row>
    <row r="107" spans="1:11" x14ac:dyDescent="0.25">
      <c r="A107" s="13" t="s">
        <v>112</v>
      </c>
      <c r="B107" s="14">
        <v>103</v>
      </c>
      <c r="C107" s="145">
        <v>92.7</v>
      </c>
      <c r="D107" s="141">
        <v>92.7</v>
      </c>
      <c r="E107" s="172">
        <f t="shared" si="11"/>
        <v>89.690695341348061</v>
      </c>
      <c r="F107" s="172">
        <f t="shared" si="12"/>
        <v>-0.55585105160358839</v>
      </c>
      <c r="G107" s="28">
        <f t="shared" si="13"/>
        <v>1.0415684388713298</v>
      </c>
      <c r="H107" s="142">
        <f t="shared" si="7"/>
        <v>93.887228860883098</v>
      </c>
      <c r="I107" s="67">
        <f t="shared" si="8"/>
        <v>1.2807215327757235E-2</v>
      </c>
      <c r="J107" s="134">
        <f t="shared" si="9"/>
        <v>-1.1872288608830956</v>
      </c>
      <c r="K107" s="57">
        <f t="shared" si="10"/>
        <v>1.4095123681137729</v>
      </c>
    </row>
    <row r="108" spans="1:11" x14ac:dyDescent="0.25">
      <c r="A108" s="13" t="s">
        <v>113</v>
      </c>
      <c r="B108" s="14">
        <v>104</v>
      </c>
      <c r="C108" s="145">
        <v>94.4</v>
      </c>
      <c r="D108" s="141">
        <v>94.4</v>
      </c>
      <c r="E108" s="172">
        <f t="shared" si="11"/>
        <v>90.068826807651007</v>
      </c>
      <c r="F108" s="172">
        <f t="shared" si="12"/>
        <v>-0.47702292709227684</v>
      </c>
      <c r="G108" s="28">
        <f t="shared" si="13"/>
        <v>1.0300670249439501</v>
      </c>
      <c r="H108" s="142">
        <f t="shared" si="7"/>
        <v>91.719938819275797</v>
      </c>
      <c r="I108" s="67">
        <f t="shared" si="8"/>
        <v>2.839047860936662E-2</v>
      </c>
      <c r="J108" s="134">
        <f t="shared" si="9"/>
        <v>2.6800611807242092</v>
      </c>
      <c r="K108" s="57">
        <f t="shared" si="10"/>
        <v>7.1827279324248421</v>
      </c>
    </row>
    <row r="109" spans="1:11" x14ac:dyDescent="0.25">
      <c r="A109" s="13" t="s">
        <v>114</v>
      </c>
      <c r="B109" s="14">
        <v>105</v>
      </c>
      <c r="C109" s="145">
        <v>113</v>
      </c>
      <c r="D109" s="141">
        <v>113</v>
      </c>
      <c r="E109" s="172">
        <f t="shared" si="11"/>
        <v>96.326082859747032</v>
      </c>
      <c r="F109" s="172">
        <f t="shared" si="12"/>
        <v>9.135021875121585E-2</v>
      </c>
      <c r="G109" s="28">
        <f t="shared" si="13"/>
        <v>1.0499883218447594</v>
      </c>
      <c r="H109" s="142">
        <f t="shared" si="7"/>
        <v>93.418519743741697</v>
      </c>
      <c r="I109" s="67">
        <f t="shared" si="8"/>
        <v>0.17328743589609116</v>
      </c>
      <c r="J109" s="134">
        <f t="shared" si="9"/>
        <v>19.581480256258303</v>
      </c>
      <c r="K109" s="57">
        <f t="shared" si="10"/>
        <v>383.4343690262337</v>
      </c>
    </row>
    <row r="110" spans="1:11" x14ac:dyDescent="0.25">
      <c r="A110" s="13" t="s">
        <v>115</v>
      </c>
      <c r="B110" s="14">
        <v>106</v>
      </c>
      <c r="C110" s="145">
        <v>113.9</v>
      </c>
      <c r="D110" s="141">
        <v>113.9</v>
      </c>
      <c r="E110" s="172">
        <f t="shared" si="11"/>
        <v>101.05659784815028</v>
      </c>
      <c r="F110" s="172">
        <f t="shared" si="12"/>
        <v>0.48289572530984692</v>
      </c>
      <c r="G110" s="28">
        <f t="shared" si="13"/>
        <v>1.0463406077625581</v>
      </c>
      <c r="H110" s="142">
        <f t="shared" si="7"/>
        <v>100.42535525155233</v>
      </c>
      <c r="I110" s="67">
        <f t="shared" si="8"/>
        <v>0.11830241219005859</v>
      </c>
      <c r="J110" s="134">
        <f t="shared" si="9"/>
        <v>13.474644748447673</v>
      </c>
      <c r="K110" s="57">
        <f t="shared" si="10"/>
        <v>181.56605109686845</v>
      </c>
    </row>
    <row r="111" spans="1:11" x14ac:dyDescent="0.25">
      <c r="A111" s="13" t="s">
        <v>116</v>
      </c>
      <c r="B111" s="14">
        <v>107</v>
      </c>
      <c r="C111" s="145">
        <v>122.9</v>
      </c>
      <c r="D111" s="141">
        <v>122.9</v>
      </c>
      <c r="E111" s="172">
        <f t="shared" si="11"/>
        <v>107.91293826907105</v>
      </c>
      <c r="F111" s="172">
        <f t="shared" si="12"/>
        <v>1.0208144576194091</v>
      </c>
      <c r="G111" s="28">
        <f t="shared" si="13"/>
        <v>1.0361388473122524</v>
      </c>
      <c r="H111" s="142">
        <f t="shared" si="7"/>
        <v>104.59248405952941</v>
      </c>
      <c r="I111" s="67">
        <f t="shared" si="8"/>
        <v>0.14896270089886568</v>
      </c>
      <c r="J111" s="134">
        <f t="shared" si="9"/>
        <v>18.307515940470594</v>
      </c>
      <c r="K111" s="57">
        <f t="shared" si="10"/>
        <v>335.16513991058491</v>
      </c>
    </row>
    <row r="112" spans="1:11" x14ac:dyDescent="0.25">
      <c r="A112" s="13" t="s">
        <v>117</v>
      </c>
      <c r="B112" s="14">
        <v>108</v>
      </c>
      <c r="C112" s="145">
        <v>132.69999999999999</v>
      </c>
      <c r="D112" s="141">
        <v>132.69999999999999</v>
      </c>
      <c r="E112" s="172">
        <f t="shared" si="11"/>
        <v>115.19082258206956</v>
      </c>
      <c r="F112" s="172">
        <f t="shared" si="12"/>
        <v>1.548911153413405</v>
      </c>
      <c r="G112" s="28">
        <f t="shared" si="13"/>
        <v>1.0556806569916795</v>
      </c>
      <c r="H112" s="142">
        <f t="shared" si="7"/>
        <v>114.37916821774969</v>
      </c>
      <c r="I112" s="67">
        <f t="shared" si="8"/>
        <v>0.13806203302373998</v>
      </c>
      <c r="J112" s="134">
        <f t="shared" si="9"/>
        <v>18.320831782250295</v>
      </c>
      <c r="K112" s="57">
        <f t="shared" si="10"/>
        <v>335.6528771935125</v>
      </c>
    </row>
    <row r="113" spans="1:11" x14ac:dyDescent="0.25">
      <c r="A113" s="13" t="s">
        <v>118</v>
      </c>
      <c r="B113" s="14">
        <v>109</v>
      </c>
      <c r="C113" s="145">
        <v>106.9</v>
      </c>
      <c r="D113" s="141">
        <v>106.9</v>
      </c>
      <c r="E113" s="172">
        <f t="shared" si="11"/>
        <v>111.51344389567184</v>
      </c>
      <c r="F113" s="172">
        <f t="shared" si="12"/>
        <v>1.1078122909333463</v>
      </c>
      <c r="G113" s="28">
        <f t="shared" si="13"/>
        <v>1.0414462894370446</v>
      </c>
      <c r="H113" s="142">
        <f t="shared" si="7"/>
        <v>122.14952394682444</v>
      </c>
      <c r="I113" s="67">
        <f t="shared" si="8"/>
        <v>0.14265223523689841</v>
      </c>
      <c r="J113" s="134">
        <f t="shared" si="9"/>
        <v>-15.249523946824439</v>
      </c>
      <c r="K113" s="57">
        <f t="shared" si="10"/>
        <v>232.54798060477202</v>
      </c>
    </row>
    <row r="114" spans="1:11" x14ac:dyDescent="0.25">
      <c r="A114" s="13" t="s">
        <v>119</v>
      </c>
      <c r="B114" s="14">
        <v>110</v>
      </c>
      <c r="C114" s="145">
        <v>96.6</v>
      </c>
      <c r="D114" s="141">
        <v>96.6</v>
      </c>
      <c r="E114" s="172">
        <f t="shared" si="11"/>
        <v>105.66782003160461</v>
      </c>
      <c r="F114" s="172">
        <f t="shared" si="12"/>
        <v>0.52094227945129723</v>
      </c>
      <c r="G114" s="28">
        <f t="shared" si="13"/>
        <v>1.0293338563993486</v>
      </c>
      <c r="H114" s="142">
        <f t="shared" si="7"/>
        <v>116.69125856804698</v>
      </c>
      <c r="I114" s="67">
        <f t="shared" si="8"/>
        <v>0.20798404314748428</v>
      </c>
      <c r="J114" s="134">
        <f t="shared" si="9"/>
        <v>-20.091258568046982</v>
      </c>
      <c r="K114" s="57">
        <f t="shared" si="10"/>
        <v>403.65867084812123</v>
      </c>
    </row>
    <row r="115" spans="1:11" x14ac:dyDescent="0.25">
      <c r="A115" s="13" t="s">
        <v>120</v>
      </c>
      <c r="B115" s="14">
        <v>111</v>
      </c>
      <c r="C115" s="145">
        <v>127.3</v>
      </c>
      <c r="D115" s="141">
        <v>127.3</v>
      </c>
      <c r="E115" s="172">
        <f t="shared" si="11"/>
        <v>111.35150722355317</v>
      </c>
      <c r="F115" s="172">
        <f t="shared" si="12"/>
        <v>0.9566779500660666</v>
      </c>
      <c r="G115" s="28">
        <f t="shared" si="13"/>
        <v>1.0605657181019268</v>
      </c>
      <c r="H115" s="142">
        <f t="shared" si="7"/>
        <v>112.10142236166878</v>
      </c>
      <c r="I115" s="67">
        <f t="shared" si="8"/>
        <v>0.11939181177008025</v>
      </c>
      <c r="J115" s="134">
        <f t="shared" si="9"/>
        <v>15.198577638331216</v>
      </c>
      <c r="K115" s="57">
        <f t="shared" si="10"/>
        <v>230.99676222838167</v>
      </c>
    </row>
    <row r="116" spans="1:11" x14ac:dyDescent="0.25">
      <c r="A116" s="13" t="s">
        <v>121</v>
      </c>
      <c r="B116" s="14">
        <v>112</v>
      </c>
      <c r="C116" s="145">
        <v>98.2</v>
      </c>
      <c r="D116" s="141">
        <v>98.2</v>
      </c>
      <c r="E116" s="172">
        <f t="shared" si="11"/>
        <v>105.84756274064065</v>
      </c>
      <c r="F116" s="172">
        <f t="shared" si="12"/>
        <v>0.41140141672267422</v>
      </c>
      <c r="G116" s="28">
        <f t="shared" si="13"/>
        <v>1.03510199624594</v>
      </c>
      <c r="H116" s="142">
        <f t="shared" si="7"/>
        <v>116.96294272247427</v>
      </c>
      <c r="I116" s="67">
        <f t="shared" si="8"/>
        <v>0.19106866316165239</v>
      </c>
      <c r="J116" s="134">
        <f t="shared" si="9"/>
        <v>-18.762942722474264</v>
      </c>
      <c r="K116" s="57">
        <f t="shared" si="10"/>
        <v>352.04801960684995</v>
      </c>
    </row>
    <row r="117" spans="1:11" x14ac:dyDescent="0.25">
      <c r="A117" s="13" t="s">
        <v>122</v>
      </c>
      <c r="B117" s="14">
        <v>113</v>
      </c>
      <c r="C117" s="145">
        <v>100.2</v>
      </c>
      <c r="D117" s="141">
        <v>100.2</v>
      </c>
      <c r="E117" s="172">
        <f t="shared" si="11"/>
        <v>103.06224093917291</v>
      </c>
      <c r="F117" s="172">
        <f t="shared" si="12"/>
        <v>0.14159797710740279</v>
      </c>
      <c r="G117" s="28">
        <f t="shared" si="13"/>
        <v>1.026147351570144</v>
      </c>
      <c r="H117" s="142">
        <f t="shared" si="7"/>
        <v>109.37594935309895</v>
      </c>
      <c r="I117" s="67">
        <f t="shared" si="8"/>
        <v>9.1576340849290852E-2</v>
      </c>
      <c r="J117" s="134">
        <f t="shared" si="9"/>
        <v>-9.1759493530989431</v>
      </c>
      <c r="K117" s="57">
        <f t="shared" si="10"/>
        <v>84.198046530636915</v>
      </c>
    </row>
    <row r="118" spans="1:11" x14ac:dyDescent="0.25">
      <c r="A118" s="13" t="s">
        <v>123</v>
      </c>
      <c r="B118" s="14">
        <v>114</v>
      </c>
      <c r="C118" s="145">
        <v>89.4</v>
      </c>
      <c r="D118" s="141">
        <v>89.4</v>
      </c>
      <c r="E118" s="172">
        <f t="shared" si="11"/>
        <v>96.422998357780727</v>
      </c>
      <c r="F118" s="172">
        <f t="shared" si="12"/>
        <v>-0.43070496602996211</v>
      </c>
      <c r="G118" s="28">
        <f t="shared" si="13"/>
        <v>1.053121941091903</v>
      </c>
      <c r="H118" s="142">
        <f t="shared" si="7"/>
        <v>109.45445353112041</v>
      </c>
      <c r="I118" s="67">
        <f t="shared" si="8"/>
        <v>0.22432274643311409</v>
      </c>
      <c r="J118" s="134">
        <f t="shared" si="9"/>
        <v>-20.054453531120402</v>
      </c>
      <c r="K118" s="57">
        <f t="shared" si="10"/>
        <v>402.18110643186753</v>
      </c>
    </row>
    <row r="119" spans="1:11" x14ac:dyDescent="0.25">
      <c r="A119" s="13" t="s">
        <v>124</v>
      </c>
      <c r="B119" s="14">
        <v>115</v>
      </c>
      <c r="C119" s="145">
        <v>95.3</v>
      </c>
      <c r="D119" s="141">
        <v>95.3</v>
      </c>
      <c r="E119" s="172">
        <f t="shared" si="11"/>
        <v>94.585121257977704</v>
      </c>
      <c r="F119" s="172">
        <f t="shared" si="12"/>
        <v>-0.54947029412040849</v>
      </c>
      <c r="G119" s="28">
        <f t="shared" si="13"/>
        <v>1.0335650438485511</v>
      </c>
      <c r="H119" s="142">
        <f t="shared" si="7"/>
        <v>99.361814514027174</v>
      </c>
      <c r="I119" s="67">
        <f t="shared" si="8"/>
        <v>4.2621348520746866E-2</v>
      </c>
      <c r="J119" s="134">
        <f t="shared" si="9"/>
        <v>-4.0618145140271764</v>
      </c>
      <c r="K119" s="57">
        <f t="shared" si="10"/>
        <v>16.498337146361827</v>
      </c>
    </row>
    <row r="120" spans="1:11" x14ac:dyDescent="0.25">
      <c r="A120" s="13" t="s">
        <v>125</v>
      </c>
      <c r="B120" s="14">
        <v>116</v>
      </c>
      <c r="C120" s="145">
        <v>104.2</v>
      </c>
      <c r="D120" s="141">
        <v>104.2</v>
      </c>
      <c r="E120" s="172">
        <f t="shared" si="11"/>
        <v>96.72845711429207</v>
      </c>
      <c r="F120" s="172">
        <f t="shared" si="12"/>
        <v>-0.3221974550237135</v>
      </c>
      <c r="G120" s="28">
        <f t="shared" si="13"/>
        <v>1.0289984579895441</v>
      </c>
      <c r="H120" s="142">
        <f t="shared" si="7"/>
        <v>96.494434189736623</v>
      </c>
      <c r="I120" s="67">
        <f t="shared" si="8"/>
        <v>7.394976785281554E-2</v>
      </c>
      <c r="J120" s="134">
        <f t="shared" si="9"/>
        <v>7.7055658102633799</v>
      </c>
      <c r="K120" s="57">
        <f t="shared" si="10"/>
        <v>59.375744456299941</v>
      </c>
    </row>
    <row r="121" spans="1:11" x14ac:dyDescent="0.25">
      <c r="A121" s="13" t="s">
        <v>126</v>
      </c>
      <c r="B121" s="14">
        <v>117</v>
      </c>
      <c r="C121" s="145">
        <v>106.4</v>
      </c>
      <c r="D121" s="141">
        <v>106.4</v>
      </c>
      <c r="E121" s="172">
        <f t="shared" si="11"/>
        <v>98.06538522485684</v>
      </c>
      <c r="F121" s="172">
        <f t="shared" si="12"/>
        <v>-0.18216725728804545</v>
      </c>
      <c r="G121" s="28">
        <f t="shared" si="13"/>
        <v>1.0549002002219789</v>
      </c>
      <c r="H121" s="142">
        <f t="shared" si="7"/>
        <v>101.52754730577873</v>
      </c>
      <c r="I121" s="67">
        <f t="shared" si="8"/>
        <v>4.5793728329147368E-2</v>
      </c>
      <c r="J121" s="134">
        <f t="shared" si="9"/>
        <v>4.8724526942212805</v>
      </c>
      <c r="K121" s="57">
        <f t="shared" si="10"/>
        <v>23.740795257424214</v>
      </c>
    </row>
    <row r="122" spans="1:11" x14ac:dyDescent="0.25">
      <c r="A122" s="13" t="s">
        <v>127</v>
      </c>
      <c r="B122" s="14">
        <v>118</v>
      </c>
      <c r="C122" s="145">
        <v>116.2</v>
      </c>
      <c r="D122" s="141">
        <v>116.2</v>
      </c>
      <c r="E122" s="172">
        <f t="shared" si="11"/>
        <v>103.09840406939412</v>
      </c>
      <c r="F122" s="172">
        <f t="shared" si="12"/>
        <v>0.25799444970601215</v>
      </c>
      <c r="G122" s="28">
        <f t="shared" si="13"/>
        <v>1.0387830976185328</v>
      </c>
      <c r="H122" s="142">
        <f t="shared" si="7"/>
        <v>101.16867247068753</v>
      </c>
      <c r="I122" s="67">
        <f t="shared" si="8"/>
        <v>0.12935737977033113</v>
      </c>
      <c r="J122" s="134">
        <f t="shared" si="9"/>
        <v>15.031327529312478</v>
      </c>
      <c r="K122" s="57">
        <f t="shared" si="10"/>
        <v>225.94080729346715</v>
      </c>
    </row>
    <row r="123" spans="1:11" x14ac:dyDescent="0.25">
      <c r="A123" s="13" t="s">
        <v>128</v>
      </c>
      <c r="B123" s="14">
        <v>119</v>
      </c>
      <c r="C123" s="145">
        <v>135.9</v>
      </c>
      <c r="D123" s="141">
        <v>135.9</v>
      </c>
      <c r="E123" s="172">
        <f t="shared" si="11"/>
        <v>113.65315652732691</v>
      </c>
      <c r="F123" s="172">
        <f t="shared" si="12"/>
        <v>1.1270408256003523</v>
      </c>
      <c r="G123" s="28">
        <f t="shared" si="13"/>
        <v>1.0383028199570135</v>
      </c>
      <c r="H123" s="142">
        <f t="shared" si="7"/>
        <v>106.35357469950685</v>
      </c>
      <c r="I123" s="67">
        <f t="shared" si="8"/>
        <v>0.21741298970193637</v>
      </c>
      <c r="J123" s="134">
        <f t="shared" si="9"/>
        <v>29.546425300493155</v>
      </c>
      <c r="K123" s="57">
        <f t="shared" si="10"/>
        <v>872.99124803762197</v>
      </c>
    </row>
    <row r="124" spans="1:11" x14ac:dyDescent="0.25">
      <c r="A124" s="13" t="s">
        <v>129</v>
      </c>
      <c r="B124" s="14">
        <v>120</v>
      </c>
      <c r="C124" s="145">
        <v>134</v>
      </c>
      <c r="D124" s="141">
        <v>134</v>
      </c>
      <c r="E124" s="172">
        <f t="shared" si="11"/>
        <v>119.17162620333256</v>
      </c>
      <c r="F124" s="172">
        <f t="shared" si="12"/>
        <v>1.4976774205745595</v>
      </c>
      <c r="G124" s="28">
        <f t="shared" si="13"/>
        <v>1.0587798920413212</v>
      </c>
      <c r="H124" s="142">
        <f t="shared" si="7"/>
        <v>121.08165316912122</v>
      </c>
      <c r="I124" s="67">
        <f t="shared" si="8"/>
        <v>9.6405573364766975E-2</v>
      </c>
      <c r="J124" s="134">
        <f t="shared" si="9"/>
        <v>12.918346830878775</v>
      </c>
      <c r="K124" s="57">
        <f t="shared" si="10"/>
        <v>166.88368484287568</v>
      </c>
    </row>
    <row r="125" spans="1:11" x14ac:dyDescent="0.25">
      <c r="A125" s="13" t="s">
        <v>130</v>
      </c>
      <c r="B125" s="14">
        <v>121</v>
      </c>
      <c r="C125" s="145">
        <v>104.6</v>
      </c>
      <c r="D125" s="141">
        <v>104.6</v>
      </c>
      <c r="E125" s="172">
        <f t="shared" si="11"/>
        <v>113.50642720343134</v>
      </c>
      <c r="F125" s="172">
        <f t="shared" si="12"/>
        <v>0.89313065068640363</v>
      </c>
      <c r="G125" s="28">
        <f t="shared" si="13"/>
        <v>1.0322405822959542</v>
      </c>
      <c r="H125" s="142">
        <f t="shared" si="7"/>
        <v>125.34923300591349</v>
      </c>
      <c r="I125" s="67">
        <f t="shared" si="8"/>
        <v>0.19836742835481355</v>
      </c>
      <c r="J125" s="134">
        <f t="shared" si="9"/>
        <v>-20.749233005913496</v>
      </c>
      <c r="K125" s="57">
        <f t="shared" si="10"/>
        <v>430.53067033369001</v>
      </c>
    </row>
    <row r="126" spans="1:11" x14ac:dyDescent="0.25">
      <c r="A126" s="13" t="s">
        <v>131</v>
      </c>
      <c r="B126" s="14">
        <v>122</v>
      </c>
      <c r="C126" s="145">
        <v>107.1</v>
      </c>
      <c r="D126" s="141">
        <v>107.1</v>
      </c>
      <c r="E126" s="172">
        <f t="shared" si="11"/>
        <v>110.36514318202941</v>
      </c>
      <c r="F126" s="172">
        <f t="shared" si="12"/>
        <v>0.55262605236214823</v>
      </c>
      <c r="G126" s="28">
        <f t="shared" si="13"/>
        <v>1.0345146844465065</v>
      </c>
      <c r="H126" s="142">
        <f t="shared" si="7"/>
        <v>118.78138352176596</v>
      </c>
      <c r="I126" s="67">
        <f t="shared" si="8"/>
        <v>0.10906987415281015</v>
      </c>
      <c r="J126" s="134">
        <f t="shared" si="9"/>
        <v>-11.681383521765966</v>
      </c>
      <c r="K126" s="57">
        <f t="shared" si="10"/>
        <v>136.45472098258543</v>
      </c>
    </row>
    <row r="127" spans="1:11" x14ac:dyDescent="0.25">
      <c r="A127" s="13" t="s">
        <v>132</v>
      </c>
      <c r="B127" s="14">
        <v>123</v>
      </c>
      <c r="C127" s="145">
        <v>123.5</v>
      </c>
      <c r="D127" s="141">
        <v>123.5</v>
      </c>
      <c r="E127" s="172">
        <f t="shared" si="11"/>
        <v>112.97108662057175</v>
      </c>
      <c r="F127" s="172">
        <f t="shared" si="12"/>
        <v>0.72592603975575642</v>
      </c>
      <c r="G127" s="28">
        <f t="shared" si="13"/>
        <v>1.0607005380694188</v>
      </c>
      <c r="H127" s="142">
        <f t="shared" si="7"/>
        <v>117.43750373545326</v>
      </c>
      <c r="I127" s="67">
        <f t="shared" si="8"/>
        <v>4.9089038579325811E-2</v>
      </c>
      <c r="J127" s="134">
        <f t="shared" si="9"/>
        <v>6.0624962645467377</v>
      </c>
      <c r="K127" s="57">
        <f t="shared" si="10"/>
        <v>36.753860957643148</v>
      </c>
    </row>
    <row r="128" spans="1:11" x14ac:dyDescent="0.25">
      <c r="A128" s="13" t="s">
        <v>133</v>
      </c>
      <c r="B128" s="14">
        <v>124</v>
      </c>
      <c r="C128" s="145">
        <v>98.8</v>
      </c>
      <c r="D128" s="141">
        <v>98.8</v>
      </c>
      <c r="E128" s="172">
        <f t="shared" si="11"/>
        <v>107.24834771267612</v>
      </c>
      <c r="F128" s="172">
        <f t="shared" si="12"/>
        <v>0.18165871817397922</v>
      </c>
      <c r="G128" s="28">
        <f t="shared" si="13"/>
        <v>1.0260459861011386</v>
      </c>
      <c r="H128" s="142">
        <f t="shared" si="7"/>
        <v>117.36267055380695</v>
      </c>
      <c r="I128" s="67">
        <f t="shared" si="8"/>
        <v>0.18788128090897727</v>
      </c>
      <c r="J128" s="134">
        <f t="shared" si="9"/>
        <v>-18.562670553806953</v>
      </c>
      <c r="K128" s="57">
        <f t="shared" si="10"/>
        <v>344.57273808917171</v>
      </c>
    </row>
    <row r="129" spans="1:11" x14ac:dyDescent="0.25">
      <c r="A129" s="13" t="s">
        <v>134</v>
      </c>
      <c r="B129" s="14">
        <v>125</v>
      </c>
      <c r="C129" s="145">
        <v>98.6</v>
      </c>
      <c r="D129" s="141">
        <v>98.6</v>
      </c>
      <c r="E129" s="172">
        <f t="shared" si="11"/>
        <v>103.0839126597748</v>
      </c>
      <c r="F129" s="172">
        <f t="shared" si="12"/>
        <v>-0.18515159610477652</v>
      </c>
      <c r="G129" s="28">
        <f t="shared" si="13"/>
        <v>1.0301615936368569</v>
      </c>
      <c r="H129" s="142">
        <f t="shared" si="7"/>
        <v>111.13791920289705</v>
      </c>
      <c r="I129" s="67">
        <f t="shared" si="8"/>
        <v>0.12715942396447322</v>
      </c>
      <c r="J129" s="134">
        <f t="shared" si="9"/>
        <v>-12.537919202897058</v>
      </c>
      <c r="K129" s="57">
        <f t="shared" si="10"/>
        <v>157.19941793837481</v>
      </c>
    </row>
    <row r="130" spans="1:11" x14ac:dyDescent="0.25">
      <c r="A130" s="13" t="s">
        <v>135</v>
      </c>
      <c r="B130" s="14">
        <v>126</v>
      </c>
      <c r="C130" s="145">
        <v>90.6</v>
      </c>
      <c r="D130" s="141">
        <v>90.6</v>
      </c>
      <c r="E130" s="172">
        <f t="shared" si="11"/>
        <v>96.629173443704858</v>
      </c>
      <c r="F130" s="172">
        <f t="shared" si="12"/>
        <v>-0.71430479122983614</v>
      </c>
      <c r="G130" s="28">
        <f t="shared" si="13"/>
        <v>1.053831809258752</v>
      </c>
      <c r="H130" s="142">
        <f t="shared" si="7"/>
        <v>109.14477122691135</v>
      </c>
      <c r="I130" s="67">
        <f t="shared" si="8"/>
        <v>0.2046884241380944</v>
      </c>
      <c r="J130" s="134">
        <f t="shared" si="9"/>
        <v>-18.544771226911351</v>
      </c>
      <c r="K130" s="57">
        <f t="shared" si="10"/>
        <v>343.90853985847912</v>
      </c>
    </row>
    <row r="131" spans="1:11" x14ac:dyDescent="0.25">
      <c r="A131" s="13" t="s">
        <v>136</v>
      </c>
      <c r="B131" s="14">
        <v>127</v>
      </c>
      <c r="C131" s="145">
        <v>89.1</v>
      </c>
      <c r="D131" s="141">
        <v>89.1</v>
      </c>
      <c r="E131" s="172">
        <f t="shared" si="11"/>
        <v>92.659979974345561</v>
      </c>
      <c r="F131" s="172">
        <f t="shared" si="12"/>
        <v>-0.98901739566396252</v>
      </c>
      <c r="G131" s="28">
        <f t="shared" si="13"/>
        <v>1.0224487939866886</v>
      </c>
      <c r="H131" s="142">
        <f t="shared" si="7"/>
        <v>98.413065988289929</v>
      </c>
      <c r="I131" s="67">
        <f t="shared" si="8"/>
        <v>0.10452374846565585</v>
      </c>
      <c r="J131" s="134">
        <f t="shared" si="9"/>
        <v>-9.3130659882899351</v>
      </c>
      <c r="K131" s="57">
        <f t="shared" si="10"/>
        <v>86.733198102242781</v>
      </c>
    </row>
    <row r="132" spans="1:11" x14ac:dyDescent="0.25">
      <c r="A132" s="13" t="s">
        <v>137</v>
      </c>
      <c r="B132" s="14">
        <v>128</v>
      </c>
      <c r="C132" s="145">
        <v>105.2</v>
      </c>
      <c r="D132" s="141">
        <v>105.2</v>
      </c>
      <c r="E132" s="172">
        <f t="shared" si="11"/>
        <v>95.417951911813859</v>
      </c>
      <c r="F132" s="172">
        <f t="shared" si="12"/>
        <v>-0.67277149594759966</v>
      </c>
      <c r="G132" s="28">
        <f t="shared" si="13"/>
        <v>1.0341990755529062</v>
      </c>
      <c r="H132" s="142">
        <f t="shared" si="7"/>
        <v>94.435904900279311</v>
      </c>
      <c r="I132" s="67">
        <f t="shared" si="8"/>
        <v>0.10232029562472141</v>
      </c>
      <c r="J132" s="134">
        <f t="shared" si="9"/>
        <v>10.764095099720691</v>
      </c>
      <c r="K132" s="57">
        <f t="shared" si="10"/>
        <v>115.865743315831</v>
      </c>
    </row>
    <row r="133" spans="1:11" x14ac:dyDescent="0.25">
      <c r="A133" s="13" t="s">
        <v>138</v>
      </c>
      <c r="B133" s="14">
        <v>129</v>
      </c>
      <c r="C133" s="145">
        <v>114</v>
      </c>
      <c r="D133" s="141">
        <v>114</v>
      </c>
      <c r="E133" s="172">
        <f t="shared" si="11"/>
        <v>99.561707181928853</v>
      </c>
      <c r="F133" s="172">
        <f t="shared" si="12"/>
        <v>-0.26625663689191675</v>
      </c>
      <c r="G133" s="28">
        <f t="shared" si="13"/>
        <v>1.0589200284993197</v>
      </c>
      <c r="H133" s="142">
        <f t="shared" si="7"/>
        <v>99.84548489619921</v>
      </c>
      <c r="I133" s="67">
        <f t="shared" si="8"/>
        <v>0.124162413191235</v>
      </c>
      <c r="J133" s="134">
        <f t="shared" si="9"/>
        <v>14.15451510380079</v>
      </c>
      <c r="K133" s="57">
        <f t="shared" si="10"/>
        <v>200.3502978237247</v>
      </c>
    </row>
    <row r="134" spans="1:11" x14ac:dyDescent="0.25">
      <c r="A134" s="13" t="s">
        <v>139</v>
      </c>
      <c r="B134" s="14">
        <v>130</v>
      </c>
      <c r="C134" s="145">
        <v>122.1</v>
      </c>
      <c r="D134" s="141">
        <v>122.1</v>
      </c>
      <c r="E134" s="172">
        <f t="shared" si="11"/>
        <v>106.51182113062129</v>
      </c>
      <c r="F134" s="172">
        <f t="shared" si="12"/>
        <v>0.34280504053140237</v>
      </c>
      <c r="G134" s="28">
        <f t="shared" si="13"/>
        <v>1.0293625723581101</v>
      </c>
      <c r="H134" s="142">
        <f t="shared" si="7"/>
        <v>101.52451365813791</v>
      </c>
      <c r="I134" s="67">
        <f t="shared" si="8"/>
        <v>0.16851340165325215</v>
      </c>
      <c r="J134" s="134">
        <f t="shared" si="9"/>
        <v>20.575486341862089</v>
      </c>
      <c r="K134" s="57">
        <f t="shared" si="10"/>
        <v>423.35063820415337</v>
      </c>
    </row>
    <row r="135" spans="1:11" x14ac:dyDescent="0.25">
      <c r="A135" s="13" t="s">
        <v>140</v>
      </c>
      <c r="B135" s="14">
        <v>131</v>
      </c>
      <c r="C135" s="145">
        <v>138</v>
      </c>
      <c r="D135" s="141">
        <v>138</v>
      </c>
      <c r="E135" s="172">
        <f t="shared" si="11"/>
        <v>116.38691908570929</v>
      </c>
      <c r="F135" s="172">
        <f t="shared" si="12"/>
        <v>1.1473305625199799</v>
      </c>
      <c r="G135" s="28">
        <f t="shared" si="13"/>
        <v>1.0426528415393268</v>
      </c>
      <c r="H135" s="142">
        <f t="shared" si="7"/>
        <v>110.50895560475749</v>
      </c>
      <c r="I135" s="67">
        <f t="shared" si="8"/>
        <v>0.19921046663219211</v>
      </c>
      <c r="J135" s="134">
        <f t="shared" si="9"/>
        <v>27.491044395242511</v>
      </c>
      <c r="K135" s="57">
        <f t="shared" si="10"/>
        <v>755.75752194119468</v>
      </c>
    </row>
    <row r="136" spans="1:11" x14ac:dyDescent="0.25">
      <c r="A136" s="13" t="s">
        <v>141</v>
      </c>
      <c r="B136" s="14">
        <v>132</v>
      </c>
      <c r="C136" s="145">
        <v>142.19999999999999</v>
      </c>
      <c r="D136" s="141">
        <v>142.19999999999999</v>
      </c>
      <c r="E136" s="172">
        <f t="shared" si="11"/>
        <v>123.54205891879727</v>
      </c>
      <c r="F136" s="172">
        <f t="shared" si="12"/>
        <v>1.6543896649559184</v>
      </c>
      <c r="G136" s="28">
        <f t="shared" si="13"/>
        <v>1.0640594866466278</v>
      </c>
      <c r="H136" s="142">
        <f t="shared" ref="H136:H199" si="14">(E135+F135)*G133</f>
        <v>124.4593709871491</v>
      </c>
      <c r="I136" s="67">
        <f t="shared" ref="I136:I199" si="15">ABS(D136-H136)/D136</f>
        <v>0.12475829122961245</v>
      </c>
      <c r="J136" s="134">
        <f t="shared" ref="J136:J199" si="16">(D136-H136)</f>
        <v>17.740629012850889</v>
      </c>
      <c r="K136" s="57">
        <f t="shared" ref="K136:K199" si="17">(D136-H136)^2</f>
        <v>314.72991777160667</v>
      </c>
    </row>
    <row r="137" spans="1:11" x14ac:dyDescent="0.25">
      <c r="A137" s="13" t="s">
        <v>142</v>
      </c>
      <c r="B137" s="14">
        <v>133</v>
      </c>
      <c r="C137" s="145">
        <v>116.4</v>
      </c>
      <c r="D137" s="141">
        <v>116.4</v>
      </c>
      <c r="E137" s="172">
        <f t="shared" ref="E137:E200" si="18">$N$4*D137/G134+(1-$N$4)*(E136+F136)</f>
        <v>120.85137875361374</v>
      </c>
      <c r="F137" s="172">
        <f t="shared" ref="F137:F200" si="19">$O$4*(E137-E136)+(1-$O$4)*F136</f>
        <v>1.2876657712921495</v>
      </c>
      <c r="G137" s="28">
        <f t="shared" ref="G137:G200" si="20">$P$4*(D137/E137)+(1-$P$4)*G134</f>
        <v>1.025668831754025</v>
      </c>
      <c r="H137" s="142">
        <f t="shared" si="14"/>
        <v>128.87253836427206</v>
      </c>
      <c r="I137" s="67">
        <f t="shared" si="15"/>
        <v>0.10715239144563619</v>
      </c>
      <c r="J137" s="134">
        <f t="shared" si="16"/>
        <v>-12.472538364272054</v>
      </c>
      <c r="K137" s="57">
        <f t="shared" si="17"/>
        <v>155.56421324823822</v>
      </c>
    </row>
    <row r="138" spans="1:11" x14ac:dyDescent="0.25">
      <c r="A138" s="13" t="s">
        <v>143</v>
      </c>
      <c r="B138" s="14">
        <v>134</v>
      </c>
      <c r="C138" s="145">
        <v>112.6</v>
      </c>
      <c r="D138" s="141">
        <v>112.6</v>
      </c>
      <c r="E138" s="172">
        <f t="shared" si="18"/>
        <v>117.06654524234008</v>
      </c>
      <c r="F138" s="172">
        <f t="shared" si="19"/>
        <v>0.85954683184359526</v>
      </c>
      <c r="G138" s="28">
        <f t="shared" si="20"/>
        <v>1.0381438253700987</v>
      </c>
      <c r="H138" s="142">
        <f t="shared" si="14"/>
        <v>127.34862183679149</v>
      </c>
      <c r="I138" s="67">
        <f t="shared" si="15"/>
        <v>0.13098243194308615</v>
      </c>
      <c r="J138" s="134">
        <f t="shared" si="16"/>
        <v>-14.7486218367915</v>
      </c>
      <c r="K138" s="57">
        <f t="shared" si="17"/>
        <v>217.52184608468309</v>
      </c>
    </row>
    <row r="139" spans="1:11" x14ac:dyDescent="0.25">
      <c r="A139" s="13" t="s">
        <v>144</v>
      </c>
      <c r="B139" s="14">
        <v>135</v>
      </c>
      <c r="C139" s="145">
        <v>123.8</v>
      </c>
      <c r="D139" s="141">
        <v>123.8</v>
      </c>
      <c r="E139" s="172">
        <f t="shared" si="18"/>
        <v>117.35978615063232</v>
      </c>
      <c r="F139" s="172">
        <f t="shared" si="19"/>
        <v>0.81175061189586029</v>
      </c>
      <c r="G139" s="28">
        <f t="shared" si="20"/>
        <v>1.0635470377383764</v>
      </c>
      <c r="H139" s="142">
        <f t="shared" si="14"/>
        <v>125.48037699469884</v>
      </c>
      <c r="I139" s="67">
        <f t="shared" si="15"/>
        <v>1.3573319827938989E-2</v>
      </c>
      <c r="J139" s="134">
        <f t="shared" si="16"/>
        <v>-1.6803769946988467</v>
      </c>
      <c r="K139" s="57">
        <f t="shared" si="17"/>
        <v>2.8236668443131281</v>
      </c>
    </row>
    <row r="140" spans="1:11" x14ac:dyDescent="0.25">
      <c r="A140" s="13" t="s">
        <v>145</v>
      </c>
      <c r="B140" s="14">
        <v>136</v>
      </c>
      <c r="C140" s="145">
        <v>103.6</v>
      </c>
      <c r="D140" s="141">
        <v>103.6</v>
      </c>
      <c r="E140" s="172">
        <f t="shared" si="18"/>
        <v>112.01642768786624</v>
      </c>
      <c r="F140" s="172">
        <f t="shared" si="19"/>
        <v>0.29225940599439276</v>
      </c>
      <c r="G140" s="28">
        <f t="shared" si="20"/>
        <v>1.0200439413818037</v>
      </c>
      <c r="H140" s="142">
        <f t="shared" si="14"/>
        <v>121.2048620578001</v>
      </c>
      <c r="I140" s="67">
        <f t="shared" si="15"/>
        <v>0.16993110094401648</v>
      </c>
      <c r="J140" s="134">
        <f t="shared" si="16"/>
        <v>-17.604862057800105</v>
      </c>
      <c r="K140" s="57">
        <f t="shared" si="17"/>
        <v>309.93116807416976</v>
      </c>
    </row>
    <row r="141" spans="1:11" x14ac:dyDescent="0.25">
      <c r="A141" s="13" t="s">
        <v>146</v>
      </c>
      <c r="B141" s="14">
        <v>137</v>
      </c>
      <c r="C141" s="145">
        <v>113.9</v>
      </c>
      <c r="D141" s="141">
        <v>113.9</v>
      </c>
      <c r="E141" s="172">
        <f t="shared" si="18"/>
        <v>111.37860824213109</v>
      </c>
      <c r="F141" s="172">
        <f t="shared" si="19"/>
        <v>0.21376075090841962</v>
      </c>
      <c r="G141" s="28">
        <f t="shared" si="20"/>
        <v>1.0372786017294962</v>
      </c>
      <c r="H141" s="142">
        <f t="shared" si="14"/>
        <v>116.59257004191392</v>
      </c>
      <c r="I141" s="67">
        <f t="shared" si="15"/>
        <v>2.3639772097576034E-2</v>
      </c>
      <c r="J141" s="134">
        <f t="shared" si="16"/>
        <v>-2.6925700419139105</v>
      </c>
      <c r="K141" s="57">
        <f t="shared" si="17"/>
        <v>7.2499334306122778</v>
      </c>
    </row>
    <row r="142" spans="1:11" x14ac:dyDescent="0.25">
      <c r="A142" s="13" t="s">
        <v>147</v>
      </c>
      <c r="B142" s="14">
        <v>138</v>
      </c>
      <c r="C142" s="145">
        <v>98.6</v>
      </c>
      <c r="D142" s="141">
        <v>98.6</v>
      </c>
      <c r="E142" s="172">
        <f t="shared" si="18"/>
        <v>104.82066396334999</v>
      </c>
      <c r="F142" s="172">
        <f t="shared" si="19"/>
        <v>-0.35777115359737643</v>
      </c>
      <c r="G142" s="28">
        <f t="shared" si="20"/>
        <v>1.0566896185616346</v>
      </c>
      <c r="H142" s="142">
        <f t="shared" si="14"/>
        <v>118.68373347675502</v>
      </c>
      <c r="I142" s="67">
        <f t="shared" si="15"/>
        <v>0.20368898049447293</v>
      </c>
      <c r="J142" s="134">
        <f t="shared" si="16"/>
        <v>-20.083733476755029</v>
      </c>
      <c r="K142" s="57">
        <f t="shared" si="17"/>
        <v>403.35635036533063</v>
      </c>
    </row>
    <row r="143" spans="1:11" x14ac:dyDescent="0.25">
      <c r="A143" s="13" t="s">
        <v>148</v>
      </c>
      <c r="B143" s="14">
        <v>139</v>
      </c>
      <c r="C143" s="145">
        <v>95</v>
      </c>
      <c r="D143" s="141">
        <v>95</v>
      </c>
      <c r="E143" s="172">
        <f t="shared" si="18"/>
        <v>100.40008029537989</v>
      </c>
      <c r="F143" s="172">
        <f t="shared" si="19"/>
        <v>-0.70067252981043371</v>
      </c>
      <c r="G143" s="28">
        <f t="shared" si="20"/>
        <v>1.0159242520075129</v>
      </c>
      <c r="H143" s="142">
        <f t="shared" si="14"/>
        <v>106.55674090980492</v>
      </c>
      <c r="I143" s="67">
        <f t="shared" si="15"/>
        <v>0.12164990431373596</v>
      </c>
      <c r="J143" s="134">
        <f t="shared" si="16"/>
        <v>-11.556740909804915</v>
      </c>
      <c r="K143" s="57">
        <f t="shared" si="17"/>
        <v>133.55826045635854</v>
      </c>
    </row>
    <row r="144" spans="1:11" x14ac:dyDescent="0.25">
      <c r="A144" s="13" t="s">
        <v>149</v>
      </c>
      <c r="B144" s="14">
        <v>140</v>
      </c>
      <c r="C144" s="145">
        <v>116</v>
      </c>
      <c r="D144" s="141">
        <v>116</v>
      </c>
      <c r="E144" s="172">
        <f t="shared" si="18"/>
        <v>104.04983016775734</v>
      </c>
      <c r="F144" s="172">
        <f t="shared" si="19"/>
        <v>-0.33349687906577696</v>
      </c>
      <c r="G144" s="28">
        <f t="shared" si="20"/>
        <v>1.0416071108710625</v>
      </c>
      <c r="H144" s="142">
        <f t="shared" si="14"/>
        <v>103.41606228032876</v>
      </c>
      <c r="I144" s="67">
        <f t="shared" si="15"/>
        <v>0.1084822217213038</v>
      </c>
      <c r="J144" s="134">
        <f t="shared" si="16"/>
        <v>12.583937719671241</v>
      </c>
      <c r="K144" s="57">
        <f t="shared" si="17"/>
        <v>158.35548853256461</v>
      </c>
    </row>
    <row r="145" spans="1:11" x14ac:dyDescent="0.25">
      <c r="A145" s="13" t="s">
        <v>150</v>
      </c>
      <c r="B145" s="14">
        <v>141</v>
      </c>
      <c r="C145" s="145">
        <v>113.9</v>
      </c>
      <c r="D145" s="141">
        <v>113.9</v>
      </c>
      <c r="E145" s="172">
        <f t="shared" si="18"/>
        <v>105.17695538291535</v>
      </c>
      <c r="F145" s="172">
        <f t="shared" si="19"/>
        <v>-0.21022037431328872</v>
      </c>
      <c r="G145" s="28">
        <f t="shared" si="20"/>
        <v>1.0581542136753606</v>
      </c>
      <c r="H145" s="142">
        <f t="shared" si="14"/>
        <v>109.59597266143885</v>
      </c>
      <c r="I145" s="67">
        <f t="shared" si="15"/>
        <v>3.7787772946103207E-2</v>
      </c>
      <c r="J145" s="134">
        <f t="shared" si="16"/>
        <v>4.3040273385611556</v>
      </c>
      <c r="K145" s="57">
        <f t="shared" si="17"/>
        <v>18.524651331081824</v>
      </c>
    </row>
    <row r="146" spans="1:11" x14ac:dyDescent="0.25">
      <c r="A146" s="13" t="s">
        <v>151</v>
      </c>
      <c r="B146" s="14">
        <v>142</v>
      </c>
      <c r="C146" s="145">
        <v>127.5</v>
      </c>
      <c r="D146" s="141">
        <v>127.5</v>
      </c>
      <c r="E146" s="172">
        <f t="shared" si="18"/>
        <v>112.3304955526816</v>
      </c>
      <c r="F146" s="172">
        <f t="shared" si="19"/>
        <v>0.4112810156070239</v>
      </c>
      <c r="G146" s="28">
        <f t="shared" si="20"/>
        <v>1.0225711066272607</v>
      </c>
      <c r="H146" s="142">
        <f t="shared" si="14"/>
        <v>106.63825174928486</v>
      </c>
      <c r="I146" s="67">
        <f t="shared" si="15"/>
        <v>0.16362155490756972</v>
      </c>
      <c r="J146" s="134">
        <f t="shared" si="16"/>
        <v>20.861748250715138</v>
      </c>
      <c r="K146" s="57">
        <f t="shared" si="17"/>
        <v>435.2125400762161</v>
      </c>
    </row>
    <row r="147" spans="1:11" x14ac:dyDescent="0.25">
      <c r="A147" s="13" t="s">
        <v>152</v>
      </c>
      <c r="B147" s="14">
        <v>143</v>
      </c>
      <c r="C147" s="145">
        <v>131.4</v>
      </c>
      <c r="D147" s="141">
        <v>131.4</v>
      </c>
      <c r="E147" s="172">
        <f t="shared" si="18"/>
        <v>117.55040029856224</v>
      </c>
      <c r="F147" s="172">
        <f t="shared" si="19"/>
        <v>0.81712885844211713</v>
      </c>
      <c r="G147" s="28">
        <f t="shared" si="20"/>
        <v>1.0458597006235537</v>
      </c>
      <c r="H147" s="142">
        <f t="shared" si="14"/>
        <v>117.43263616576597</v>
      </c>
      <c r="I147" s="67">
        <f t="shared" si="15"/>
        <v>0.10629652841882826</v>
      </c>
      <c r="J147" s="134">
        <f t="shared" si="16"/>
        <v>13.967363834234035</v>
      </c>
      <c r="K147" s="57">
        <f t="shared" si="17"/>
        <v>195.0872524778689</v>
      </c>
    </row>
    <row r="148" spans="1:11" x14ac:dyDescent="0.25">
      <c r="A148" s="13" t="s">
        <v>153</v>
      </c>
      <c r="B148" s="14">
        <v>144</v>
      </c>
      <c r="C148" s="145">
        <v>145.9</v>
      </c>
      <c r="D148" s="141">
        <v>145.9</v>
      </c>
      <c r="E148" s="172">
        <f t="shared" si="18"/>
        <v>125.36527630727974</v>
      </c>
      <c r="F148" s="172">
        <f t="shared" si="19"/>
        <v>1.4077387179253598</v>
      </c>
      <c r="G148" s="28">
        <f t="shared" si="20"/>
        <v>1.0640492002294386</v>
      </c>
      <c r="H148" s="142">
        <f t="shared" si="14"/>
        <v>125.25109973982526</v>
      </c>
      <c r="I148" s="67">
        <f t="shared" si="15"/>
        <v>0.14152776052210239</v>
      </c>
      <c r="J148" s="134">
        <f t="shared" si="16"/>
        <v>20.648900260174742</v>
      </c>
      <c r="K148" s="57">
        <f t="shared" si="17"/>
        <v>426.3770819546445</v>
      </c>
    </row>
    <row r="149" spans="1:11" x14ac:dyDescent="0.25">
      <c r="A149" s="13" t="s">
        <v>154</v>
      </c>
      <c r="B149" s="14">
        <v>145</v>
      </c>
      <c r="C149" s="145">
        <v>131.5</v>
      </c>
      <c r="D149" s="141">
        <v>131.5</v>
      </c>
      <c r="E149" s="172">
        <f t="shared" si="18"/>
        <v>127.42724451742092</v>
      </c>
      <c r="F149" s="172">
        <f t="shared" si="19"/>
        <v>1.4629556870683744</v>
      </c>
      <c r="G149" s="28">
        <f t="shared" si="20"/>
        <v>1.0230950860263686</v>
      </c>
      <c r="H149" s="142">
        <f t="shared" si="14"/>
        <v>129.63442226479833</v>
      </c>
      <c r="I149" s="67">
        <f t="shared" si="15"/>
        <v>1.4186902929290255E-2</v>
      </c>
      <c r="J149" s="134">
        <f t="shared" si="16"/>
        <v>1.8655777352016685</v>
      </c>
      <c r="K149" s="57">
        <f t="shared" si="17"/>
        <v>3.4803802860801865</v>
      </c>
    </row>
    <row r="150" spans="1:11" x14ac:dyDescent="0.25">
      <c r="A150" s="13" t="s">
        <v>155</v>
      </c>
      <c r="B150" s="14">
        <v>146</v>
      </c>
      <c r="C150" s="145">
        <v>131</v>
      </c>
      <c r="D150" s="141">
        <v>131</v>
      </c>
      <c r="E150" s="172">
        <f t="shared" si="18"/>
        <v>127.58690652349918</v>
      </c>
      <c r="F150" s="172">
        <f t="shared" si="19"/>
        <v>1.352957700392809</v>
      </c>
      <c r="G150" s="28">
        <f t="shared" si="20"/>
        <v>1.0447934421876113</v>
      </c>
      <c r="H150" s="142">
        <f t="shared" si="14"/>
        <v>134.80106619917709</v>
      </c>
      <c r="I150" s="67">
        <f t="shared" si="15"/>
        <v>2.9015772512802185E-2</v>
      </c>
      <c r="J150" s="134">
        <f t="shared" si="16"/>
        <v>-3.801066199177086</v>
      </c>
      <c r="K150" s="57">
        <f t="shared" si="17"/>
        <v>14.448104250526539</v>
      </c>
    </row>
    <row r="151" spans="1:11" x14ac:dyDescent="0.25">
      <c r="A151" s="13" t="s">
        <v>156</v>
      </c>
      <c r="B151" s="14">
        <v>147</v>
      </c>
      <c r="C151" s="145">
        <v>130.5</v>
      </c>
      <c r="D151" s="141">
        <v>130.5</v>
      </c>
      <c r="E151" s="172">
        <f t="shared" si="18"/>
        <v>126.68242003601067</v>
      </c>
      <c r="F151" s="172">
        <f t="shared" si="19"/>
        <v>1.1624294109356255</v>
      </c>
      <c r="G151" s="28">
        <f t="shared" si="20"/>
        <v>1.0621567901630349</v>
      </c>
      <c r="H151" s="142">
        <f t="shared" si="14"/>
        <v>137.19835940512468</v>
      </c>
      <c r="I151" s="67">
        <f t="shared" si="15"/>
        <v>5.1328424560342353E-2</v>
      </c>
      <c r="J151" s="134">
        <f t="shared" si="16"/>
        <v>-6.6983594051246769</v>
      </c>
      <c r="K151" s="57">
        <f t="shared" si="17"/>
        <v>44.868018720222217</v>
      </c>
    </row>
    <row r="152" spans="1:11" x14ac:dyDescent="0.25">
      <c r="A152" s="13" t="s">
        <v>157</v>
      </c>
      <c r="B152" s="14">
        <v>148</v>
      </c>
      <c r="C152" s="145">
        <v>118.9</v>
      </c>
      <c r="D152" s="141">
        <v>118.9</v>
      </c>
      <c r="E152" s="172">
        <f t="shared" si="18"/>
        <v>123.67473754474477</v>
      </c>
      <c r="F152" s="172">
        <f t="shared" si="19"/>
        <v>0.81047196638981689</v>
      </c>
      <c r="G152" s="28">
        <f t="shared" si="20"/>
        <v>1.0196520974656396</v>
      </c>
      <c r="H152" s="142">
        <f t="shared" si="14"/>
        <v>130.79743724295167</v>
      </c>
      <c r="I152" s="67">
        <f t="shared" si="15"/>
        <v>0.10006255040329409</v>
      </c>
      <c r="J152" s="134">
        <f t="shared" si="16"/>
        <v>-11.897437242951668</v>
      </c>
      <c r="K152" s="57">
        <f t="shared" si="17"/>
        <v>141.54901294997339</v>
      </c>
    </row>
    <row r="153" spans="1:11" x14ac:dyDescent="0.25">
      <c r="A153" s="13" t="s">
        <v>158</v>
      </c>
      <c r="B153" s="14">
        <v>149</v>
      </c>
      <c r="C153" s="145">
        <v>114.3</v>
      </c>
      <c r="D153" s="141">
        <v>114.3</v>
      </c>
      <c r="E153" s="172">
        <f t="shared" si="18"/>
        <v>119.0755152062289</v>
      </c>
      <c r="F153" s="172">
        <f t="shared" si="19"/>
        <v>0.35389376705577674</v>
      </c>
      <c r="G153" s="28">
        <f t="shared" si="20"/>
        <v>1.0400561130175889</v>
      </c>
      <c r="H153" s="142">
        <f t="shared" si="14"/>
        <v>130.06133054658426</v>
      </c>
      <c r="I153" s="67">
        <f t="shared" si="15"/>
        <v>0.13789440548192705</v>
      </c>
      <c r="J153" s="134">
        <f t="shared" si="16"/>
        <v>-15.761330546584261</v>
      </c>
      <c r="K153" s="57">
        <f t="shared" si="17"/>
        <v>248.41954059869013</v>
      </c>
    </row>
    <row r="154" spans="1:11" x14ac:dyDescent="0.25">
      <c r="A154" s="13" t="s">
        <v>159</v>
      </c>
      <c r="B154" s="14">
        <v>150</v>
      </c>
      <c r="C154" s="145">
        <v>85.7</v>
      </c>
      <c r="D154" s="141">
        <v>85.7</v>
      </c>
      <c r="E154" s="172">
        <f t="shared" si="18"/>
        <v>105.53562319427373</v>
      </c>
      <c r="F154" s="172">
        <f t="shared" si="19"/>
        <v>-0.81874175269274763</v>
      </c>
      <c r="G154" s="28">
        <f t="shared" si="20"/>
        <v>1.0482007240373221</v>
      </c>
      <c r="H154" s="142">
        <f t="shared" si="14"/>
        <v>126.85275768613241</v>
      </c>
      <c r="I154" s="67">
        <f t="shared" si="15"/>
        <v>0.48019553892803268</v>
      </c>
      <c r="J154" s="134">
        <f t="shared" si="16"/>
        <v>-41.152757686132404</v>
      </c>
      <c r="K154" s="57">
        <f t="shared" si="17"/>
        <v>1693.5494651735296</v>
      </c>
    </row>
    <row r="155" spans="1:11" x14ac:dyDescent="0.25">
      <c r="A155" s="13" t="s">
        <v>160</v>
      </c>
      <c r="B155" s="14">
        <v>151</v>
      </c>
      <c r="C155" s="145">
        <v>104.6</v>
      </c>
      <c r="D155" s="141">
        <v>104.6</v>
      </c>
      <c r="E155" s="172">
        <f t="shared" si="18"/>
        <v>103.95203340397637</v>
      </c>
      <c r="F155" s="172">
        <f t="shared" si="19"/>
        <v>-0.8832949270665762</v>
      </c>
      <c r="G155" s="28">
        <f t="shared" si="20"/>
        <v>1.0189033298479393</v>
      </c>
      <c r="H155" s="142">
        <f t="shared" si="14"/>
        <v>106.77478780196876</v>
      </c>
      <c r="I155" s="67">
        <f t="shared" si="15"/>
        <v>2.0791470382110534E-2</v>
      </c>
      <c r="J155" s="134">
        <f t="shared" si="16"/>
        <v>-2.1747878019687619</v>
      </c>
      <c r="K155" s="57">
        <f t="shared" si="17"/>
        <v>4.7297019835921184</v>
      </c>
    </row>
    <row r="156" spans="1:11" x14ac:dyDescent="0.25">
      <c r="A156" s="13" t="s">
        <v>161</v>
      </c>
      <c r="B156" s="14">
        <v>152</v>
      </c>
      <c r="C156" s="145">
        <v>105.1</v>
      </c>
      <c r="D156" s="141">
        <v>105.1</v>
      </c>
      <c r="E156" s="172">
        <f t="shared" si="18"/>
        <v>102.34562214166699</v>
      </c>
      <c r="F156" s="172">
        <f t="shared" si="19"/>
        <v>-0.94432594576106876</v>
      </c>
      <c r="G156" s="28">
        <f t="shared" si="20"/>
        <v>1.0393227001213154</v>
      </c>
      <c r="H156" s="142">
        <f t="shared" si="14"/>
        <v>107.19727151392122</v>
      </c>
      <c r="I156" s="67">
        <f t="shared" si="15"/>
        <v>1.9955009647204838E-2</v>
      </c>
      <c r="J156" s="134">
        <f t="shared" si="16"/>
        <v>-2.0972715139212283</v>
      </c>
      <c r="K156" s="57">
        <f t="shared" si="17"/>
        <v>4.3985478031054415</v>
      </c>
    </row>
    <row r="157" spans="1:11" x14ac:dyDescent="0.25">
      <c r="A157" s="13" t="s">
        <v>162</v>
      </c>
      <c r="B157" s="14">
        <v>153</v>
      </c>
      <c r="C157" s="145">
        <v>117.3</v>
      </c>
      <c r="D157" s="141">
        <v>117.3</v>
      </c>
      <c r="E157" s="172">
        <f t="shared" si="18"/>
        <v>105.16830000888257</v>
      </c>
      <c r="F157" s="172">
        <f t="shared" si="19"/>
        <v>-0.62639082394584</v>
      </c>
      <c r="G157" s="28">
        <f t="shared" si="20"/>
        <v>1.051947938336355</v>
      </c>
      <c r="H157" s="142">
        <f t="shared" si="14"/>
        <v>106.28891209087155</v>
      </c>
      <c r="I157" s="67">
        <f t="shared" si="15"/>
        <v>9.387116717074552E-2</v>
      </c>
      <c r="J157" s="134">
        <f t="shared" si="16"/>
        <v>11.011087909128449</v>
      </c>
      <c r="K157" s="57">
        <f t="shared" si="17"/>
        <v>121.24405694255472</v>
      </c>
    </row>
    <row r="158" spans="1:11" x14ac:dyDescent="0.25">
      <c r="A158" s="13" t="s">
        <v>163</v>
      </c>
      <c r="B158" s="14">
        <v>154</v>
      </c>
      <c r="C158" s="145">
        <v>142.5</v>
      </c>
      <c r="D158" s="141">
        <v>142.5</v>
      </c>
      <c r="E158" s="172">
        <f t="shared" si="18"/>
        <v>117.20563221474004</v>
      </c>
      <c r="F158" s="172">
        <f t="shared" si="19"/>
        <v>0.44242739976955914</v>
      </c>
      <c r="G158" s="28">
        <f t="shared" si="20"/>
        <v>1.0298908269228144</v>
      </c>
      <c r="H158" s="142">
        <f t="shared" si="14"/>
        <v>106.5180993771929</v>
      </c>
      <c r="I158" s="67">
        <f t="shared" si="15"/>
        <v>0.25250456577408492</v>
      </c>
      <c r="J158" s="134">
        <f t="shared" si="16"/>
        <v>35.981900622807103</v>
      </c>
      <c r="K158" s="57">
        <f t="shared" si="17"/>
        <v>1294.6971724295663</v>
      </c>
    </row>
    <row r="159" spans="1:11" x14ac:dyDescent="0.25">
      <c r="A159" s="13" t="s">
        <v>164</v>
      </c>
      <c r="B159" s="14">
        <v>155</v>
      </c>
      <c r="C159" s="145">
        <v>140</v>
      </c>
      <c r="D159" s="141">
        <v>140</v>
      </c>
      <c r="E159" s="172">
        <f t="shared" si="18"/>
        <v>123.76400068276763</v>
      </c>
      <c r="F159" s="172">
        <f t="shared" si="19"/>
        <v>0.95861282593053732</v>
      </c>
      <c r="G159" s="28">
        <f t="shared" si="20"/>
        <v>1.0444486249702019</v>
      </c>
      <c r="H159" s="142">
        <f t="shared" si="14"/>
        <v>122.27429898258559</v>
      </c>
      <c r="I159" s="67">
        <f t="shared" si="15"/>
        <v>0.12661215012438864</v>
      </c>
      <c r="J159" s="134">
        <f t="shared" si="16"/>
        <v>17.725701017414409</v>
      </c>
      <c r="K159" s="57">
        <f t="shared" si="17"/>
        <v>314.20047655876618</v>
      </c>
    </row>
    <row r="160" spans="1:11" x14ac:dyDescent="0.25">
      <c r="A160" s="13" t="s">
        <v>165</v>
      </c>
      <c r="B160" s="14">
        <v>156</v>
      </c>
      <c r="C160" s="145">
        <v>159.80000000000001</v>
      </c>
      <c r="D160" s="141">
        <v>159.80000000000001</v>
      </c>
      <c r="E160" s="172">
        <f t="shared" si="18"/>
        <v>134.47152920013244</v>
      </c>
      <c r="F160" s="172">
        <f t="shared" si="19"/>
        <v>1.7814213102875898</v>
      </c>
      <c r="G160" s="28">
        <f t="shared" si="20"/>
        <v>1.0595594880292658</v>
      </c>
      <c r="H160" s="142">
        <f t="shared" si="14"/>
        <v>131.20169614439706</v>
      </c>
      <c r="I160" s="67">
        <f t="shared" si="15"/>
        <v>0.17896310297623871</v>
      </c>
      <c r="J160" s="134">
        <f t="shared" si="16"/>
        <v>28.59830385560295</v>
      </c>
      <c r="K160" s="57">
        <f t="shared" si="17"/>
        <v>817.8629834173945</v>
      </c>
    </row>
    <row r="161" spans="1:11" x14ac:dyDescent="0.25">
      <c r="A161" s="13" t="s">
        <v>166</v>
      </c>
      <c r="B161" s="14">
        <v>157</v>
      </c>
      <c r="C161" s="145">
        <v>131.19999999999999</v>
      </c>
      <c r="D161" s="141">
        <v>131.19999999999999</v>
      </c>
      <c r="E161" s="172">
        <f t="shared" si="18"/>
        <v>133.07546511206664</v>
      </c>
      <c r="F161" s="172">
        <f t="shared" si="19"/>
        <v>1.5132415426665637</v>
      </c>
      <c r="G161" s="28">
        <f t="shared" si="20"/>
        <v>1.0274365157184304</v>
      </c>
      <c r="H161" s="142">
        <f t="shared" si="14"/>
        <v>140.3256638718498</v>
      </c>
      <c r="I161" s="67">
        <f t="shared" si="15"/>
        <v>6.9555364876904044E-2</v>
      </c>
      <c r="J161" s="134">
        <f t="shared" si="16"/>
        <v>-9.1256638718498095</v>
      </c>
      <c r="K161" s="57">
        <f t="shared" si="17"/>
        <v>83.277741101984859</v>
      </c>
    </row>
    <row r="162" spans="1:11" x14ac:dyDescent="0.25">
      <c r="A162" s="13" t="s">
        <v>167</v>
      </c>
      <c r="B162" s="14">
        <v>158</v>
      </c>
      <c r="C162" s="145">
        <v>125.4</v>
      </c>
      <c r="D162" s="141">
        <v>125.4</v>
      </c>
      <c r="E162" s="172">
        <f t="shared" si="18"/>
        <v>129.37991347790103</v>
      </c>
      <c r="F162" s="172">
        <f t="shared" si="19"/>
        <v>1.0736193985419282</v>
      </c>
      <c r="G162" s="28">
        <f t="shared" si="20"/>
        <v>1.0402519028996697</v>
      </c>
      <c r="H162" s="142">
        <f t="shared" si="14"/>
        <v>140.57098960205397</v>
      </c>
      <c r="I162" s="67">
        <f t="shared" si="15"/>
        <v>0.12098077832578918</v>
      </c>
      <c r="J162" s="134">
        <f t="shared" si="16"/>
        <v>-15.170989602053965</v>
      </c>
      <c r="K162" s="57">
        <f t="shared" si="17"/>
        <v>230.1589255056295</v>
      </c>
    </row>
    <row r="163" spans="1:11" x14ac:dyDescent="0.25">
      <c r="A163" s="13" t="s">
        <v>168</v>
      </c>
      <c r="B163" s="14">
        <v>159</v>
      </c>
      <c r="C163" s="145">
        <v>126.5</v>
      </c>
      <c r="D163" s="141">
        <v>126.5</v>
      </c>
      <c r="E163" s="172">
        <f t="shared" si="18"/>
        <v>126.48587677047688</v>
      </c>
      <c r="F163" s="172">
        <f t="shared" si="19"/>
        <v>0.7387492231983912</v>
      </c>
      <c r="G163" s="28">
        <f t="shared" si="20"/>
        <v>1.0562422991442908</v>
      </c>
      <c r="H163" s="142">
        <f t="shared" si="14"/>
        <v>138.22327850617287</v>
      </c>
      <c r="I163" s="67">
        <f t="shared" si="15"/>
        <v>9.267413838871838E-2</v>
      </c>
      <c r="J163" s="134">
        <f t="shared" si="16"/>
        <v>-11.723278506172875</v>
      </c>
      <c r="K163" s="57">
        <f t="shared" si="17"/>
        <v>137.4352589332949</v>
      </c>
    </row>
    <row r="164" spans="1:11" x14ac:dyDescent="0.25">
      <c r="A164" s="13" t="s">
        <v>169</v>
      </c>
      <c r="B164" s="14">
        <v>160</v>
      </c>
      <c r="C164" s="145">
        <v>119.4</v>
      </c>
      <c r="D164" s="141">
        <v>119.4</v>
      </c>
      <c r="E164" s="172">
        <f t="shared" si="18"/>
        <v>123.27534042621774</v>
      </c>
      <c r="F164" s="172">
        <f t="shared" si="19"/>
        <v>0.40542952130497562</v>
      </c>
      <c r="G164" s="28">
        <f t="shared" si="20"/>
        <v>1.024151403619965</v>
      </c>
      <c r="H164" s="142">
        <f t="shared" si="14"/>
        <v>130.71522644452219</v>
      </c>
      <c r="I164" s="67">
        <f t="shared" si="15"/>
        <v>9.4767390657639713E-2</v>
      </c>
      <c r="J164" s="134">
        <f t="shared" si="16"/>
        <v>-11.315226444522182</v>
      </c>
      <c r="K164" s="57">
        <f t="shared" si="17"/>
        <v>128.03434949081409</v>
      </c>
    </row>
    <row r="165" spans="1:11" x14ac:dyDescent="0.25">
      <c r="A165" s="13" t="s">
        <v>170</v>
      </c>
      <c r="B165" s="14">
        <v>161</v>
      </c>
      <c r="C165" s="145">
        <v>113.5</v>
      </c>
      <c r="D165" s="141">
        <v>113.5</v>
      </c>
      <c r="E165" s="172">
        <f t="shared" si="18"/>
        <v>118.45504199601064</v>
      </c>
      <c r="F165" s="172">
        <f t="shared" si="19"/>
        <v>-3.5621917802643843E-2</v>
      </c>
      <c r="G165" s="28">
        <f t="shared" si="20"/>
        <v>1.0356717008789202</v>
      </c>
      <c r="H165" s="142">
        <f t="shared" si="14"/>
        <v>128.65915629000679</v>
      </c>
      <c r="I165" s="67">
        <f t="shared" si="15"/>
        <v>0.1335608483701039</v>
      </c>
      <c r="J165" s="134">
        <f t="shared" si="16"/>
        <v>-15.159156290006791</v>
      </c>
      <c r="K165" s="57">
        <f t="shared" si="17"/>
        <v>229.80001942485248</v>
      </c>
    </row>
    <row r="166" spans="1:11" x14ac:dyDescent="0.25">
      <c r="A166" s="13" t="s">
        <v>171</v>
      </c>
      <c r="B166" s="14">
        <v>162</v>
      </c>
      <c r="C166" s="145">
        <v>98.7</v>
      </c>
      <c r="D166" s="141">
        <v>98.7</v>
      </c>
      <c r="E166" s="172">
        <f t="shared" si="18"/>
        <v>109.46340235712948</v>
      </c>
      <c r="F166" s="172">
        <f t="shared" si="19"/>
        <v>-0.79150981346167015</v>
      </c>
      <c r="G166" s="28">
        <f t="shared" si="20"/>
        <v>1.0476172331580917</v>
      </c>
      <c r="H166" s="142">
        <f t="shared" si="14"/>
        <v>125.07960052673999</v>
      </c>
      <c r="I166" s="67">
        <f t="shared" si="15"/>
        <v>0.26727052205410323</v>
      </c>
      <c r="J166" s="134">
        <f t="shared" si="16"/>
        <v>-26.379600526739992</v>
      </c>
      <c r="K166" s="57">
        <f t="shared" si="17"/>
        <v>695.88332395038083</v>
      </c>
    </row>
    <row r="167" spans="1:11" x14ac:dyDescent="0.25">
      <c r="A167" s="13" t="s">
        <v>172</v>
      </c>
      <c r="B167" s="14">
        <v>163</v>
      </c>
      <c r="C167" s="145">
        <v>114.5</v>
      </c>
      <c r="D167" s="141">
        <v>114.5</v>
      </c>
      <c r="E167" s="172">
        <f t="shared" si="18"/>
        <v>109.79358743564026</v>
      </c>
      <c r="F167" s="172">
        <f t="shared" si="19"/>
        <v>-0.69683876457919525</v>
      </c>
      <c r="G167" s="28">
        <f t="shared" si="20"/>
        <v>1.0251956784259517</v>
      </c>
      <c r="H167" s="142">
        <f t="shared" si="14"/>
        <v>111.29647128263539</v>
      </c>
      <c r="I167" s="67">
        <f t="shared" si="15"/>
        <v>2.7978416745542405E-2</v>
      </c>
      <c r="J167" s="134">
        <f t="shared" si="16"/>
        <v>3.2035287173646054</v>
      </c>
      <c r="K167" s="57">
        <f t="shared" si="17"/>
        <v>10.262596242979715</v>
      </c>
    </row>
    <row r="168" spans="1:11" x14ac:dyDescent="0.25">
      <c r="A168" s="13" t="s">
        <v>173</v>
      </c>
      <c r="B168" s="14">
        <v>164</v>
      </c>
      <c r="C168" s="145">
        <v>113.8</v>
      </c>
      <c r="D168" s="141">
        <v>113.8</v>
      </c>
      <c r="E168" s="172">
        <f t="shared" si="18"/>
        <v>109.37775884906023</v>
      </c>
      <c r="F168" s="172">
        <f t="shared" si="19"/>
        <v>-0.67312150555606609</v>
      </c>
      <c r="G168" s="28">
        <f t="shared" si="20"/>
        <v>1.0359372641494156</v>
      </c>
      <c r="H168" s="142">
        <f t="shared" si="14"/>
        <v>112.9884152565179</v>
      </c>
      <c r="I168" s="67">
        <f t="shared" si="15"/>
        <v>7.1316761290167018E-3</v>
      </c>
      <c r="J168" s="134">
        <f t="shared" si="16"/>
        <v>0.81158474348210063</v>
      </c>
      <c r="K168" s="57">
        <f t="shared" si="17"/>
        <v>0.65866979585290708</v>
      </c>
    </row>
    <row r="169" spans="1:11" x14ac:dyDescent="0.25">
      <c r="A169" s="13" t="s">
        <v>174</v>
      </c>
      <c r="B169" s="14">
        <v>165</v>
      </c>
      <c r="C169" s="145">
        <v>133.1</v>
      </c>
      <c r="D169" s="141">
        <v>133.1</v>
      </c>
      <c r="E169" s="172">
        <f t="shared" si="18"/>
        <v>115.28336330174284</v>
      </c>
      <c r="F169" s="172">
        <f t="shared" si="19"/>
        <v>-0.11787703468072175</v>
      </c>
      <c r="G169" s="28">
        <f t="shared" si="20"/>
        <v>1.0535838845013852</v>
      </c>
      <c r="H169" s="142">
        <f t="shared" si="14"/>
        <v>113.8808514052556</v>
      </c>
      <c r="I169" s="67">
        <f t="shared" si="15"/>
        <v>0.14439630799958225</v>
      </c>
      <c r="J169" s="134">
        <f t="shared" si="16"/>
        <v>19.219148594744397</v>
      </c>
      <c r="K169" s="57">
        <f t="shared" si="17"/>
        <v>369.37567270686549</v>
      </c>
    </row>
    <row r="170" spans="1:11" x14ac:dyDescent="0.25">
      <c r="A170" s="13" t="s">
        <v>175</v>
      </c>
      <c r="B170" s="14">
        <v>166</v>
      </c>
      <c r="C170" s="145">
        <v>143.4</v>
      </c>
      <c r="D170" s="141">
        <v>143.4</v>
      </c>
      <c r="E170" s="172">
        <f t="shared" si="18"/>
        <v>124.02658179896</v>
      </c>
      <c r="F170" s="172">
        <f t="shared" si="19"/>
        <v>0.62999942821145927</v>
      </c>
      <c r="G170" s="28">
        <f t="shared" si="20"/>
        <v>1.0325059292806471</v>
      </c>
      <c r="H170" s="142">
        <f t="shared" si="14"/>
        <v>118.06715882481538</v>
      </c>
      <c r="I170" s="67">
        <f t="shared" si="15"/>
        <v>0.17665858560100856</v>
      </c>
      <c r="J170" s="134">
        <f t="shared" si="16"/>
        <v>25.332841175184626</v>
      </c>
      <c r="K170" s="57">
        <f t="shared" si="17"/>
        <v>641.75284200712963</v>
      </c>
    </row>
    <row r="171" spans="1:11" x14ac:dyDescent="0.25">
      <c r="A171" s="13" t="s">
        <v>176</v>
      </c>
      <c r="B171" s="14">
        <v>167</v>
      </c>
      <c r="C171" s="145">
        <v>137.30000000000001</v>
      </c>
      <c r="D171" s="141">
        <v>137.30000000000001</v>
      </c>
      <c r="E171" s="172">
        <f t="shared" si="18"/>
        <v>127.48249345257432</v>
      </c>
      <c r="F171" s="172">
        <f t="shared" si="19"/>
        <v>0.86850642003546086</v>
      </c>
      <c r="G171" s="28">
        <f t="shared" si="20"/>
        <v>1.0382291577068006</v>
      </c>
      <c r="H171" s="142">
        <f t="shared" si="14"/>
        <v>129.13639771469539</v>
      </c>
      <c r="I171" s="67">
        <f t="shared" si="15"/>
        <v>5.9458137547739397E-2</v>
      </c>
      <c r="J171" s="134">
        <f t="shared" si="16"/>
        <v>8.16360228530462</v>
      </c>
      <c r="K171" s="57">
        <f t="shared" si="17"/>
        <v>66.644402272630813</v>
      </c>
    </row>
    <row r="172" spans="1:11" x14ac:dyDescent="0.25">
      <c r="A172" s="13" t="s">
        <v>177</v>
      </c>
      <c r="B172" s="14">
        <v>168</v>
      </c>
      <c r="C172" s="145">
        <v>165.2</v>
      </c>
      <c r="D172" s="141">
        <v>165.2</v>
      </c>
      <c r="E172" s="172">
        <f t="shared" si="18"/>
        <v>138.55214656058371</v>
      </c>
      <c r="F172" s="172">
        <f t="shared" si="19"/>
        <v>1.7294832005004606</v>
      </c>
      <c r="G172" s="28">
        <f t="shared" si="20"/>
        <v>1.0613259657086636</v>
      </c>
      <c r="H172" s="142">
        <f t="shared" si="14"/>
        <v>135.228545025421</v>
      </c>
      <c r="I172" s="67">
        <f t="shared" si="15"/>
        <v>0.18142527224321423</v>
      </c>
      <c r="J172" s="134">
        <f t="shared" si="16"/>
        <v>29.97145497457899</v>
      </c>
      <c r="K172" s="57">
        <f t="shared" si="17"/>
        <v>898.2881132932157</v>
      </c>
    </row>
    <row r="173" spans="1:11" x14ac:dyDescent="0.25">
      <c r="A173" s="13" t="s">
        <v>178</v>
      </c>
      <c r="B173" s="14">
        <v>169</v>
      </c>
      <c r="C173" s="145">
        <v>126.9</v>
      </c>
      <c r="D173" s="141">
        <v>126.9</v>
      </c>
      <c r="E173" s="172">
        <f t="shared" si="18"/>
        <v>134.05032127525695</v>
      </c>
      <c r="F173" s="172">
        <f t="shared" si="19"/>
        <v>1.2035607642966433</v>
      </c>
      <c r="G173" s="28">
        <f t="shared" si="20"/>
        <v>1.0277156943170194</v>
      </c>
      <c r="H173" s="142">
        <f t="shared" si="14"/>
        <v>144.84161449747188</v>
      </c>
      <c r="I173" s="67">
        <f t="shared" si="15"/>
        <v>0.14138388098874605</v>
      </c>
      <c r="J173" s="134">
        <f t="shared" si="16"/>
        <v>-17.941614497471875</v>
      </c>
      <c r="K173" s="57">
        <f t="shared" si="17"/>
        <v>321.90153077589298</v>
      </c>
    </row>
    <row r="174" spans="1:11" x14ac:dyDescent="0.25">
      <c r="A174" s="13" t="s">
        <v>179</v>
      </c>
      <c r="B174" s="14">
        <v>170</v>
      </c>
      <c r="C174" s="145">
        <v>124</v>
      </c>
      <c r="D174" s="141">
        <v>124</v>
      </c>
      <c r="E174" s="172">
        <f t="shared" si="18"/>
        <v>129.58092027366331</v>
      </c>
      <c r="F174" s="172">
        <f t="shared" si="19"/>
        <v>0.72476279125550347</v>
      </c>
      <c r="G174" s="28">
        <f t="shared" si="20"/>
        <v>1.0336927206710866</v>
      </c>
      <c r="H174" s="142">
        <f t="shared" si="14"/>
        <v>140.42452402650068</v>
      </c>
      <c r="I174" s="67">
        <f t="shared" si="15"/>
        <v>0.13245583892339255</v>
      </c>
      <c r="J174" s="134">
        <f t="shared" si="16"/>
        <v>-16.424524026500677</v>
      </c>
      <c r="K174" s="57">
        <f t="shared" si="17"/>
        <v>269.76498949709804</v>
      </c>
    </row>
    <row r="175" spans="1:11" x14ac:dyDescent="0.25">
      <c r="A175" s="13" t="s">
        <v>180</v>
      </c>
      <c r="B175" s="14">
        <v>171</v>
      </c>
      <c r="C175" s="145">
        <v>135.69999999999999</v>
      </c>
      <c r="D175" s="141">
        <v>135.69999999999999</v>
      </c>
      <c r="E175" s="172">
        <f t="shared" si="18"/>
        <v>129.42827661954999</v>
      </c>
      <c r="F175" s="172">
        <f t="shared" si="19"/>
        <v>0.6507096872663749</v>
      </c>
      <c r="G175" s="28">
        <f t="shared" si="20"/>
        <v>1.0606078849152321</v>
      </c>
      <c r="H175" s="142">
        <f t="shared" si="14"/>
        <v>138.29680491620201</v>
      </c>
      <c r="I175" s="67">
        <f t="shared" si="15"/>
        <v>1.9136366368474711E-2</v>
      </c>
      <c r="J175" s="134">
        <f t="shared" si="16"/>
        <v>-2.5968049162020179</v>
      </c>
      <c r="K175" s="57">
        <f t="shared" si="17"/>
        <v>6.7433957728109695</v>
      </c>
    </row>
    <row r="176" spans="1:11" x14ac:dyDescent="0.25">
      <c r="A176" s="13" t="s">
        <v>181</v>
      </c>
      <c r="B176" s="14">
        <v>172</v>
      </c>
      <c r="C176" s="145">
        <v>130</v>
      </c>
      <c r="D176" s="141">
        <v>130</v>
      </c>
      <c r="E176" s="172">
        <f t="shared" si="18"/>
        <v>128.79345591402688</v>
      </c>
      <c r="F176" s="172">
        <f t="shared" si="19"/>
        <v>0.54221092211494226</v>
      </c>
      <c r="G176" s="28">
        <f t="shared" si="20"/>
        <v>1.0266918960029805</v>
      </c>
      <c r="H176" s="142">
        <f t="shared" si="14"/>
        <v>133.68421572836385</v>
      </c>
      <c r="I176" s="67">
        <f t="shared" si="15"/>
        <v>2.8340120987414251E-2</v>
      </c>
      <c r="J176" s="134">
        <f t="shared" si="16"/>
        <v>-3.6842157283638528</v>
      </c>
      <c r="K176" s="57">
        <f t="shared" si="17"/>
        <v>13.573445533123595</v>
      </c>
    </row>
    <row r="177" spans="1:11" x14ac:dyDescent="0.25">
      <c r="A177" s="13" t="s">
        <v>182</v>
      </c>
      <c r="B177" s="14">
        <v>173</v>
      </c>
      <c r="C177" s="145">
        <v>109.4</v>
      </c>
      <c r="D177" s="141">
        <v>109.4</v>
      </c>
      <c r="E177" s="172">
        <f t="shared" si="18"/>
        <v>120.90802621052356</v>
      </c>
      <c r="F177" s="172">
        <f t="shared" si="19"/>
        <v>-0.16908194668723908</v>
      </c>
      <c r="G177" s="28">
        <f t="shared" si="20"/>
        <v>1.0265016227303536</v>
      </c>
      <c r="H177" s="142">
        <f t="shared" si="14"/>
        <v>133.69333733166067</v>
      </c>
      <c r="I177" s="67">
        <f t="shared" si="15"/>
        <v>0.22205975623090188</v>
      </c>
      <c r="J177" s="134">
        <f t="shared" si="16"/>
        <v>-24.293337331660666</v>
      </c>
      <c r="K177" s="57">
        <f t="shared" si="17"/>
        <v>590.16623870985779</v>
      </c>
    </row>
    <row r="178" spans="1:11" x14ac:dyDescent="0.25">
      <c r="A178" s="13" t="s">
        <v>183</v>
      </c>
      <c r="B178" s="14">
        <v>174</v>
      </c>
      <c r="C178" s="145">
        <v>117.8</v>
      </c>
      <c r="D178" s="141">
        <v>117.8</v>
      </c>
      <c r="E178" s="172">
        <f t="shared" si="18"/>
        <v>117.27108005651527</v>
      </c>
      <c r="F178" s="172">
        <f t="shared" si="19"/>
        <v>-0.46176968578513539</v>
      </c>
      <c r="G178" s="28">
        <f t="shared" si="20"/>
        <v>1.0574776359613292</v>
      </c>
      <c r="H178" s="142">
        <f t="shared" si="14"/>
        <v>128.05667630256553</v>
      </c>
      <c r="I178" s="67">
        <f t="shared" si="15"/>
        <v>8.7068559444529181E-2</v>
      </c>
      <c r="J178" s="134">
        <f t="shared" si="16"/>
        <v>-10.256676302565538</v>
      </c>
      <c r="K178" s="57">
        <f t="shared" si="17"/>
        <v>105.19940877560947</v>
      </c>
    </row>
    <row r="179" spans="1:11" x14ac:dyDescent="0.25">
      <c r="A179" s="13" t="s">
        <v>184</v>
      </c>
      <c r="B179" s="14">
        <v>175</v>
      </c>
      <c r="C179" s="145">
        <v>120.3</v>
      </c>
      <c r="D179" s="141">
        <v>120.3</v>
      </c>
      <c r="E179" s="172">
        <f t="shared" si="18"/>
        <v>116.93953054785703</v>
      </c>
      <c r="F179" s="172">
        <f t="shared" si="19"/>
        <v>-0.45077910283562556</v>
      </c>
      <c r="G179" s="28">
        <f t="shared" si="20"/>
        <v>1.0268060023859591</v>
      </c>
      <c r="H179" s="142">
        <f t="shared" si="14"/>
        <v>119.92717233532555</v>
      </c>
      <c r="I179" s="67">
        <f t="shared" si="15"/>
        <v>3.0991493322896605E-3</v>
      </c>
      <c r="J179" s="134">
        <f t="shared" si="16"/>
        <v>0.37282766467444617</v>
      </c>
      <c r="K179" s="57">
        <f t="shared" si="17"/>
        <v>0.13900046754660128</v>
      </c>
    </row>
    <row r="180" spans="1:11" x14ac:dyDescent="0.25">
      <c r="A180" s="13" t="s">
        <v>185</v>
      </c>
      <c r="B180" s="14">
        <v>176</v>
      </c>
      <c r="C180" s="145">
        <v>121</v>
      </c>
      <c r="D180" s="141">
        <v>121</v>
      </c>
      <c r="E180" s="172">
        <f t="shared" si="18"/>
        <v>116.9862518661625</v>
      </c>
      <c r="F180" s="172">
        <f t="shared" si="19"/>
        <v>-0.40879006729131684</v>
      </c>
      <c r="G180" s="28">
        <f t="shared" si="20"/>
        <v>1.0269373062530587</v>
      </c>
      <c r="H180" s="142">
        <f t="shared" si="14"/>
        <v>119.5758923881473</v>
      </c>
      <c r="I180" s="67">
        <f t="shared" si="15"/>
        <v>1.1769484395476898E-2</v>
      </c>
      <c r="J180" s="134">
        <f t="shared" si="16"/>
        <v>1.4241076118527047</v>
      </c>
      <c r="K180" s="57">
        <f t="shared" si="17"/>
        <v>2.0280824901368137</v>
      </c>
    </row>
    <row r="181" spans="1:11" x14ac:dyDescent="0.25">
      <c r="A181" s="13" t="s">
        <v>186</v>
      </c>
      <c r="B181" s="14">
        <v>177</v>
      </c>
      <c r="C181" s="145">
        <v>132.30000000000001</v>
      </c>
      <c r="D181" s="141">
        <v>132.30000000000001</v>
      </c>
      <c r="E181" s="172">
        <f t="shared" si="18"/>
        <v>119.63688172112118</v>
      </c>
      <c r="F181" s="172">
        <f t="shared" si="19"/>
        <v>-0.15057502585341706</v>
      </c>
      <c r="G181" s="28">
        <f t="shared" si="20"/>
        <v>1.0601766060178599</v>
      </c>
      <c r="H181" s="142">
        <f t="shared" si="14"/>
        <v>123.27805870944246</v>
      </c>
      <c r="I181" s="67">
        <f t="shared" si="15"/>
        <v>6.8193055862112995E-2</v>
      </c>
      <c r="J181" s="134">
        <f t="shared" si="16"/>
        <v>9.0219412905575496</v>
      </c>
      <c r="K181" s="57">
        <f t="shared" si="17"/>
        <v>81.395424650267216</v>
      </c>
    </row>
    <row r="182" spans="1:11" x14ac:dyDescent="0.25">
      <c r="A182" s="13" t="s">
        <v>187</v>
      </c>
      <c r="B182" s="14">
        <v>178</v>
      </c>
      <c r="C182" s="145">
        <v>142.9</v>
      </c>
      <c r="D182" s="141">
        <v>142.9</v>
      </c>
      <c r="E182" s="172">
        <f t="shared" si="18"/>
        <v>126.54467259154876</v>
      </c>
      <c r="F182" s="172">
        <f t="shared" si="19"/>
        <v>0.44515105579269881</v>
      </c>
      <c r="G182" s="28">
        <f t="shared" si="20"/>
        <v>1.0325221254387402</v>
      </c>
      <c r="H182" s="142">
        <f t="shared" si="14"/>
        <v>122.68925691763056</v>
      </c>
      <c r="I182" s="67">
        <f t="shared" si="15"/>
        <v>0.14143277174506261</v>
      </c>
      <c r="J182" s="134">
        <f t="shared" si="16"/>
        <v>20.210743082369447</v>
      </c>
      <c r="K182" s="57">
        <f t="shared" si="17"/>
        <v>408.47413594154449</v>
      </c>
    </row>
    <row r="183" spans="1:11" x14ac:dyDescent="0.25">
      <c r="A183" s="13" t="s">
        <v>188</v>
      </c>
      <c r="B183" s="14">
        <v>179</v>
      </c>
      <c r="C183" s="145">
        <v>147.4</v>
      </c>
      <c r="D183" s="141">
        <v>147.4</v>
      </c>
      <c r="E183" s="172">
        <f t="shared" si="18"/>
        <v>132.92241886501014</v>
      </c>
      <c r="F183" s="172">
        <f t="shared" si="19"/>
        <v>0.9458620921639358</v>
      </c>
      <c r="G183" s="28">
        <f t="shared" si="20"/>
        <v>1.0315118025662693</v>
      </c>
      <c r="H183" s="142">
        <f t="shared" si="14"/>
        <v>130.4105874179518</v>
      </c>
      <c r="I183" s="67">
        <f t="shared" si="15"/>
        <v>0.11526060096369201</v>
      </c>
      <c r="J183" s="134">
        <f t="shared" si="16"/>
        <v>16.989412582048203</v>
      </c>
      <c r="K183" s="57">
        <f t="shared" si="17"/>
        <v>288.64013988305777</v>
      </c>
    </row>
    <row r="184" spans="1:11" x14ac:dyDescent="0.25">
      <c r="A184" s="13" t="s">
        <v>189</v>
      </c>
      <c r="B184" s="14">
        <v>180</v>
      </c>
      <c r="C184" s="145">
        <v>175.9</v>
      </c>
      <c r="D184" s="141">
        <v>175.9</v>
      </c>
      <c r="E184" s="172">
        <f t="shared" si="18"/>
        <v>145.36050446540801</v>
      </c>
      <c r="F184" s="172">
        <f t="shared" si="19"/>
        <v>1.9158057562588797</v>
      </c>
      <c r="G184" s="28">
        <f t="shared" si="20"/>
        <v>1.0685420448585454</v>
      </c>
      <c r="H184" s="142">
        <f t="shared" si="14"/>
        <v>141.92401975862211</v>
      </c>
      <c r="I184" s="67">
        <f t="shared" si="15"/>
        <v>0.19315508949049401</v>
      </c>
      <c r="J184" s="134">
        <f t="shared" si="16"/>
        <v>33.975980241377897</v>
      </c>
      <c r="K184" s="57">
        <f t="shared" si="17"/>
        <v>1154.3672333625013</v>
      </c>
    </row>
    <row r="185" spans="1:11" x14ac:dyDescent="0.25">
      <c r="A185" s="13" t="s">
        <v>190</v>
      </c>
      <c r="B185" s="14">
        <v>181</v>
      </c>
      <c r="C185" s="145">
        <v>132.6</v>
      </c>
      <c r="D185" s="141">
        <v>132.6</v>
      </c>
      <c r="E185" s="172">
        <f t="shared" si="18"/>
        <v>140.51565594793834</v>
      </c>
      <c r="F185" s="172">
        <f t="shared" si="19"/>
        <v>1.34520653555619</v>
      </c>
      <c r="G185" s="28">
        <f t="shared" si="20"/>
        <v>1.0275640144025531</v>
      </c>
      <c r="H185" s="142">
        <f t="shared" si="14"/>
        <v>152.06604885685078</v>
      </c>
      <c r="I185" s="67">
        <f t="shared" si="15"/>
        <v>0.14680278172587324</v>
      </c>
      <c r="J185" s="134">
        <f t="shared" si="16"/>
        <v>-19.46604885685079</v>
      </c>
      <c r="K185" s="57">
        <f t="shared" si="17"/>
        <v>378.92705809730194</v>
      </c>
    </row>
    <row r="186" spans="1:11" x14ac:dyDescent="0.25">
      <c r="A186" s="13" t="s">
        <v>191</v>
      </c>
      <c r="B186" s="14">
        <v>182</v>
      </c>
      <c r="C186" s="145">
        <v>123.7</v>
      </c>
      <c r="D186" s="141">
        <v>123.7</v>
      </c>
      <c r="E186" s="172">
        <f t="shared" si="18"/>
        <v>133.99325321826859</v>
      </c>
      <c r="F186" s="172">
        <f t="shared" si="19"/>
        <v>0.68118031357112052</v>
      </c>
      <c r="G186" s="28">
        <f t="shared" si="20"/>
        <v>1.0254669331641739</v>
      </c>
      <c r="H186" s="142">
        <f t="shared" si="14"/>
        <v>146.33115397395511</v>
      </c>
      <c r="I186" s="67">
        <f t="shared" si="15"/>
        <v>0.18295193188322642</v>
      </c>
      <c r="J186" s="134">
        <f t="shared" si="16"/>
        <v>-22.631153973955108</v>
      </c>
      <c r="K186" s="57">
        <f t="shared" si="17"/>
        <v>512.16913019286403</v>
      </c>
    </row>
    <row r="187" spans="1:11" x14ac:dyDescent="0.25">
      <c r="A187" s="13" t="s">
        <v>192</v>
      </c>
      <c r="B187" s="14">
        <v>183</v>
      </c>
      <c r="C187" s="145">
        <v>153.30000000000001</v>
      </c>
      <c r="D187" s="141">
        <v>153.30000000000001</v>
      </c>
      <c r="E187" s="172">
        <f t="shared" si="18"/>
        <v>137.82727283655851</v>
      </c>
      <c r="F187" s="172">
        <f t="shared" si="19"/>
        <v>0.94727995088938677</v>
      </c>
      <c r="G187" s="28">
        <f t="shared" si="20"/>
        <v>1.0709816029143926</v>
      </c>
      <c r="H187" s="142">
        <f t="shared" si="14"/>
        <v>143.90529459627828</v>
      </c>
      <c r="I187" s="67">
        <f t="shared" si="15"/>
        <v>6.1283140272157401E-2</v>
      </c>
      <c r="J187" s="134">
        <f t="shared" si="16"/>
        <v>9.3947054037217299</v>
      </c>
      <c r="K187" s="57">
        <f t="shared" si="17"/>
        <v>88.260489622718268</v>
      </c>
    </row>
    <row r="188" spans="1:11" x14ac:dyDescent="0.25">
      <c r="A188" s="13" t="s">
        <v>193</v>
      </c>
      <c r="B188" s="14">
        <v>184</v>
      </c>
      <c r="C188" s="145">
        <v>134</v>
      </c>
      <c r="D188" s="141">
        <v>134</v>
      </c>
      <c r="E188" s="172">
        <f t="shared" si="18"/>
        <v>135.77341077887124</v>
      </c>
      <c r="F188" s="172">
        <f t="shared" si="19"/>
        <v>0.69398356536551709</v>
      </c>
      <c r="G188" s="28">
        <f t="shared" si="20"/>
        <v>1.0252971080793185</v>
      </c>
      <c r="H188" s="142">
        <f t="shared" si="14"/>
        <v>142.59973655918898</v>
      </c>
      <c r="I188" s="67">
        <f t="shared" si="15"/>
        <v>6.4177138501410325E-2</v>
      </c>
      <c r="J188" s="134">
        <f t="shared" si="16"/>
        <v>-8.5997365591889832</v>
      </c>
      <c r="K188" s="57">
        <f t="shared" si="17"/>
        <v>73.955468887451573</v>
      </c>
    </row>
    <row r="189" spans="1:11" x14ac:dyDescent="0.25">
      <c r="A189" s="13" t="s">
        <v>194</v>
      </c>
      <c r="B189" s="14">
        <v>185</v>
      </c>
      <c r="C189" s="145">
        <v>119.6</v>
      </c>
      <c r="D189" s="141">
        <v>119.6</v>
      </c>
      <c r="E189" s="172">
        <f t="shared" si="18"/>
        <v>129.35363185086584</v>
      </c>
      <c r="F189" s="172">
        <f t="shared" si="19"/>
        <v>9.3582010925011727E-2</v>
      </c>
      <c r="G189" s="28">
        <f t="shared" si="20"/>
        <v>1.0198383995433775</v>
      </c>
      <c r="H189" s="142">
        <f t="shared" si="14"/>
        <v>139.94280035509041</v>
      </c>
      <c r="I189" s="67">
        <f t="shared" si="15"/>
        <v>0.17009030397232791</v>
      </c>
      <c r="J189" s="134">
        <f t="shared" si="16"/>
        <v>-20.342800355090418</v>
      </c>
      <c r="K189" s="57">
        <f t="shared" si="17"/>
        <v>413.82952628706681</v>
      </c>
    </row>
    <row r="190" spans="1:11" x14ac:dyDescent="0.25">
      <c r="A190" s="13" t="s">
        <v>195</v>
      </c>
      <c r="B190" s="14">
        <v>186</v>
      </c>
      <c r="C190" s="145">
        <v>116.2</v>
      </c>
      <c r="D190" s="141">
        <v>116.2</v>
      </c>
      <c r="E190" s="172">
        <f t="shared" si="18"/>
        <v>121.93503941015197</v>
      </c>
      <c r="F190" s="172">
        <f t="shared" si="19"/>
        <v>-0.54044551279330955</v>
      </c>
      <c r="G190" s="28">
        <f t="shared" si="20"/>
        <v>1.0643963566325059</v>
      </c>
      <c r="H190" s="142">
        <f t="shared" si="14"/>
        <v>138.63558459450294</v>
      </c>
      <c r="I190" s="67">
        <f t="shared" si="15"/>
        <v>0.19307732009038675</v>
      </c>
      <c r="J190" s="134">
        <f t="shared" si="16"/>
        <v>-22.435584594502942</v>
      </c>
      <c r="K190" s="57">
        <f t="shared" si="17"/>
        <v>503.35545609709771</v>
      </c>
    </row>
    <row r="191" spans="1:11" x14ac:dyDescent="0.25">
      <c r="A191" s="13" t="s">
        <v>196</v>
      </c>
      <c r="B191" s="14">
        <v>187</v>
      </c>
      <c r="C191" s="145">
        <v>118.6</v>
      </c>
      <c r="D191" s="141">
        <v>118.6</v>
      </c>
      <c r="E191" s="172">
        <f t="shared" si="18"/>
        <v>119.3431127917013</v>
      </c>
      <c r="F191" s="172">
        <f t="shared" si="19"/>
        <v>-0.71359051811079088</v>
      </c>
      <c r="G191" s="28">
        <f t="shared" si="20"/>
        <v>1.0235380800414262</v>
      </c>
      <c r="H191" s="142">
        <f t="shared" si="14"/>
        <v>124.46552605942512</v>
      </c>
      <c r="I191" s="67">
        <f t="shared" si="15"/>
        <v>4.9456374868677253E-2</v>
      </c>
      <c r="J191" s="134">
        <f t="shared" si="16"/>
        <v>-5.8655260594251217</v>
      </c>
      <c r="K191" s="57">
        <f t="shared" si="17"/>
        <v>34.404395953795195</v>
      </c>
    </row>
    <row r="192" spans="1:11" x14ac:dyDescent="0.25">
      <c r="A192" s="13" t="s">
        <v>197</v>
      </c>
      <c r="B192" s="14">
        <v>188</v>
      </c>
      <c r="C192" s="145">
        <v>130.69999999999999</v>
      </c>
      <c r="D192" s="141">
        <v>130.69999999999999</v>
      </c>
      <c r="E192" s="172">
        <f t="shared" si="18"/>
        <v>122.04627629292735</v>
      </c>
      <c r="F192" s="172">
        <f t="shared" si="19"/>
        <v>-0.42521647887876196</v>
      </c>
      <c r="G192" s="28">
        <f t="shared" si="20"/>
        <v>1.0226879307018131</v>
      </c>
      <c r="H192" s="142">
        <f t="shared" si="14"/>
        <v>120.982942134094</v>
      </c>
      <c r="I192" s="67">
        <f t="shared" si="15"/>
        <v>7.434627288374894E-2</v>
      </c>
      <c r="J192" s="134">
        <f t="shared" si="16"/>
        <v>9.7170578659059856</v>
      </c>
      <c r="K192" s="57">
        <f t="shared" si="17"/>
        <v>94.421213569365392</v>
      </c>
    </row>
    <row r="193" spans="1:11" x14ac:dyDescent="0.25">
      <c r="A193" s="13" t="s">
        <v>198</v>
      </c>
      <c r="B193" s="14">
        <v>189</v>
      </c>
      <c r="C193" s="145">
        <v>129.30000000000001</v>
      </c>
      <c r="D193" s="141">
        <v>129.30000000000001</v>
      </c>
      <c r="E193" s="172">
        <f t="shared" si="18"/>
        <v>121.56950904949687</v>
      </c>
      <c r="F193" s="172">
        <f t="shared" si="19"/>
        <v>-0.42956736340692636</v>
      </c>
      <c r="G193" s="28">
        <f t="shared" si="20"/>
        <v>1.0643513095471431</v>
      </c>
      <c r="H193" s="142">
        <f t="shared" si="14"/>
        <v>129.45301295585739</v>
      </c>
      <c r="I193" s="67">
        <f t="shared" si="15"/>
        <v>1.1833948635528043E-3</v>
      </c>
      <c r="J193" s="134">
        <f t="shared" si="16"/>
        <v>-0.15301295585737762</v>
      </c>
      <c r="K193" s="57">
        <f t="shared" si="17"/>
        <v>2.3412964660211793E-2</v>
      </c>
    </row>
    <row r="194" spans="1:11" x14ac:dyDescent="0.25">
      <c r="A194" s="13" t="s">
        <v>199</v>
      </c>
      <c r="B194" s="14">
        <v>190</v>
      </c>
      <c r="C194" s="145">
        <v>144.4</v>
      </c>
      <c r="D194" s="141">
        <v>144.4</v>
      </c>
      <c r="E194" s="172">
        <f t="shared" si="18"/>
        <v>128.29018301533239</v>
      </c>
      <c r="F194" s="172">
        <f t="shared" si="19"/>
        <v>0.17391300478113586</v>
      </c>
      <c r="G194" s="28">
        <f t="shared" si="20"/>
        <v>1.029231643290776</v>
      </c>
      <c r="H194" s="142">
        <f t="shared" si="14"/>
        <v>123.99134332971083</v>
      </c>
      <c r="I194" s="67">
        <f t="shared" si="15"/>
        <v>0.14133418746737655</v>
      </c>
      <c r="J194" s="134">
        <f t="shared" si="16"/>
        <v>20.408656670289176</v>
      </c>
      <c r="K194" s="57">
        <f t="shared" si="17"/>
        <v>416.51326708573885</v>
      </c>
    </row>
    <row r="195" spans="1:11" x14ac:dyDescent="0.25">
      <c r="A195" s="13" t="s">
        <v>200</v>
      </c>
      <c r="B195" s="14">
        <v>191</v>
      </c>
      <c r="C195" s="145">
        <v>163.19999999999999</v>
      </c>
      <c r="D195" s="141">
        <v>163.19999999999999</v>
      </c>
      <c r="E195" s="172">
        <f t="shared" si="18"/>
        <v>139.62206984574061</v>
      </c>
      <c r="F195" s="172">
        <f t="shared" si="19"/>
        <v>1.1156459956640621</v>
      </c>
      <c r="G195" s="28">
        <f t="shared" si="20"/>
        <v>1.030844870673475</v>
      </c>
      <c r="H195" s="142">
        <f t="shared" si="14"/>
        <v>131.37868052828892</v>
      </c>
      <c r="I195" s="67">
        <f t="shared" si="15"/>
        <v>0.19498357519430801</v>
      </c>
      <c r="J195" s="134">
        <f t="shared" si="16"/>
        <v>31.821319471711064</v>
      </c>
      <c r="K195" s="57">
        <f t="shared" si="17"/>
        <v>1012.5963729206977</v>
      </c>
    </row>
    <row r="196" spans="1:11" x14ac:dyDescent="0.25">
      <c r="A196" s="13" t="s">
        <v>201</v>
      </c>
      <c r="B196" s="14">
        <v>192</v>
      </c>
      <c r="C196" s="145">
        <v>179.4</v>
      </c>
      <c r="D196" s="141">
        <v>179.4</v>
      </c>
      <c r="E196" s="172">
        <f t="shared" si="18"/>
        <v>150.71240939299975</v>
      </c>
      <c r="F196" s="172">
        <f t="shared" si="19"/>
        <v>1.9575101314186862</v>
      </c>
      <c r="G196" s="28">
        <f t="shared" si="20"/>
        <v>1.0713818452368791</v>
      </c>
      <c r="H196" s="142">
        <f t="shared" si="14"/>
        <v>149.79437215847278</v>
      </c>
      <c r="I196" s="67">
        <f t="shared" si="15"/>
        <v>0.16502579621810046</v>
      </c>
      <c r="J196" s="134">
        <f t="shared" si="16"/>
        <v>29.605627841527223</v>
      </c>
      <c r="K196" s="57">
        <f t="shared" si="17"/>
        <v>876.49319989101184</v>
      </c>
    </row>
    <row r="197" spans="1:11" x14ac:dyDescent="0.25">
      <c r="A197" s="13" t="s">
        <v>202</v>
      </c>
      <c r="B197" s="14">
        <v>193</v>
      </c>
      <c r="C197" s="145">
        <v>128.1</v>
      </c>
      <c r="D197" s="141">
        <v>128.1</v>
      </c>
      <c r="E197" s="172">
        <f t="shared" si="18"/>
        <v>142.55447986999283</v>
      </c>
      <c r="F197" s="172">
        <f t="shared" si="19"/>
        <v>1.1037670245851654</v>
      </c>
      <c r="G197" s="28">
        <f t="shared" si="20"/>
        <v>1.0219426106848861</v>
      </c>
      <c r="H197" s="142">
        <f t="shared" si="14"/>
        <v>157.1327121531877</v>
      </c>
      <c r="I197" s="67">
        <f t="shared" si="15"/>
        <v>0.22664100041520455</v>
      </c>
      <c r="J197" s="134">
        <f t="shared" si="16"/>
        <v>-29.032712153187703</v>
      </c>
      <c r="K197" s="57">
        <f t="shared" si="17"/>
        <v>842.89837496985297</v>
      </c>
    </row>
    <row r="198" spans="1:11" x14ac:dyDescent="0.25">
      <c r="A198" s="13" t="s">
        <v>203</v>
      </c>
      <c r="B198" s="14">
        <v>194</v>
      </c>
      <c r="C198" s="145">
        <v>138.4</v>
      </c>
      <c r="D198" s="141">
        <v>138.4</v>
      </c>
      <c r="E198" s="172">
        <f t="shared" si="18"/>
        <v>140.28760686524822</v>
      </c>
      <c r="F198" s="172">
        <f t="shared" si="19"/>
        <v>0.81928500610973232</v>
      </c>
      <c r="G198" s="28">
        <f t="shared" si="20"/>
        <v>1.0283729231272931</v>
      </c>
      <c r="H198" s="142">
        <f t="shared" si="14"/>
        <v>148.08936694121937</v>
      </c>
      <c r="I198" s="67">
        <f t="shared" si="15"/>
        <v>7.0009876742914465E-2</v>
      </c>
      <c r="J198" s="134">
        <f t="shared" si="16"/>
        <v>-9.6893669412193617</v>
      </c>
      <c r="K198" s="57">
        <f t="shared" si="17"/>
        <v>93.883831721594646</v>
      </c>
    </row>
    <row r="199" spans="1:11" x14ac:dyDescent="0.25">
      <c r="A199" s="13" t="s">
        <v>204</v>
      </c>
      <c r="B199" s="14">
        <v>195</v>
      </c>
      <c r="C199" s="145">
        <v>152.69999999999999</v>
      </c>
      <c r="D199" s="141">
        <v>152.69999999999999</v>
      </c>
      <c r="E199" s="172">
        <f t="shared" si="18"/>
        <v>141.61586140591663</v>
      </c>
      <c r="F199" s="172">
        <f t="shared" si="19"/>
        <v>0.86224203482648476</v>
      </c>
      <c r="G199" s="28">
        <f t="shared" si="20"/>
        <v>1.0717661511274759</v>
      </c>
      <c r="H199" s="142">
        <f t="shared" si="14"/>
        <v>151.17936218877625</v>
      </c>
      <c r="I199" s="67">
        <f t="shared" si="15"/>
        <v>9.9583353714717496E-3</v>
      </c>
      <c r="J199" s="134">
        <f t="shared" si="16"/>
        <v>1.520637811223736</v>
      </c>
      <c r="K199" s="57">
        <f t="shared" si="17"/>
        <v>2.3123393529233147</v>
      </c>
    </row>
    <row r="200" spans="1:11" x14ac:dyDescent="0.25">
      <c r="A200" s="13" t="s">
        <v>205</v>
      </c>
      <c r="B200" s="14">
        <v>196</v>
      </c>
      <c r="C200" s="145">
        <v>120</v>
      </c>
      <c r="D200" s="141">
        <v>120</v>
      </c>
      <c r="E200" s="172">
        <f t="shared" si="18"/>
        <v>133.49349522552077</v>
      </c>
      <c r="F200" s="172">
        <f t="shared" si="19"/>
        <v>0.10394110146171898</v>
      </c>
      <c r="G200" s="28">
        <f t="shared" si="20"/>
        <v>1.0150779604082558</v>
      </c>
      <c r="H200" s="142">
        <f t="shared" ref="H200:H263" si="21">(E199+F199)*G197</f>
        <v>145.60444499566429</v>
      </c>
      <c r="I200" s="67">
        <f t="shared" ref="I200:I263" si="22">ABS(D200-H200)/D200</f>
        <v>0.21337037496386912</v>
      </c>
      <c r="J200" s="134">
        <f t="shared" ref="J200:J263" si="23">(D200-H200)</f>
        <v>-25.604444995664295</v>
      </c>
      <c r="K200" s="57">
        <f t="shared" ref="K200:K263" si="24">(D200-H200)^2</f>
        <v>655.58760353599837</v>
      </c>
    </row>
    <row r="201" spans="1:11" x14ac:dyDescent="0.25">
      <c r="A201" s="13" t="s">
        <v>206</v>
      </c>
      <c r="B201" s="14">
        <v>197</v>
      </c>
      <c r="C201" s="145">
        <v>140.5</v>
      </c>
      <c r="D201" s="141">
        <v>140.5</v>
      </c>
      <c r="E201" s="172">
        <f t="shared" ref="E201:E264" si="25">$N$4*D201/G198+(1-$N$4)*(E200+F200)</f>
        <v>134.68261481916844</v>
      </c>
      <c r="F201" s="172">
        <f t="shared" ref="F201:F264" si="26">$O$4*(E201-E200)+(1-$O$4)*F200</f>
        <v>0.19553016620221245</v>
      </c>
      <c r="G201" s="28">
        <f t="shared" ref="G201:G264" si="27">$P$4*(D201/E201)+(1-$P$4)*G198</f>
        <v>1.0291998995743414</v>
      </c>
      <c r="H201" s="142">
        <f t="shared" si="21"/>
        <v>137.38798611789139</v>
      </c>
      <c r="I201" s="67">
        <f t="shared" si="22"/>
        <v>2.2149564997214329E-2</v>
      </c>
      <c r="J201" s="134">
        <f t="shared" si="23"/>
        <v>3.112013882108613</v>
      </c>
      <c r="K201" s="57">
        <f t="shared" si="24"/>
        <v>9.6846304024367207</v>
      </c>
    </row>
    <row r="202" spans="1:11" x14ac:dyDescent="0.25">
      <c r="A202" s="13" t="s">
        <v>207</v>
      </c>
      <c r="B202" s="14">
        <v>198</v>
      </c>
      <c r="C202" s="145">
        <v>116.2</v>
      </c>
      <c r="D202" s="141">
        <v>116.2</v>
      </c>
      <c r="E202" s="172">
        <f t="shared" si="25"/>
        <v>125.38995771351325</v>
      </c>
      <c r="F202" s="172">
        <f t="shared" si="26"/>
        <v>-0.60527283954255162</v>
      </c>
      <c r="G202" s="28">
        <f t="shared" si="27"/>
        <v>1.0636719610609198</v>
      </c>
      <c r="H202" s="142">
        <f t="shared" si="21"/>
        <v>144.55783032218437</v>
      </c>
      <c r="I202" s="67">
        <f t="shared" si="22"/>
        <v>0.24404329020812709</v>
      </c>
      <c r="J202" s="134">
        <f t="shared" si="23"/>
        <v>-28.35783032218437</v>
      </c>
      <c r="K202" s="57">
        <f t="shared" si="24"/>
        <v>804.16654058179927</v>
      </c>
    </row>
    <row r="203" spans="1:11" x14ac:dyDescent="0.25">
      <c r="A203" s="13" t="s">
        <v>208</v>
      </c>
      <c r="B203" s="14">
        <v>199</v>
      </c>
      <c r="C203" s="145">
        <v>121.4</v>
      </c>
      <c r="D203" s="141">
        <v>121.4</v>
      </c>
      <c r="E203" s="172">
        <f t="shared" si="25"/>
        <v>122.92428257462007</v>
      </c>
      <c r="F203" s="172">
        <f t="shared" si="26"/>
        <v>-0.76229079360774543</v>
      </c>
      <c r="G203" s="28">
        <f t="shared" si="27"/>
        <v>1.0135446804711115</v>
      </c>
      <c r="H203" s="142">
        <f t="shared" si="21"/>
        <v>126.66618341205711</v>
      </c>
      <c r="I203" s="67">
        <f t="shared" si="22"/>
        <v>4.3378776046598871E-2</v>
      </c>
      <c r="J203" s="134">
        <f t="shared" si="23"/>
        <v>-5.2661834120571029</v>
      </c>
      <c r="K203" s="57">
        <f t="shared" si="24"/>
        <v>27.73268772942539</v>
      </c>
    </row>
    <row r="204" spans="1:11" x14ac:dyDescent="0.25">
      <c r="A204" s="13" t="s">
        <v>209</v>
      </c>
      <c r="B204" s="14">
        <v>200</v>
      </c>
      <c r="C204" s="145">
        <v>127.8</v>
      </c>
      <c r="D204" s="141">
        <v>127.8</v>
      </c>
      <c r="E204" s="172">
        <f t="shared" si="25"/>
        <v>122.88354380568128</v>
      </c>
      <c r="F204" s="172">
        <f t="shared" si="26"/>
        <v>-0.70139180272568469</v>
      </c>
      <c r="G204" s="28">
        <f t="shared" si="27"/>
        <v>1.0298030512333938</v>
      </c>
      <c r="H204" s="142">
        <f t="shared" si="21"/>
        <v>125.7291096728194</v>
      </c>
      <c r="I204" s="67">
        <f t="shared" si="22"/>
        <v>1.620414966494986E-2</v>
      </c>
      <c r="J204" s="134">
        <f t="shared" si="23"/>
        <v>2.0708903271805923</v>
      </c>
      <c r="K204" s="57">
        <f t="shared" si="24"/>
        <v>4.2885867472101404</v>
      </c>
    </row>
    <row r="205" spans="1:11" x14ac:dyDescent="0.25">
      <c r="A205" s="13" t="s">
        <v>210</v>
      </c>
      <c r="B205" s="14">
        <v>201</v>
      </c>
      <c r="C205" s="145">
        <v>143.6</v>
      </c>
      <c r="D205" s="141">
        <v>143.6</v>
      </c>
      <c r="E205" s="172">
        <f t="shared" si="25"/>
        <v>126.7800770005224</v>
      </c>
      <c r="F205" s="172">
        <f t="shared" si="26"/>
        <v>-0.31332693293104702</v>
      </c>
      <c r="G205" s="28">
        <f t="shared" si="27"/>
        <v>1.0675220561159473</v>
      </c>
      <c r="H205" s="142">
        <f t="shared" si="21"/>
        <v>129.96172922762716</v>
      </c>
      <c r="I205" s="67">
        <f t="shared" si="22"/>
        <v>9.497403044827879E-2</v>
      </c>
      <c r="J205" s="134">
        <f t="shared" si="23"/>
        <v>13.638270772372834</v>
      </c>
      <c r="K205" s="57">
        <f t="shared" si="24"/>
        <v>186.0024296605591</v>
      </c>
    </row>
    <row r="206" spans="1:11" x14ac:dyDescent="0.25">
      <c r="A206" s="13" t="s">
        <v>211</v>
      </c>
      <c r="B206" s="14">
        <v>202</v>
      </c>
      <c r="C206" s="145">
        <v>157.6</v>
      </c>
      <c r="D206" s="141">
        <v>157.6</v>
      </c>
      <c r="E206" s="172">
        <f t="shared" si="25"/>
        <v>136.87588065876267</v>
      </c>
      <c r="F206" s="172">
        <f t="shared" si="26"/>
        <v>0.56520368896381223</v>
      </c>
      <c r="G206" s="28">
        <f t="shared" si="27"/>
        <v>1.0212374602245222</v>
      </c>
      <c r="H206" s="142">
        <f t="shared" si="21"/>
        <v>128.17970178747677</v>
      </c>
      <c r="I206" s="67">
        <f t="shared" si="22"/>
        <v>0.18667701911499507</v>
      </c>
      <c r="J206" s="134">
        <f t="shared" si="23"/>
        <v>29.420298212523221</v>
      </c>
      <c r="K206" s="57">
        <f t="shared" si="24"/>
        <v>865.55394691379706</v>
      </c>
    </row>
    <row r="207" spans="1:11" x14ac:dyDescent="0.25">
      <c r="A207" s="13" t="s">
        <v>212</v>
      </c>
      <c r="B207" s="14">
        <v>203</v>
      </c>
      <c r="C207" s="145">
        <v>166.2</v>
      </c>
      <c r="D207" s="141">
        <v>166.2</v>
      </c>
      <c r="E207" s="172">
        <f t="shared" si="25"/>
        <v>146.02919529500193</v>
      </c>
      <c r="F207" s="172">
        <f t="shared" si="26"/>
        <v>1.2900402529138599</v>
      </c>
      <c r="G207" s="28">
        <f t="shared" si="27"/>
        <v>1.0358476154788683</v>
      </c>
      <c r="H207" s="142">
        <f t="shared" si="21"/>
        <v>141.53724802611495</v>
      </c>
      <c r="I207" s="67">
        <f t="shared" si="22"/>
        <v>0.14839200946982575</v>
      </c>
      <c r="J207" s="134">
        <f t="shared" si="23"/>
        <v>24.662751973885037</v>
      </c>
      <c r="K207" s="57">
        <f t="shared" si="24"/>
        <v>608.25133492537032</v>
      </c>
    </row>
    <row r="208" spans="1:11" x14ac:dyDescent="0.25">
      <c r="A208" s="13" t="s">
        <v>213</v>
      </c>
      <c r="B208" s="14">
        <v>204</v>
      </c>
      <c r="C208" s="145">
        <v>182.3</v>
      </c>
      <c r="D208" s="141">
        <v>182.3</v>
      </c>
      <c r="E208" s="172">
        <f t="shared" si="25"/>
        <v>155.72843058944935</v>
      </c>
      <c r="F208" s="172">
        <f t="shared" si="26"/>
        <v>1.9997763144192922</v>
      </c>
      <c r="G208" s="28">
        <f t="shared" si="27"/>
        <v>1.0732753458399442</v>
      </c>
      <c r="H208" s="142">
        <f t="shared" si="21"/>
        <v>157.26653323754061</v>
      </c>
      <c r="I208" s="67">
        <f t="shared" si="22"/>
        <v>0.13732016874634886</v>
      </c>
      <c r="J208" s="134">
        <f t="shared" si="23"/>
        <v>25.033466762459398</v>
      </c>
      <c r="K208" s="57">
        <f t="shared" si="24"/>
        <v>626.67445814715938</v>
      </c>
    </row>
    <row r="209" spans="1:11" x14ac:dyDescent="0.25">
      <c r="A209" s="13" t="s">
        <v>214</v>
      </c>
      <c r="B209" s="14">
        <v>205</v>
      </c>
      <c r="C209" s="145">
        <v>153.1</v>
      </c>
      <c r="D209" s="141">
        <v>153.1</v>
      </c>
      <c r="E209" s="172">
        <f t="shared" si="25"/>
        <v>154.92680741611781</v>
      </c>
      <c r="F209" s="172">
        <f t="shared" si="26"/>
        <v>1.7633381976531224</v>
      </c>
      <c r="G209" s="28">
        <f t="shared" si="27"/>
        <v>1.0193944485781112</v>
      </c>
      <c r="H209" s="142">
        <f t="shared" si="21"/>
        <v>161.07795342427474</v>
      </c>
      <c r="I209" s="67">
        <f t="shared" si="22"/>
        <v>5.2109427983505846E-2</v>
      </c>
      <c r="J209" s="134">
        <f t="shared" si="23"/>
        <v>-7.9779534242747445</v>
      </c>
      <c r="K209" s="57">
        <f t="shared" si="24"/>
        <v>63.647740839897125</v>
      </c>
    </row>
    <row r="210" spans="1:11" x14ac:dyDescent="0.25">
      <c r="A210" s="13" t="s">
        <v>215</v>
      </c>
      <c r="B210" s="14">
        <v>206</v>
      </c>
      <c r="C210" s="145">
        <v>147.6</v>
      </c>
      <c r="D210" s="141">
        <v>147.6</v>
      </c>
      <c r="E210" s="172">
        <f t="shared" si="25"/>
        <v>151.59869114198585</v>
      </c>
      <c r="F210" s="172">
        <f t="shared" si="26"/>
        <v>1.3336194402344614</v>
      </c>
      <c r="G210" s="28">
        <f t="shared" si="27"/>
        <v>1.0323754920698791</v>
      </c>
      <c r="H210" s="142">
        <f t="shared" si="21"/>
        <v>162.30711370306128</v>
      </c>
      <c r="I210" s="67">
        <f t="shared" si="22"/>
        <v>9.9641691755157732E-2</v>
      </c>
      <c r="J210" s="134">
        <f t="shared" si="23"/>
        <v>-14.707113703061282</v>
      </c>
      <c r="K210" s="57">
        <f t="shared" si="24"/>
        <v>216.29919347477292</v>
      </c>
    </row>
    <row r="211" spans="1:11" x14ac:dyDescent="0.25">
      <c r="A211" s="13" t="s">
        <v>216</v>
      </c>
      <c r="B211" s="14">
        <v>207</v>
      </c>
      <c r="C211" s="145">
        <v>157.69999999999999</v>
      </c>
      <c r="D211" s="141">
        <v>157.69999999999999</v>
      </c>
      <c r="E211" s="172">
        <f t="shared" si="25"/>
        <v>150.78110268399442</v>
      </c>
      <c r="F211" s="172">
        <f t="shared" si="26"/>
        <v>1.1520574936241958</v>
      </c>
      <c r="G211" s="28">
        <f t="shared" si="27"/>
        <v>1.071747077939573</v>
      </c>
      <c r="H211" s="142">
        <f t="shared" si="21"/>
        <v>164.13847853023427</v>
      </c>
      <c r="I211" s="67">
        <f t="shared" si="22"/>
        <v>4.0827384465658076E-2</v>
      </c>
      <c r="J211" s="134">
        <f t="shared" si="23"/>
        <v>-6.4384785302342777</v>
      </c>
      <c r="K211" s="57">
        <f t="shared" si="24"/>
        <v>41.454005784287745</v>
      </c>
    </row>
    <row r="212" spans="1:11" x14ac:dyDescent="0.25">
      <c r="A212" s="13" t="s">
        <v>217</v>
      </c>
      <c r="B212" s="14">
        <v>208</v>
      </c>
      <c r="C212" s="145">
        <v>137.19999999999999</v>
      </c>
      <c r="D212" s="141">
        <v>137.19999999999999</v>
      </c>
      <c r="E212" s="172">
        <f t="shared" si="25"/>
        <v>145.7137978148111</v>
      </c>
      <c r="F212" s="172">
        <f t="shared" si="26"/>
        <v>0.62714331020324166</v>
      </c>
      <c r="G212" s="28">
        <f t="shared" si="27"/>
        <v>1.0150519436794747</v>
      </c>
      <c r="H212" s="142">
        <f t="shared" si="21"/>
        <v>154.87982003999338</v>
      </c>
      <c r="I212" s="67">
        <f t="shared" si="22"/>
        <v>0.12886166209907718</v>
      </c>
      <c r="J212" s="134">
        <f t="shared" si="23"/>
        <v>-17.679820039993388</v>
      </c>
      <c r="K212" s="57">
        <f t="shared" si="24"/>
        <v>312.57603664655181</v>
      </c>
    </row>
    <row r="213" spans="1:11" x14ac:dyDescent="0.25">
      <c r="A213" s="13" t="s">
        <v>218</v>
      </c>
      <c r="B213" s="14">
        <v>209</v>
      </c>
      <c r="C213" s="145">
        <v>151.5</v>
      </c>
      <c r="D213" s="141">
        <v>151.5</v>
      </c>
      <c r="E213" s="172">
        <f t="shared" si="25"/>
        <v>146.48724634564343</v>
      </c>
      <c r="F213" s="172">
        <f t="shared" si="26"/>
        <v>0.63949147082433633</v>
      </c>
      <c r="G213" s="28">
        <f t="shared" si="27"/>
        <v>1.0324784004077114</v>
      </c>
      <c r="H213" s="142">
        <f t="shared" si="21"/>
        <v>151.0788011039059</v>
      </c>
      <c r="I213" s="67">
        <f t="shared" si="22"/>
        <v>2.7801907332943702E-3</v>
      </c>
      <c r="J213" s="134">
        <f t="shared" si="23"/>
        <v>0.42119889609409711</v>
      </c>
      <c r="K213" s="57">
        <f t="shared" si="24"/>
        <v>0.17740851007088601</v>
      </c>
    </row>
    <row r="214" spans="1:11" x14ac:dyDescent="0.25">
      <c r="A214" s="13" t="s">
        <v>219</v>
      </c>
      <c r="B214" s="14">
        <v>210</v>
      </c>
      <c r="C214" s="145">
        <v>98.7</v>
      </c>
      <c r="D214" s="141">
        <v>98.7</v>
      </c>
      <c r="E214" s="172">
        <f t="shared" si="25"/>
        <v>127.39150437710634</v>
      </c>
      <c r="F214" s="172">
        <f t="shared" si="26"/>
        <v>-1.0261622314577674</v>
      </c>
      <c r="G214" s="28">
        <f t="shared" si="27"/>
        <v>1.0551761442673846</v>
      </c>
      <c r="H214" s="142">
        <f t="shared" si="21"/>
        <v>157.68265134158099</v>
      </c>
      <c r="I214" s="67">
        <f t="shared" si="22"/>
        <v>0.59759525168775063</v>
      </c>
      <c r="J214" s="134">
        <f t="shared" si="23"/>
        <v>-58.98265134158099</v>
      </c>
      <c r="K214" s="57">
        <f t="shared" si="24"/>
        <v>3478.9531592825056</v>
      </c>
    </row>
    <row r="215" spans="1:11" x14ac:dyDescent="0.25">
      <c r="A215" s="13" t="s">
        <v>220</v>
      </c>
      <c r="B215" s="14">
        <v>211</v>
      </c>
      <c r="C215" s="145">
        <v>145.80000000000001</v>
      </c>
      <c r="D215" s="141">
        <v>145.80000000000001</v>
      </c>
      <c r="E215" s="172">
        <f t="shared" si="25"/>
        <v>132.55930626999981</v>
      </c>
      <c r="F215" s="172">
        <f t="shared" si="26"/>
        <v>-0.50339165936252339</v>
      </c>
      <c r="G215" s="28">
        <f t="shared" si="27"/>
        <v>1.019785631346918</v>
      </c>
      <c r="H215" s="142">
        <f t="shared" si="21"/>
        <v>128.26738615866245</v>
      </c>
      <c r="I215" s="67">
        <f t="shared" si="22"/>
        <v>0.12025112374031251</v>
      </c>
      <c r="J215" s="134">
        <f t="shared" si="23"/>
        <v>17.532613841337565</v>
      </c>
      <c r="K215" s="57">
        <f t="shared" si="24"/>
        <v>307.39254810946153</v>
      </c>
    </row>
    <row r="216" spans="1:11" x14ac:dyDescent="0.25">
      <c r="A216" s="13" t="s">
        <v>221</v>
      </c>
      <c r="B216" s="14">
        <v>212</v>
      </c>
      <c r="C216" s="145">
        <v>151.69999999999999</v>
      </c>
      <c r="D216" s="141">
        <v>151.69999999999999</v>
      </c>
      <c r="E216" s="172">
        <f t="shared" si="25"/>
        <v>137.3890491495635</v>
      </c>
      <c r="F216" s="172">
        <f t="shared" si="26"/>
        <v>-5.3275104277150431E-2</v>
      </c>
      <c r="G216" s="28">
        <f t="shared" si="27"/>
        <v>1.036478439780361</v>
      </c>
      <c r="H216" s="142">
        <f t="shared" si="21"/>
        <v>136.34487948156811</v>
      </c>
      <c r="I216" s="67">
        <f t="shared" si="22"/>
        <v>0.10122030664754038</v>
      </c>
      <c r="J216" s="134">
        <f t="shared" si="23"/>
        <v>15.355120518431875</v>
      </c>
      <c r="K216" s="57">
        <f t="shared" si="24"/>
        <v>235.77972613556756</v>
      </c>
    </row>
    <row r="217" spans="1:11" x14ac:dyDescent="0.25">
      <c r="A217" s="13" t="s">
        <v>222</v>
      </c>
      <c r="B217" s="14">
        <v>213</v>
      </c>
      <c r="C217" s="145">
        <v>129.4</v>
      </c>
      <c r="D217" s="141">
        <v>129.4</v>
      </c>
      <c r="E217" s="172">
        <f t="shared" si="25"/>
        <v>132.06355771018895</v>
      </c>
      <c r="F217" s="172">
        <f t="shared" si="26"/>
        <v>-0.49825016295937175</v>
      </c>
      <c r="G217" s="28">
        <f t="shared" si="27"/>
        <v>1.0509718988163073</v>
      </c>
      <c r="H217" s="142">
        <f t="shared" si="21"/>
        <v>144.91343252708199</v>
      </c>
      <c r="I217" s="67">
        <f t="shared" si="22"/>
        <v>0.11988742292953623</v>
      </c>
      <c r="J217" s="134">
        <f t="shared" si="23"/>
        <v>-15.513432527081989</v>
      </c>
      <c r="K217" s="57">
        <f t="shared" si="24"/>
        <v>240.66658877232547</v>
      </c>
    </row>
    <row r="218" spans="1:11" x14ac:dyDescent="0.25">
      <c r="A218" s="13" t="s">
        <v>223</v>
      </c>
      <c r="B218" s="14">
        <v>214</v>
      </c>
      <c r="C218" s="145">
        <v>174.1</v>
      </c>
      <c r="D218" s="141">
        <v>174.1</v>
      </c>
      <c r="E218" s="172">
        <f t="shared" si="25"/>
        <v>145.60695282521857</v>
      </c>
      <c r="F218" s="172">
        <f t="shared" si="26"/>
        <v>0.68686469850289966</v>
      </c>
      <c r="G218" s="28">
        <f t="shared" si="27"/>
        <v>1.029600797190805</v>
      </c>
      <c r="H218" s="142">
        <f t="shared" si="21"/>
        <v>134.16841022040293</v>
      </c>
      <c r="I218" s="67">
        <f t="shared" si="22"/>
        <v>0.22936007914759943</v>
      </c>
      <c r="J218" s="134">
        <f t="shared" si="23"/>
        <v>39.931589779597061</v>
      </c>
      <c r="K218" s="57">
        <f t="shared" si="24"/>
        <v>1594.5318623260205</v>
      </c>
    </row>
    <row r="219" spans="1:11" x14ac:dyDescent="0.25">
      <c r="A219" s="13" t="s">
        <v>224</v>
      </c>
      <c r="B219" s="14">
        <v>215</v>
      </c>
      <c r="C219" s="145">
        <v>197</v>
      </c>
      <c r="D219" s="141">
        <v>197</v>
      </c>
      <c r="E219" s="172">
        <f t="shared" si="25"/>
        <v>161.99076049258716</v>
      </c>
      <c r="F219" s="172">
        <f t="shared" si="26"/>
        <v>2.0116866850751638</v>
      </c>
      <c r="G219" s="28">
        <f t="shared" si="27"/>
        <v>1.0465023686904205</v>
      </c>
      <c r="H219" s="142">
        <f t="shared" si="21"/>
        <v>151.63038773649964</v>
      </c>
      <c r="I219" s="67">
        <f t="shared" si="22"/>
        <v>0.23030260032233685</v>
      </c>
      <c r="J219" s="134">
        <f t="shared" si="23"/>
        <v>45.369612263500358</v>
      </c>
      <c r="K219" s="57">
        <f t="shared" si="24"/>
        <v>2058.4017169403619</v>
      </c>
    </row>
    <row r="220" spans="1:11" x14ac:dyDescent="0.25">
      <c r="A220" s="13" t="s">
        <v>225</v>
      </c>
      <c r="B220" s="14">
        <v>216</v>
      </c>
      <c r="C220" s="145">
        <v>193.9</v>
      </c>
      <c r="D220" s="141">
        <v>193.9</v>
      </c>
      <c r="E220" s="172">
        <f t="shared" si="25"/>
        <v>171.35139719416577</v>
      </c>
      <c r="F220" s="172">
        <f t="shared" si="26"/>
        <v>2.6319380664680549</v>
      </c>
      <c r="G220" s="28">
        <f t="shared" si="27"/>
        <v>1.0554705427137858</v>
      </c>
      <c r="H220" s="142">
        <f t="shared" si="21"/>
        <v>172.36196332082892</v>
      </c>
      <c r="I220" s="67">
        <f t="shared" si="22"/>
        <v>0.11107806435879879</v>
      </c>
      <c r="J220" s="134">
        <f t="shared" si="23"/>
        <v>21.538036679171086</v>
      </c>
      <c r="K220" s="57">
        <f t="shared" si="24"/>
        <v>463.88702399331902</v>
      </c>
    </row>
    <row r="221" spans="1:11" x14ac:dyDescent="0.25">
      <c r="A221" s="13" t="s">
        <v>226</v>
      </c>
      <c r="B221" s="14">
        <v>217</v>
      </c>
      <c r="C221" s="145">
        <v>164.1</v>
      </c>
      <c r="D221" s="141">
        <v>164.1</v>
      </c>
      <c r="E221" s="172">
        <f t="shared" si="25"/>
        <v>168.74735416255322</v>
      </c>
      <c r="F221" s="172">
        <f t="shared" si="26"/>
        <v>2.1900212617900521</v>
      </c>
      <c r="G221" s="28">
        <f t="shared" si="27"/>
        <v>1.02641232350306</v>
      </c>
      <c r="H221" s="142">
        <f t="shared" si="21"/>
        <v>179.13338068226366</v>
      </c>
      <c r="I221" s="67">
        <f t="shared" si="22"/>
        <v>9.1611094955902916E-2</v>
      </c>
      <c r="J221" s="134">
        <f t="shared" si="23"/>
        <v>-15.033380682263669</v>
      </c>
      <c r="K221" s="57">
        <f t="shared" si="24"/>
        <v>226.00253473785844</v>
      </c>
    </row>
    <row r="222" spans="1:11" x14ac:dyDescent="0.25">
      <c r="A222" s="13" t="s">
        <v>227</v>
      </c>
      <c r="B222" s="14">
        <v>218</v>
      </c>
      <c r="C222" s="145">
        <v>142.80000000000001</v>
      </c>
      <c r="D222" s="141">
        <v>142.80000000000001</v>
      </c>
      <c r="E222" s="172">
        <f t="shared" si="25"/>
        <v>158.57183087125236</v>
      </c>
      <c r="F222" s="172">
        <f t="shared" si="26"/>
        <v>1.1463693015091789</v>
      </c>
      <c r="G222" s="28">
        <f t="shared" si="27"/>
        <v>1.0383575711940169</v>
      </c>
      <c r="H222" s="142">
        <f t="shared" si="21"/>
        <v>178.88636827929892</v>
      </c>
      <c r="I222" s="67">
        <f t="shared" si="22"/>
        <v>0.25270566021918001</v>
      </c>
      <c r="J222" s="134">
        <f t="shared" si="23"/>
        <v>-36.08636827929891</v>
      </c>
      <c r="K222" s="57">
        <f t="shared" si="24"/>
        <v>1302.2259755891905</v>
      </c>
    </row>
    <row r="223" spans="1:11" x14ac:dyDescent="0.25">
      <c r="A223" s="13" t="s">
        <v>228</v>
      </c>
      <c r="B223" s="14">
        <v>219</v>
      </c>
      <c r="C223" s="145">
        <v>157.9</v>
      </c>
      <c r="D223" s="141">
        <v>157.9</v>
      </c>
      <c r="E223" s="172">
        <f t="shared" si="25"/>
        <v>156.09035951042424</v>
      </c>
      <c r="F223" s="172">
        <f t="shared" si="26"/>
        <v>0.84017954960791064</v>
      </c>
      <c r="G223" s="28">
        <f t="shared" si="27"/>
        <v>1.0530222061993613</v>
      </c>
      <c r="H223" s="142">
        <f t="shared" si="21"/>
        <v>168.57785541761368</v>
      </c>
      <c r="I223" s="67">
        <f t="shared" si="22"/>
        <v>6.7624163506103049E-2</v>
      </c>
      <c r="J223" s="134">
        <f t="shared" si="23"/>
        <v>-10.677855417613671</v>
      </c>
      <c r="K223" s="57">
        <f t="shared" si="24"/>
        <v>114.01659631946163</v>
      </c>
    </row>
    <row r="224" spans="1:11" x14ac:dyDescent="0.25">
      <c r="A224" s="13" t="s">
        <v>229</v>
      </c>
      <c r="B224" s="14">
        <v>220</v>
      </c>
      <c r="C224" s="145">
        <v>159.19999999999999</v>
      </c>
      <c r="D224" s="141">
        <v>159.19999999999999</v>
      </c>
      <c r="E224" s="172">
        <f t="shared" si="25"/>
        <v>156.27531260692433</v>
      </c>
      <c r="F224" s="172">
        <f t="shared" si="26"/>
        <v>0.78487843696561099</v>
      </c>
      <c r="G224" s="28">
        <f t="shared" si="27"/>
        <v>1.0259828110368698</v>
      </c>
      <c r="H224" s="142">
        <f t="shared" si="21"/>
        <v>161.07543922519531</v>
      </c>
      <c r="I224" s="67">
        <f t="shared" si="22"/>
        <v>1.1780397143186697E-2</v>
      </c>
      <c r="J224" s="134">
        <f t="shared" si="23"/>
        <v>-1.875439225195322</v>
      </c>
      <c r="K224" s="57">
        <f t="shared" si="24"/>
        <v>3.5172722874012297</v>
      </c>
    </row>
    <row r="225" spans="1:11" x14ac:dyDescent="0.25">
      <c r="A225" s="13" t="s">
        <v>230</v>
      </c>
      <c r="B225" s="14">
        <v>221</v>
      </c>
      <c r="C225" s="145">
        <v>162.19999999999999</v>
      </c>
      <c r="D225" s="141">
        <v>162.19999999999999</v>
      </c>
      <c r="E225" s="172">
        <f t="shared" si="25"/>
        <v>156.75467839950593</v>
      </c>
      <c r="F225" s="172">
        <f t="shared" si="26"/>
        <v>0.75909316977960073</v>
      </c>
      <c r="G225" s="28">
        <f t="shared" si="27"/>
        <v>1.0381555911413398</v>
      </c>
      <c r="H225" s="142">
        <f t="shared" si="21"/>
        <v>163.08463850360187</v>
      </c>
      <c r="I225" s="67">
        <f t="shared" si="22"/>
        <v>5.4539981726379619E-3</v>
      </c>
      <c r="J225" s="134">
        <f t="shared" si="23"/>
        <v>-0.88463850360187735</v>
      </c>
      <c r="K225" s="57">
        <f t="shared" si="24"/>
        <v>0.7825852820549688</v>
      </c>
    </row>
    <row r="226" spans="1:11" x14ac:dyDescent="0.25">
      <c r="A226" s="13" t="s">
        <v>231</v>
      </c>
      <c r="B226" s="14">
        <v>222</v>
      </c>
      <c r="C226" s="145">
        <v>123.1</v>
      </c>
      <c r="D226" s="141">
        <v>123.1</v>
      </c>
      <c r="E226" s="172">
        <f t="shared" si="25"/>
        <v>142.95025340332984</v>
      </c>
      <c r="F226" s="172">
        <f t="shared" si="26"/>
        <v>-0.47006776342706014</v>
      </c>
      <c r="G226" s="28">
        <f t="shared" si="27"/>
        <v>1.042315108356672</v>
      </c>
      <c r="H226" s="142">
        <f t="shared" si="21"/>
        <v>165.86549924467127</v>
      </c>
      <c r="I226" s="67">
        <f t="shared" si="22"/>
        <v>0.34740454301113954</v>
      </c>
      <c r="J226" s="134">
        <f t="shared" si="23"/>
        <v>-42.765499244671275</v>
      </c>
      <c r="K226" s="57">
        <f t="shared" si="24"/>
        <v>1828.8879256459795</v>
      </c>
    </row>
    <row r="227" spans="1:11" x14ac:dyDescent="0.25">
      <c r="A227" s="13" t="s">
        <v>232</v>
      </c>
      <c r="B227" s="14">
        <v>223</v>
      </c>
      <c r="C227" s="145">
        <v>130</v>
      </c>
      <c r="D227" s="141">
        <v>130</v>
      </c>
      <c r="E227" s="172">
        <f t="shared" si="25"/>
        <v>136.82419947288176</v>
      </c>
      <c r="F227" s="172">
        <f t="shared" si="26"/>
        <v>-0.94743299592363428</v>
      </c>
      <c r="G227" s="28">
        <f t="shared" si="27"/>
        <v>1.0217499074475649</v>
      </c>
      <c r="H227" s="142">
        <f t="shared" si="21"/>
        <v>146.18222137988249</v>
      </c>
      <c r="I227" s="67">
        <f t="shared" si="22"/>
        <v>0.12447862599909609</v>
      </c>
      <c r="J227" s="134">
        <f t="shared" si="23"/>
        <v>-16.182221379882492</v>
      </c>
      <c r="K227" s="57">
        <f t="shared" si="24"/>
        <v>261.86428878752599</v>
      </c>
    </row>
    <row r="228" spans="1:11" x14ac:dyDescent="0.25">
      <c r="A228" s="13" t="s">
        <v>233</v>
      </c>
      <c r="B228" s="14">
        <v>224</v>
      </c>
      <c r="C228" s="145">
        <v>150.1</v>
      </c>
      <c r="D228" s="141">
        <v>150.1</v>
      </c>
      <c r="E228" s="172">
        <f t="shared" si="25"/>
        <v>138.99894277276442</v>
      </c>
      <c r="F228" s="172">
        <f t="shared" si="26"/>
        <v>-0.68392131655758259</v>
      </c>
      <c r="G228" s="28">
        <f t="shared" si="27"/>
        <v>1.0404829386861454</v>
      </c>
      <c r="H228" s="142">
        <f t="shared" si="21"/>
        <v>141.06122482426025</v>
      </c>
      <c r="I228" s="67">
        <f t="shared" si="22"/>
        <v>6.0218355601197496E-2</v>
      </c>
      <c r="J228" s="134">
        <f t="shared" si="23"/>
        <v>9.0387751757397439</v>
      </c>
      <c r="K228" s="57">
        <f t="shared" si="24"/>
        <v>81.699456677569032</v>
      </c>
    </row>
    <row r="229" spans="1:11" x14ac:dyDescent="0.25">
      <c r="A229" s="13" t="s">
        <v>234</v>
      </c>
      <c r="B229" s="14">
        <v>225</v>
      </c>
      <c r="C229" s="145">
        <v>169.4</v>
      </c>
      <c r="D229" s="141">
        <v>169.4</v>
      </c>
      <c r="E229" s="172">
        <f t="shared" si="25"/>
        <v>146.9959412002747</v>
      </c>
      <c r="F229" s="172">
        <f t="shared" si="26"/>
        <v>4.874830984174483E-2</v>
      </c>
      <c r="G229" s="28">
        <f t="shared" si="27"/>
        <v>1.0484585579608823</v>
      </c>
      <c r="H229" s="142">
        <f t="shared" si="21"/>
        <v>144.16783657648165</v>
      </c>
      <c r="I229" s="67">
        <f t="shared" si="22"/>
        <v>0.14895019730530318</v>
      </c>
      <c r="J229" s="134">
        <f t="shared" si="23"/>
        <v>25.232163423518358</v>
      </c>
      <c r="K229" s="57">
        <f t="shared" si="24"/>
        <v>636.66207103113766</v>
      </c>
    </row>
    <row r="230" spans="1:11" x14ac:dyDescent="0.25">
      <c r="A230" s="13" t="s">
        <v>235</v>
      </c>
      <c r="B230" s="14">
        <v>226</v>
      </c>
      <c r="C230" s="145">
        <v>179.7</v>
      </c>
      <c r="D230" s="141">
        <v>179.7</v>
      </c>
      <c r="E230" s="172">
        <f t="shared" si="25"/>
        <v>157.38314585537086</v>
      </c>
      <c r="F230" s="172">
        <f t="shared" si="26"/>
        <v>0.92131402538121709</v>
      </c>
      <c r="G230" s="28">
        <f t="shared" si="27"/>
        <v>1.0284486756883864</v>
      </c>
      <c r="H230" s="142">
        <f t="shared" si="21"/>
        <v>150.24289789761741</v>
      </c>
      <c r="I230" s="67">
        <f t="shared" si="22"/>
        <v>0.16392377352466656</v>
      </c>
      <c r="J230" s="134">
        <f t="shared" si="23"/>
        <v>29.457102102382578</v>
      </c>
      <c r="K230" s="57">
        <f t="shared" si="24"/>
        <v>867.72086427019212</v>
      </c>
    </row>
    <row r="231" spans="1:11" x14ac:dyDescent="0.25">
      <c r="A231" s="13" t="s">
        <v>236</v>
      </c>
      <c r="B231" s="14">
        <v>227</v>
      </c>
      <c r="C231" s="145">
        <v>182.1</v>
      </c>
      <c r="D231" s="141">
        <v>182.1</v>
      </c>
      <c r="E231" s="172">
        <f t="shared" si="25"/>
        <v>164.29681768794612</v>
      </c>
      <c r="F231" s="172">
        <f t="shared" si="26"/>
        <v>1.4270690243083943</v>
      </c>
      <c r="G231" s="28">
        <f t="shared" si="27"/>
        <v>1.0442704716253022</v>
      </c>
      <c r="H231" s="142">
        <f t="shared" si="21"/>
        <v>164.71308962384791</v>
      </c>
      <c r="I231" s="67">
        <f t="shared" si="22"/>
        <v>9.5480013048611131E-2</v>
      </c>
      <c r="J231" s="134">
        <f t="shared" si="23"/>
        <v>17.386910376152088</v>
      </c>
      <c r="K231" s="57">
        <f t="shared" si="24"/>
        <v>302.30465242834515</v>
      </c>
    </row>
    <row r="232" spans="1:11" x14ac:dyDescent="0.25">
      <c r="A232" s="13" t="s">
        <v>237</v>
      </c>
      <c r="B232" s="14">
        <v>228</v>
      </c>
      <c r="C232" s="145">
        <v>194.3</v>
      </c>
      <c r="D232" s="141">
        <v>194.3</v>
      </c>
      <c r="E232" s="172">
        <f t="shared" si="25"/>
        <v>172.75093666166092</v>
      </c>
      <c r="F232" s="172">
        <f t="shared" si="26"/>
        <v>2.0201520400382948</v>
      </c>
      <c r="G232" s="28">
        <f t="shared" si="27"/>
        <v>1.0527150984418292</v>
      </c>
      <c r="H232" s="142">
        <f t="shared" si="21"/>
        <v>173.75462728200299</v>
      </c>
      <c r="I232" s="67">
        <f t="shared" si="22"/>
        <v>0.10574046689653641</v>
      </c>
      <c r="J232" s="134">
        <f t="shared" si="23"/>
        <v>20.545372717997026</v>
      </c>
      <c r="K232" s="57">
        <f t="shared" si="24"/>
        <v>422.11234012141648</v>
      </c>
    </row>
    <row r="233" spans="1:11" x14ac:dyDescent="0.25">
      <c r="A233" s="13" t="s">
        <v>238</v>
      </c>
      <c r="B233" s="14">
        <v>229</v>
      </c>
      <c r="C233" s="145">
        <v>161.4</v>
      </c>
      <c r="D233" s="141">
        <v>161.4</v>
      </c>
      <c r="E233" s="172">
        <f t="shared" si="25"/>
        <v>168.37520923442236</v>
      </c>
      <c r="F233" s="172">
        <f t="shared" si="26"/>
        <v>1.4803398130001284</v>
      </c>
      <c r="G233" s="28">
        <f t="shared" si="27"/>
        <v>1.0245496363682629</v>
      </c>
      <c r="H233" s="142">
        <f t="shared" si="21"/>
        <v>179.74309472388006</v>
      </c>
      <c r="I233" s="67">
        <f t="shared" si="22"/>
        <v>0.1136499053524167</v>
      </c>
      <c r="J233" s="134">
        <f t="shared" si="23"/>
        <v>-18.343094723880057</v>
      </c>
      <c r="K233" s="57">
        <f t="shared" si="24"/>
        <v>336.46912404923637</v>
      </c>
    </row>
    <row r="234" spans="1:11" x14ac:dyDescent="0.25">
      <c r="A234" s="13" t="s">
        <v>239</v>
      </c>
      <c r="B234" s="14">
        <v>230</v>
      </c>
      <c r="C234" s="145">
        <v>169.4</v>
      </c>
      <c r="D234" s="141">
        <v>169.4</v>
      </c>
      <c r="E234" s="172">
        <f t="shared" si="25"/>
        <v>167.11690686422855</v>
      </c>
      <c r="F234" s="172">
        <f t="shared" si="26"/>
        <v>1.2491984127385605</v>
      </c>
      <c r="G234" s="28">
        <f t="shared" si="27"/>
        <v>1.0425624995272316</v>
      </c>
      <c r="H234" s="142">
        <f t="shared" si="21"/>
        <v>177.3751343119265</v>
      </c>
      <c r="I234" s="67">
        <f t="shared" si="22"/>
        <v>4.7078714946437401E-2</v>
      </c>
      <c r="J234" s="134">
        <f t="shared" si="23"/>
        <v>-7.9751343119264959</v>
      </c>
      <c r="K234" s="57">
        <f t="shared" si="24"/>
        <v>63.602767293267306</v>
      </c>
    </row>
    <row r="235" spans="1:11" x14ac:dyDescent="0.25">
      <c r="A235" s="13" t="s">
        <v>240</v>
      </c>
      <c r="B235" s="14">
        <v>231</v>
      </c>
      <c r="C235" s="145">
        <v>168.8</v>
      </c>
      <c r="D235" s="141">
        <v>168.8</v>
      </c>
      <c r="E235" s="172">
        <f t="shared" si="25"/>
        <v>165.49055362991572</v>
      </c>
      <c r="F235" s="172">
        <f t="shared" si="26"/>
        <v>1.0065018537274231</v>
      </c>
      <c r="G235" s="28">
        <f t="shared" si="27"/>
        <v>1.0508894729786127</v>
      </c>
      <c r="H235" s="142">
        <f t="shared" si="21"/>
        <v>177.24154109090981</v>
      </c>
      <c r="I235" s="67">
        <f t="shared" si="22"/>
        <v>5.0009129685484557E-2</v>
      </c>
      <c r="J235" s="134">
        <f t="shared" si="23"/>
        <v>-8.4415410909097943</v>
      </c>
      <c r="K235" s="57">
        <f t="shared" si="24"/>
        <v>71.259615989518522</v>
      </c>
    </row>
    <row r="236" spans="1:11" x14ac:dyDescent="0.25">
      <c r="A236" s="13" t="s">
        <v>241</v>
      </c>
      <c r="B236" s="14">
        <v>232</v>
      </c>
      <c r="C236" s="145">
        <v>158.1</v>
      </c>
      <c r="D236" s="141">
        <v>158.1</v>
      </c>
      <c r="E236" s="172">
        <f t="shared" si="25"/>
        <v>162.1273883644086</v>
      </c>
      <c r="F236" s="172">
        <f t="shared" si="26"/>
        <v>0.63770194886402753</v>
      </c>
      <c r="G236" s="28">
        <f t="shared" si="27"/>
        <v>1.0217936450850014</v>
      </c>
      <c r="H236" s="142">
        <f t="shared" si="21"/>
        <v>170.58449765215309</v>
      </c>
      <c r="I236" s="67">
        <f t="shared" si="22"/>
        <v>7.8965829551885483E-2</v>
      </c>
      <c r="J236" s="134">
        <f t="shared" si="23"/>
        <v>-12.484497652153095</v>
      </c>
      <c r="K236" s="57">
        <f t="shared" si="24"/>
        <v>155.86268162661614</v>
      </c>
    </row>
    <row r="237" spans="1:11" x14ac:dyDescent="0.25">
      <c r="A237" s="13" t="s">
        <v>242</v>
      </c>
      <c r="B237" s="14">
        <v>233</v>
      </c>
      <c r="C237" s="145">
        <v>158.5</v>
      </c>
      <c r="D237" s="141">
        <v>158.5</v>
      </c>
      <c r="E237" s="172">
        <f t="shared" si="25"/>
        <v>158.91521973757915</v>
      </c>
      <c r="F237" s="172">
        <f t="shared" si="26"/>
        <v>0.31277287227549777</v>
      </c>
      <c r="G237" s="28">
        <f t="shared" si="27"/>
        <v>1.0400417156887631</v>
      </c>
      <c r="H237" s="142">
        <f t="shared" si="21"/>
        <v>169.69277939278109</v>
      </c>
      <c r="I237" s="67">
        <f t="shared" si="22"/>
        <v>7.0616904686316026E-2</v>
      </c>
      <c r="J237" s="134">
        <f t="shared" si="23"/>
        <v>-11.192779392781091</v>
      </c>
      <c r="K237" s="57">
        <f t="shared" si="24"/>
        <v>125.27831053546505</v>
      </c>
    </row>
    <row r="238" spans="1:11" x14ac:dyDescent="0.25">
      <c r="A238" s="13" t="s">
        <v>243</v>
      </c>
      <c r="B238" s="14">
        <v>234</v>
      </c>
      <c r="C238" s="145">
        <v>135.30000000000001</v>
      </c>
      <c r="D238" s="141">
        <v>135.30000000000001</v>
      </c>
      <c r="E238" s="172">
        <f t="shared" si="25"/>
        <v>148.29789528657676</v>
      </c>
      <c r="F238" s="172">
        <f t="shared" si="26"/>
        <v>-0.609727341809156</v>
      </c>
      <c r="G238" s="28">
        <f t="shared" si="27"/>
        <v>1.0431591266268521</v>
      </c>
      <c r="H238" s="142">
        <f t="shared" si="21"/>
        <v>167.33102123721258</v>
      </c>
      <c r="I238" s="67">
        <f t="shared" si="22"/>
        <v>0.23674073346055113</v>
      </c>
      <c r="J238" s="134">
        <f t="shared" si="23"/>
        <v>-32.03102123721257</v>
      </c>
      <c r="K238" s="57">
        <f t="shared" si="24"/>
        <v>1025.9863214987627</v>
      </c>
    </row>
    <row r="239" spans="1:11" x14ac:dyDescent="0.25">
      <c r="A239" s="13" t="s">
        <v>244</v>
      </c>
      <c r="B239" s="14">
        <v>235</v>
      </c>
      <c r="C239" s="145">
        <v>149.30000000000001</v>
      </c>
      <c r="D239" s="141">
        <v>149.30000000000001</v>
      </c>
      <c r="E239" s="172">
        <f t="shared" si="25"/>
        <v>147.12424805311144</v>
      </c>
      <c r="F239" s="172">
        <f t="shared" si="26"/>
        <v>-0.65732218066493597</v>
      </c>
      <c r="G239" s="28">
        <f t="shared" si="27"/>
        <v>1.0214027598873423</v>
      </c>
      <c r="H239" s="142">
        <f t="shared" si="21"/>
        <v>150.90683146020993</v>
      </c>
      <c r="I239" s="67">
        <f t="shared" si="22"/>
        <v>1.0762434428733541E-2</v>
      </c>
      <c r="J239" s="134">
        <f t="shared" si="23"/>
        <v>-1.6068314602099179</v>
      </c>
      <c r="K239" s="57">
        <f t="shared" si="24"/>
        <v>2.5819073415203366</v>
      </c>
    </row>
    <row r="240" spans="1:11" x14ac:dyDescent="0.25">
      <c r="A240" s="13" t="s">
        <v>245</v>
      </c>
      <c r="B240" s="14">
        <v>236</v>
      </c>
      <c r="C240" s="145">
        <v>143.4</v>
      </c>
      <c r="D240" s="141">
        <v>143.4</v>
      </c>
      <c r="E240" s="172">
        <f t="shared" si="25"/>
        <v>143.38732609386824</v>
      </c>
      <c r="F240" s="172">
        <f t="shared" si="26"/>
        <v>-0.91724040197694179</v>
      </c>
      <c r="G240" s="28">
        <f t="shared" si="27"/>
        <v>1.0378123200765619</v>
      </c>
      <c r="H240" s="142">
        <f t="shared" si="21"/>
        <v>152.33171287603815</v>
      </c>
      <c r="I240" s="67">
        <f t="shared" si="22"/>
        <v>6.2285305969582622E-2</v>
      </c>
      <c r="J240" s="134">
        <f t="shared" si="23"/>
        <v>-8.9317128760381479</v>
      </c>
      <c r="K240" s="57">
        <f t="shared" si="24"/>
        <v>79.775494899985645</v>
      </c>
    </row>
    <row r="241" spans="1:11" x14ac:dyDescent="0.25">
      <c r="A241" s="13" t="s">
        <v>246</v>
      </c>
      <c r="B241" s="14">
        <v>237</v>
      </c>
      <c r="C241" s="145">
        <v>142.19999999999999</v>
      </c>
      <c r="D241" s="141">
        <v>142.19999999999999</v>
      </c>
      <c r="E241" s="172">
        <f t="shared" si="25"/>
        <v>140.26347824254816</v>
      </c>
      <c r="F241" s="172">
        <f t="shared" si="26"/>
        <v>-1.1034780707015026</v>
      </c>
      <c r="G241" s="28">
        <f t="shared" si="27"/>
        <v>1.0415212397356231</v>
      </c>
      <c r="H241" s="142">
        <f t="shared" si="21"/>
        <v>148.61897016080607</v>
      </c>
      <c r="I241" s="67">
        <f t="shared" si="22"/>
        <v>4.5140437136470347E-2</v>
      </c>
      <c r="J241" s="134">
        <f t="shared" si="23"/>
        <v>-6.418970160806083</v>
      </c>
      <c r="K241" s="57">
        <f t="shared" si="24"/>
        <v>41.203177925318869</v>
      </c>
    </row>
    <row r="242" spans="1:11" x14ac:dyDescent="0.25">
      <c r="A242" s="13" t="s">
        <v>247</v>
      </c>
      <c r="B242" s="14">
        <v>238</v>
      </c>
      <c r="C242" s="145">
        <v>188.4</v>
      </c>
      <c r="D242" s="141">
        <v>188.4</v>
      </c>
      <c r="E242" s="172">
        <f t="shared" si="25"/>
        <v>155.4017878937114</v>
      </c>
      <c r="F242" s="172">
        <f t="shared" si="26"/>
        <v>0.26732881302388178</v>
      </c>
      <c r="G242" s="28">
        <f t="shared" si="27"/>
        <v>1.0320571284301423</v>
      </c>
      <c r="H242" s="142">
        <f t="shared" si="21"/>
        <v>142.13840824144722</v>
      </c>
      <c r="I242" s="67">
        <f t="shared" si="22"/>
        <v>0.24554985009847549</v>
      </c>
      <c r="J242" s="134">
        <f t="shared" si="23"/>
        <v>46.261591758552782</v>
      </c>
      <c r="K242" s="57">
        <f t="shared" si="24"/>
        <v>2140.1348720349988</v>
      </c>
    </row>
    <row r="243" spans="1:11" x14ac:dyDescent="0.25">
      <c r="A243" s="13" t="s">
        <v>248</v>
      </c>
      <c r="B243" s="14">
        <v>239</v>
      </c>
      <c r="C243" s="145">
        <v>166.2</v>
      </c>
      <c r="D243" s="141">
        <v>166.2</v>
      </c>
      <c r="E243" s="172">
        <f t="shared" si="25"/>
        <v>157.27401158348266</v>
      </c>
      <c r="F243" s="172">
        <f t="shared" si="26"/>
        <v>0.40278194062136052</v>
      </c>
      <c r="G243" s="28">
        <f t="shared" si="27"/>
        <v>1.0388692868070524</v>
      </c>
      <c r="H243" s="142">
        <f t="shared" si="21"/>
        <v>161.55532717368601</v>
      </c>
      <c r="I243" s="67">
        <f t="shared" si="22"/>
        <v>2.7946286560252581E-2</v>
      </c>
      <c r="J243" s="134">
        <f t="shared" si="23"/>
        <v>4.6446728263139789</v>
      </c>
      <c r="K243" s="57">
        <f t="shared" si="24"/>
        <v>21.572985663499484</v>
      </c>
    </row>
    <row r="244" spans="1:11" x14ac:dyDescent="0.25">
      <c r="A244" s="13" t="s">
        <v>249</v>
      </c>
      <c r="B244" s="14">
        <v>240</v>
      </c>
      <c r="C244" s="145">
        <v>199.2</v>
      </c>
      <c r="D244" s="141">
        <v>199.2</v>
      </c>
      <c r="E244" s="172">
        <f t="shared" si="25"/>
        <v>169.71926575989391</v>
      </c>
      <c r="F244" s="172">
        <f t="shared" si="26"/>
        <v>1.4191665973220275</v>
      </c>
      <c r="G244" s="28">
        <f t="shared" si="27"/>
        <v>1.0488969782168183</v>
      </c>
      <c r="H244" s="142">
        <f t="shared" si="21"/>
        <v>164.22372946876268</v>
      </c>
      <c r="I244" s="67">
        <f t="shared" si="22"/>
        <v>0.17558368740580976</v>
      </c>
      <c r="J244" s="134">
        <f t="shared" si="23"/>
        <v>34.976270531237304</v>
      </c>
      <c r="K244" s="57">
        <f t="shared" si="24"/>
        <v>1223.3395002742991</v>
      </c>
    </row>
    <row r="245" spans="1:11" x14ac:dyDescent="0.25">
      <c r="A245" s="13" t="s">
        <v>250</v>
      </c>
      <c r="B245" s="14">
        <v>241</v>
      </c>
      <c r="C245" s="145">
        <v>182.7</v>
      </c>
      <c r="D245" s="141">
        <v>182.7</v>
      </c>
      <c r="E245" s="172">
        <f t="shared" si="25"/>
        <v>173.24938568734484</v>
      </c>
      <c r="F245" s="172">
        <f t="shared" si="26"/>
        <v>1.5973310583849065</v>
      </c>
      <c r="G245" s="28">
        <f t="shared" si="27"/>
        <v>1.0333121856768352</v>
      </c>
      <c r="H245" s="142">
        <f t="shared" si="21"/>
        <v>176.62463906262445</v>
      </c>
      <c r="I245" s="67">
        <f t="shared" si="22"/>
        <v>3.325320710112499E-2</v>
      </c>
      <c r="J245" s="134">
        <f t="shared" si="23"/>
        <v>6.0753609373755353</v>
      </c>
      <c r="K245" s="57">
        <f t="shared" si="24"/>
        <v>36.910010519388543</v>
      </c>
    </row>
    <row r="246" spans="1:11" x14ac:dyDescent="0.25">
      <c r="A246" s="13" t="s">
        <v>251</v>
      </c>
      <c r="B246" s="14">
        <v>242</v>
      </c>
      <c r="C246" s="145">
        <v>145.19999999999999</v>
      </c>
      <c r="D246" s="141">
        <v>145.19999999999999</v>
      </c>
      <c r="E246" s="172">
        <f t="shared" si="25"/>
        <v>162.26725334076406</v>
      </c>
      <c r="F246" s="172">
        <f t="shared" si="26"/>
        <v>0.53562434700580219</v>
      </c>
      <c r="G246" s="28">
        <f t="shared" si="27"/>
        <v>1.0308313422309807</v>
      </c>
      <c r="H246" s="142">
        <f t="shared" si="21"/>
        <v>181.64288392619096</v>
      </c>
      <c r="I246" s="67">
        <f t="shared" si="22"/>
        <v>0.25098404907845023</v>
      </c>
      <c r="J246" s="134">
        <f t="shared" si="23"/>
        <v>-36.442883926190973</v>
      </c>
      <c r="K246" s="57">
        <f t="shared" si="24"/>
        <v>1328.0837888578285</v>
      </c>
    </row>
    <row r="247" spans="1:11" x14ac:dyDescent="0.25">
      <c r="A247" s="13" t="s">
        <v>252</v>
      </c>
      <c r="B247" s="14">
        <v>243</v>
      </c>
      <c r="C247" s="145">
        <v>182.1</v>
      </c>
      <c r="D247" s="141">
        <v>182.1</v>
      </c>
      <c r="E247" s="172">
        <f t="shared" si="25"/>
        <v>166.67865213163384</v>
      </c>
      <c r="F247" s="172">
        <f t="shared" si="26"/>
        <v>0.86273971006792216</v>
      </c>
      <c r="G247" s="28">
        <f t="shared" si="27"/>
        <v>1.0513312228347764</v>
      </c>
      <c r="H247" s="142">
        <f t="shared" si="21"/>
        <v>170.76344645170408</v>
      </c>
      <c r="I247" s="67">
        <f t="shared" si="22"/>
        <v>6.2254549963184573E-2</v>
      </c>
      <c r="J247" s="134">
        <f t="shared" si="23"/>
        <v>11.33655354829591</v>
      </c>
      <c r="K247" s="57">
        <f t="shared" si="24"/>
        <v>128.51744635338059</v>
      </c>
    </row>
    <row r="248" spans="1:11" x14ac:dyDescent="0.25">
      <c r="A248" s="13" t="s">
        <v>253</v>
      </c>
      <c r="B248" s="14">
        <v>244</v>
      </c>
      <c r="C248" s="145">
        <v>158.69999999999999</v>
      </c>
      <c r="D248" s="141">
        <v>158.69999999999999</v>
      </c>
      <c r="E248" s="172">
        <f t="shared" si="25"/>
        <v>162.5361952210865</v>
      </c>
      <c r="F248" s="172">
        <f t="shared" si="26"/>
        <v>0.44030111528799415</v>
      </c>
      <c r="G248" s="28">
        <f t="shared" si="27"/>
        <v>1.0301363686432286</v>
      </c>
      <c r="H248" s="142">
        <f t="shared" si="21"/>
        <v>173.12256179528794</v>
      </c>
      <c r="I248" s="67">
        <f t="shared" si="22"/>
        <v>9.0879406397529602E-2</v>
      </c>
      <c r="J248" s="134">
        <f t="shared" si="23"/>
        <v>-14.422561795287947</v>
      </c>
      <c r="K248" s="57">
        <f t="shared" si="24"/>
        <v>208.0102887388995</v>
      </c>
    </row>
    <row r="249" spans="1:11" x14ac:dyDescent="0.25">
      <c r="A249" s="13" t="s">
        <v>254</v>
      </c>
      <c r="B249" s="14">
        <v>245</v>
      </c>
      <c r="C249" s="145">
        <v>141.6</v>
      </c>
      <c r="D249" s="141">
        <v>141.6</v>
      </c>
      <c r="E249" s="172">
        <f t="shared" si="25"/>
        <v>153.79216249933665</v>
      </c>
      <c r="F249" s="172">
        <f t="shared" si="26"/>
        <v>-0.33485666055799962</v>
      </c>
      <c r="G249" s="28">
        <f t="shared" si="27"/>
        <v>1.0246873035437174</v>
      </c>
      <c r="H249" s="142">
        <f t="shared" si="21"/>
        <v>168.00128047052743</v>
      </c>
      <c r="I249" s="67">
        <f t="shared" si="22"/>
        <v>0.18644972083705819</v>
      </c>
      <c r="J249" s="134">
        <f t="shared" si="23"/>
        <v>-26.401280470527439</v>
      </c>
      <c r="K249" s="57">
        <f t="shared" si="24"/>
        <v>697.0276104834536</v>
      </c>
    </row>
    <row r="250" spans="1:11" x14ac:dyDescent="0.25">
      <c r="A250" s="13" t="s">
        <v>255</v>
      </c>
      <c r="B250" s="14">
        <v>246</v>
      </c>
      <c r="C250" s="145">
        <v>132.6</v>
      </c>
      <c r="D250" s="141">
        <v>132.6</v>
      </c>
      <c r="E250" s="172">
        <f t="shared" si="25"/>
        <v>143.65623072891518</v>
      </c>
      <c r="F250" s="172">
        <f t="shared" si="26"/>
        <v>-1.1620673998304771</v>
      </c>
      <c r="G250" s="28">
        <f t="shared" si="27"/>
        <v>1.044172398891245</v>
      </c>
      <c r="H250" s="142">
        <f t="shared" si="21"/>
        <v>161.33445700041344</v>
      </c>
      <c r="I250" s="67">
        <f t="shared" si="22"/>
        <v>0.21670027903780878</v>
      </c>
      <c r="J250" s="134">
        <f t="shared" si="23"/>
        <v>-28.734457000413443</v>
      </c>
      <c r="K250" s="57">
        <f t="shared" si="24"/>
        <v>825.66901910860906</v>
      </c>
    </row>
    <row r="251" spans="1:11" x14ac:dyDescent="0.25">
      <c r="A251" s="13" t="s">
        <v>256</v>
      </c>
      <c r="B251" s="14">
        <v>247</v>
      </c>
      <c r="C251" s="145">
        <v>139.6</v>
      </c>
      <c r="D251" s="141">
        <v>139.6</v>
      </c>
      <c r="E251" s="172">
        <f t="shared" si="25"/>
        <v>139.99180783732703</v>
      </c>
      <c r="F251" s="172">
        <f t="shared" si="26"/>
        <v>-1.3732662033348244</v>
      </c>
      <c r="G251" s="28">
        <f t="shared" si="27"/>
        <v>1.028298586724981</v>
      </c>
      <c r="H251" s="142">
        <f t="shared" si="21"/>
        <v>146.78841996467841</v>
      </c>
      <c r="I251" s="67">
        <f t="shared" si="22"/>
        <v>5.1492979689673472E-2</v>
      </c>
      <c r="J251" s="134">
        <f t="shared" si="23"/>
        <v>-7.1884199646784168</v>
      </c>
      <c r="K251" s="57">
        <f t="shared" si="24"/>
        <v>51.673381588587254</v>
      </c>
    </row>
    <row r="252" spans="1:11" x14ac:dyDescent="0.25">
      <c r="A252" s="13" t="s">
        <v>257</v>
      </c>
      <c r="B252" s="14">
        <v>248</v>
      </c>
      <c r="C252" s="145">
        <v>147</v>
      </c>
      <c r="D252" s="141">
        <v>147</v>
      </c>
      <c r="E252" s="172">
        <f t="shared" si="25"/>
        <v>140.35411447074119</v>
      </c>
      <c r="F252" s="172">
        <f t="shared" si="26"/>
        <v>-1.2267838559132096</v>
      </c>
      <c r="G252" s="28">
        <f t="shared" si="27"/>
        <v>1.0259519290018646</v>
      </c>
      <c r="H252" s="142">
        <f t="shared" si="21"/>
        <v>142.040659648098</v>
      </c>
      <c r="I252" s="67">
        <f t="shared" si="22"/>
        <v>3.3737009196612246E-2</v>
      </c>
      <c r="J252" s="134">
        <f t="shared" si="23"/>
        <v>4.9593403519020001</v>
      </c>
      <c r="K252" s="57">
        <f t="shared" si="24"/>
        <v>24.595056726003452</v>
      </c>
    </row>
    <row r="253" spans="1:11" x14ac:dyDescent="0.25">
      <c r="A253" s="13" t="s">
        <v>258</v>
      </c>
      <c r="B253" s="14">
        <v>249</v>
      </c>
      <c r="C253" s="145">
        <v>166.6</v>
      </c>
      <c r="D253" s="141">
        <v>166.6</v>
      </c>
      <c r="E253" s="172">
        <f t="shared" si="25"/>
        <v>146.45168760100461</v>
      </c>
      <c r="F253" s="172">
        <f t="shared" si="26"/>
        <v>-0.60860812627990268</v>
      </c>
      <c r="G253" s="28">
        <f t="shared" si="27"/>
        <v>1.0493843484188439</v>
      </c>
      <c r="H253" s="142">
        <f t="shared" si="21"/>
        <v>145.2729185594203</v>
      </c>
      <c r="I253" s="67">
        <f t="shared" si="22"/>
        <v>0.12801369412112659</v>
      </c>
      <c r="J253" s="134">
        <f t="shared" si="23"/>
        <v>21.32708144057969</v>
      </c>
      <c r="K253" s="57">
        <f t="shared" si="24"/>
        <v>454.84440277311865</v>
      </c>
    </row>
    <row r="254" spans="1:11" x14ac:dyDescent="0.25">
      <c r="A254" s="13" t="s">
        <v>259</v>
      </c>
      <c r="B254" s="14">
        <v>250</v>
      </c>
      <c r="C254" s="145">
        <v>157</v>
      </c>
      <c r="D254" s="141">
        <v>157</v>
      </c>
      <c r="E254" s="172">
        <f t="shared" si="25"/>
        <v>148.29458009464378</v>
      </c>
      <c r="F254" s="172">
        <f t="shared" si="26"/>
        <v>-0.40170147395873296</v>
      </c>
      <c r="G254" s="28">
        <f t="shared" si="27"/>
        <v>1.0299951842807977</v>
      </c>
      <c r="H254" s="142">
        <f t="shared" si="21"/>
        <v>149.9702325074785</v>
      </c>
      <c r="I254" s="67">
        <f t="shared" si="22"/>
        <v>4.4775589124340771E-2</v>
      </c>
      <c r="J254" s="134">
        <f t="shared" si="23"/>
        <v>7.0297674925215006</v>
      </c>
      <c r="K254" s="57">
        <f t="shared" si="24"/>
        <v>49.417630998912024</v>
      </c>
    </row>
    <row r="255" spans="1:11" x14ac:dyDescent="0.25">
      <c r="A255" s="13" t="s">
        <v>260</v>
      </c>
      <c r="B255" s="14">
        <v>251</v>
      </c>
      <c r="C255" s="145">
        <v>180.4</v>
      </c>
      <c r="D255" s="141">
        <v>180.4</v>
      </c>
      <c r="E255" s="172">
        <f t="shared" si="25"/>
        <v>157.91353242402664</v>
      </c>
      <c r="F255" s="172">
        <f t="shared" si="26"/>
        <v>0.44404170704329793</v>
      </c>
      <c r="G255" s="28">
        <f t="shared" si="27"/>
        <v>1.0324495831506808</v>
      </c>
      <c r="H255" s="142">
        <f t="shared" si="21"/>
        <v>151.73098410653046</v>
      </c>
      <c r="I255" s="67">
        <f t="shared" si="22"/>
        <v>0.15891915683741434</v>
      </c>
      <c r="J255" s="134">
        <f t="shared" si="23"/>
        <v>28.669015893469549</v>
      </c>
      <c r="K255" s="57">
        <f t="shared" si="24"/>
        <v>821.91247230000965</v>
      </c>
    </row>
    <row r="256" spans="1:11" x14ac:dyDescent="0.25">
      <c r="A256" s="13" t="s">
        <v>261</v>
      </c>
      <c r="B256" s="14">
        <v>252</v>
      </c>
      <c r="C256" s="145">
        <v>210.2</v>
      </c>
      <c r="D256" s="141">
        <v>210.2</v>
      </c>
      <c r="E256" s="172">
        <f t="shared" si="25"/>
        <v>173.40096948817774</v>
      </c>
      <c r="F256" s="172">
        <f t="shared" si="26"/>
        <v>1.7137042751831961</v>
      </c>
      <c r="G256" s="28">
        <f t="shared" si="27"/>
        <v>1.0584705381210133</v>
      </c>
      <c r="H256" s="142">
        <f t="shared" si="21"/>
        <v>166.1779597467216</v>
      </c>
      <c r="I256" s="67">
        <f t="shared" si="22"/>
        <v>0.2094293066283463</v>
      </c>
      <c r="J256" s="134">
        <f t="shared" si="23"/>
        <v>44.022040253278391</v>
      </c>
      <c r="K256" s="57">
        <f t="shared" si="24"/>
        <v>1937.9400280612629</v>
      </c>
    </row>
    <row r="257" spans="1:11" x14ac:dyDescent="0.25">
      <c r="A257" s="13" t="s">
        <v>262</v>
      </c>
      <c r="B257" s="14">
        <v>253</v>
      </c>
      <c r="C257" s="145">
        <v>159.80000000000001</v>
      </c>
      <c r="D257" s="141">
        <v>159.80000000000001</v>
      </c>
      <c r="E257" s="172">
        <f t="shared" si="25"/>
        <v>167.95403517401954</v>
      </c>
      <c r="F257" s="172">
        <f t="shared" si="26"/>
        <v>1.1093463782427824</v>
      </c>
      <c r="G257" s="28">
        <f t="shared" si="27"/>
        <v>1.0256124072626549</v>
      </c>
      <c r="H257" s="142">
        <f t="shared" si="21"/>
        <v>180.36727067316474</v>
      </c>
      <c r="I257" s="67">
        <f t="shared" si="22"/>
        <v>0.12870632461304585</v>
      </c>
      <c r="J257" s="134">
        <f t="shared" si="23"/>
        <v>-20.567270673164728</v>
      </c>
      <c r="K257" s="57">
        <f t="shared" si="24"/>
        <v>423.01262294322191</v>
      </c>
    </row>
    <row r="258" spans="1:11" x14ac:dyDescent="0.25">
      <c r="A258" s="13" t="s">
        <v>263</v>
      </c>
      <c r="B258" s="14">
        <v>254</v>
      </c>
      <c r="C258" s="145">
        <v>157.80000000000001</v>
      </c>
      <c r="D258" s="141">
        <v>157.80000000000001</v>
      </c>
      <c r="E258" s="172">
        <f t="shared" si="25"/>
        <v>163.24581784302904</v>
      </c>
      <c r="F258" s="172">
        <f t="shared" si="26"/>
        <v>0.61834400118349397</v>
      </c>
      <c r="G258" s="28">
        <f t="shared" si="27"/>
        <v>1.0287774298222878</v>
      </c>
      <c r="H258" s="142">
        <f t="shared" si="21"/>
        <v>174.54941780967772</v>
      </c>
      <c r="I258" s="67">
        <f t="shared" si="22"/>
        <v>0.10614333212723516</v>
      </c>
      <c r="J258" s="134">
        <f t="shared" si="23"/>
        <v>-16.749417809677709</v>
      </c>
      <c r="K258" s="57">
        <f t="shared" si="24"/>
        <v>280.54299696314882</v>
      </c>
    </row>
    <row r="259" spans="1:11" x14ac:dyDescent="0.25">
      <c r="A259" s="13" t="s">
        <v>264</v>
      </c>
      <c r="B259" s="14">
        <v>255</v>
      </c>
      <c r="C259" s="145">
        <v>168.2</v>
      </c>
      <c r="D259" s="141">
        <v>168.2</v>
      </c>
      <c r="E259" s="172">
        <f t="shared" si="25"/>
        <v>162.08707319278534</v>
      </c>
      <c r="F259" s="172">
        <f t="shared" si="26"/>
        <v>0.46835771900303841</v>
      </c>
      <c r="G259" s="28">
        <f t="shared" si="27"/>
        <v>1.0573123146628718</v>
      </c>
      <c r="H259" s="142">
        <f t="shared" si="21"/>
        <v>173.44538756599246</v>
      </c>
      <c r="I259" s="67">
        <f t="shared" si="22"/>
        <v>3.1185419536221604E-2</v>
      </c>
      <c r="J259" s="134">
        <f t="shared" si="23"/>
        <v>-5.2453875659924734</v>
      </c>
      <c r="K259" s="57">
        <f t="shared" si="24"/>
        <v>27.514090717468445</v>
      </c>
    </row>
    <row r="260" spans="1:11" x14ac:dyDescent="0.25">
      <c r="A260" s="13" t="s">
        <v>265</v>
      </c>
      <c r="B260" s="14">
        <v>256</v>
      </c>
      <c r="C260" s="145">
        <v>158.4</v>
      </c>
      <c r="D260" s="141">
        <v>158.4</v>
      </c>
      <c r="E260" s="172">
        <f t="shared" si="25"/>
        <v>159.64678275453065</v>
      </c>
      <c r="F260" s="172">
        <f t="shared" si="26"/>
        <v>0.2228678145304859</v>
      </c>
      <c r="G260" s="28">
        <f t="shared" si="27"/>
        <v>1.0237474574259298</v>
      </c>
      <c r="H260" s="142">
        <f t="shared" si="21"/>
        <v>166.71886681105747</v>
      </c>
      <c r="I260" s="67">
        <f t="shared" si="22"/>
        <v>5.2518098554655689E-2</v>
      </c>
      <c r="J260" s="134">
        <f t="shared" si="23"/>
        <v>-8.3188668110574611</v>
      </c>
      <c r="K260" s="57">
        <f t="shared" si="24"/>
        <v>69.203545020113339</v>
      </c>
    </row>
    <row r="261" spans="1:11" x14ac:dyDescent="0.25">
      <c r="A261" s="13" t="s">
        <v>266</v>
      </c>
      <c r="B261" s="14">
        <v>257</v>
      </c>
      <c r="C261" s="145">
        <v>152</v>
      </c>
      <c r="D261" s="141">
        <v>152</v>
      </c>
      <c r="E261" s="172">
        <f t="shared" si="25"/>
        <v>155.52289370434727</v>
      </c>
      <c r="F261" s="172">
        <f t="shared" si="26"/>
        <v>-0.14399846485136436</v>
      </c>
      <c r="G261" s="28">
        <f t="shared" si="27"/>
        <v>1.0259076715432143</v>
      </c>
      <c r="H261" s="142">
        <f t="shared" si="21"/>
        <v>164.47028821902595</v>
      </c>
      <c r="I261" s="67">
        <f t="shared" si="22"/>
        <v>8.2041369862012797E-2</v>
      </c>
      <c r="J261" s="134">
        <f t="shared" si="23"/>
        <v>-12.470288219025946</v>
      </c>
      <c r="K261" s="57">
        <f t="shared" si="24"/>
        <v>155.5080882655773</v>
      </c>
    </row>
    <row r="262" spans="1:11" x14ac:dyDescent="0.25">
      <c r="A262" s="13" t="s">
        <v>267</v>
      </c>
      <c r="B262" s="14">
        <v>258</v>
      </c>
      <c r="C262" s="145">
        <v>142.19999999999999</v>
      </c>
      <c r="D262" s="141">
        <v>142.19999999999999</v>
      </c>
      <c r="E262" s="172">
        <f t="shared" si="25"/>
        <v>147.88883838665882</v>
      </c>
      <c r="F262" s="172">
        <f t="shared" si="26"/>
        <v>-0.77615926323081441</v>
      </c>
      <c r="G262" s="28">
        <f t="shared" si="27"/>
        <v>1.0519678294931221</v>
      </c>
      <c r="H262" s="142">
        <f t="shared" si="21"/>
        <v>164.28401937543128</v>
      </c>
      <c r="I262" s="67">
        <f t="shared" si="22"/>
        <v>0.15530252725338464</v>
      </c>
      <c r="J262" s="134">
        <f t="shared" si="23"/>
        <v>-22.084019375431296</v>
      </c>
      <c r="K262" s="57">
        <f t="shared" si="24"/>
        <v>487.70391177442491</v>
      </c>
    </row>
    <row r="263" spans="1:11" x14ac:dyDescent="0.25">
      <c r="A263" s="13" t="s">
        <v>268</v>
      </c>
      <c r="B263" s="14">
        <v>259</v>
      </c>
      <c r="C263" s="145">
        <v>137.19999999999999</v>
      </c>
      <c r="D263" s="141">
        <v>137.19999999999999</v>
      </c>
      <c r="E263" s="172">
        <f t="shared" si="25"/>
        <v>142.41672166222139</v>
      </c>
      <c r="F263" s="172">
        <f t="shared" si="26"/>
        <v>-1.1724980729566525</v>
      </c>
      <c r="G263" s="28">
        <f t="shared" si="27"/>
        <v>1.0203783964191031</v>
      </c>
      <c r="H263" s="142">
        <f t="shared" si="21"/>
        <v>150.60623120772607</v>
      </c>
      <c r="I263" s="67">
        <f t="shared" si="22"/>
        <v>9.7713055449898556E-2</v>
      </c>
      <c r="J263" s="134">
        <f t="shared" si="23"/>
        <v>-13.40623120772608</v>
      </c>
      <c r="K263" s="57">
        <f t="shared" si="24"/>
        <v>179.72703519500865</v>
      </c>
    </row>
    <row r="264" spans="1:11" x14ac:dyDescent="0.25">
      <c r="A264" s="13" t="s">
        <v>269</v>
      </c>
      <c r="B264" s="14">
        <v>260</v>
      </c>
      <c r="C264" s="145">
        <v>152.6</v>
      </c>
      <c r="D264" s="141">
        <v>152.6</v>
      </c>
      <c r="E264" s="172">
        <f t="shared" si="25"/>
        <v>143.93447857732355</v>
      </c>
      <c r="F264" s="172">
        <f t="shared" si="26"/>
        <v>-0.94544055196448928</v>
      </c>
      <c r="G264" s="28">
        <f t="shared" si="27"/>
        <v>1.0278214415908247</v>
      </c>
      <c r="H264" s="142">
        <f t="shared" ref="H264:H327" si="28">(E263+F263)*G261</f>
        <v>144.90353254139174</v>
      </c>
      <c r="I264" s="67">
        <f t="shared" ref="I264:I327" si="29">ABS(D264-H264)/D264</f>
        <v>5.0435566570172043E-2</v>
      </c>
      <c r="J264" s="134">
        <f t="shared" ref="J264:J327" si="30">(D264-H264)</f>
        <v>7.6964674586082538</v>
      </c>
      <c r="K264" s="57">
        <f t="shared" ref="K264:K327" si="31">(D264-H264)^2</f>
        <v>59.23561134141579</v>
      </c>
    </row>
    <row r="265" spans="1:11" x14ac:dyDescent="0.25">
      <c r="A265" s="13" t="s">
        <v>270</v>
      </c>
      <c r="B265" s="14">
        <v>261</v>
      </c>
      <c r="C265" s="145">
        <v>166.8</v>
      </c>
      <c r="D265" s="141">
        <v>166.8</v>
      </c>
      <c r="E265" s="172">
        <f t="shared" ref="E265:E328" si="32">$N$4*D265/G262+(1-$N$4)*(E264+F264)</f>
        <v>148.57277849750594</v>
      </c>
      <c r="F265" s="172">
        <f t="shared" ref="F265:F328" si="33">$O$4*(E265-E264)+(1-$O$4)*F264</f>
        <v>-0.47417285611529264</v>
      </c>
      <c r="G265" s="28">
        <f t="shared" ref="G265:G328" si="34">$P$4*(D265/E265)+(1-$P$4)*G262</f>
        <v>1.0559136861755931</v>
      </c>
      <c r="H265" s="142">
        <f t="shared" si="28"/>
        <v>150.41986797284648</v>
      </c>
      <c r="I265" s="67">
        <f t="shared" si="29"/>
        <v>9.8202230378618319E-2</v>
      </c>
      <c r="J265" s="134">
        <f t="shared" si="30"/>
        <v>16.380132027153536</v>
      </c>
      <c r="K265" s="57">
        <f t="shared" si="31"/>
        <v>268.30872522698098</v>
      </c>
    </row>
    <row r="266" spans="1:11" x14ac:dyDescent="0.25">
      <c r="A266" s="13" t="s">
        <v>271</v>
      </c>
      <c r="B266" s="14">
        <v>262</v>
      </c>
      <c r="C266" s="145">
        <v>165.6</v>
      </c>
      <c r="D266" s="141">
        <v>165.6</v>
      </c>
      <c r="E266" s="172">
        <f t="shared" si="32"/>
        <v>153.18862018697624</v>
      </c>
      <c r="F266" s="172">
        <f t="shared" si="33"/>
        <v>-4.4575628467868555E-2</v>
      </c>
      <c r="G266" s="28">
        <f t="shared" si="34"/>
        <v>1.0237622116698193</v>
      </c>
      <c r="H266" s="142">
        <f t="shared" si="28"/>
        <v>151.1166177362673</v>
      </c>
      <c r="I266" s="67">
        <f t="shared" si="29"/>
        <v>8.7460037824472786E-2</v>
      </c>
      <c r="J266" s="134">
        <f t="shared" si="30"/>
        <v>14.483382263732693</v>
      </c>
      <c r="K266" s="57">
        <f t="shared" si="31"/>
        <v>209.76836179740675</v>
      </c>
    </row>
    <row r="267" spans="1:11" x14ac:dyDescent="0.25">
      <c r="A267" s="13" t="s">
        <v>272</v>
      </c>
      <c r="B267" s="14">
        <v>263</v>
      </c>
      <c r="C267" s="145">
        <v>198.6</v>
      </c>
      <c r="D267" s="141">
        <v>198.6</v>
      </c>
      <c r="E267" s="172">
        <f t="shared" si="32"/>
        <v>167.51679674505655</v>
      </c>
      <c r="F267" s="172">
        <f t="shared" si="33"/>
        <v>1.1684846560767981</v>
      </c>
      <c r="G267" s="28">
        <f t="shared" si="34"/>
        <v>1.036622848915739</v>
      </c>
      <c r="H267" s="142">
        <f t="shared" si="28"/>
        <v>157.40473264917557</v>
      </c>
      <c r="I267" s="67">
        <f t="shared" si="29"/>
        <v>0.20742833509982087</v>
      </c>
      <c r="J267" s="134">
        <f t="shared" si="30"/>
        <v>41.195267350824423</v>
      </c>
      <c r="K267" s="57">
        <f t="shared" si="31"/>
        <v>1697.0500521059007</v>
      </c>
    </row>
    <row r="268" spans="1:11" x14ac:dyDescent="0.25">
      <c r="A268" s="13" t="s">
        <v>273</v>
      </c>
      <c r="B268" s="14">
        <v>264</v>
      </c>
      <c r="C268" s="145">
        <v>201.5</v>
      </c>
      <c r="D268" s="141">
        <v>201.5</v>
      </c>
      <c r="E268" s="172">
        <f t="shared" si="32"/>
        <v>176.62637452490114</v>
      </c>
      <c r="F268" s="172">
        <f t="shared" si="33"/>
        <v>1.8387129157227993</v>
      </c>
      <c r="G268" s="28">
        <f t="shared" si="34"/>
        <v>1.0606518058152432</v>
      </c>
      <c r="H268" s="142">
        <f t="shared" si="28"/>
        <v>178.11709728783794</v>
      </c>
      <c r="I268" s="67">
        <f t="shared" si="29"/>
        <v>0.11604418219435267</v>
      </c>
      <c r="J268" s="134">
        <f t="shared" si="30"/>
        <v>23.382902712162064</v>
      </c>
      <c r="K268" s="57">
        <f t="shared" si="31"/>
        <v>546.76013924643598</v>
      </c>
    </row>
    <row r="269" spans="1:11" x14ac:dyDescent="0.25">
      <c r="A269" s="13" t="s">
        <v>274</v>
      </c>
      <c r="B269" s="14">
        <v>265</v>
      </c>
      <c r="C269" s="145">
        <v>170.7</v>
      </c>
      <c r="D269" s="141">
        <v>170.7</v>
      </c>
      <c r="E269" s="172">
        <f t="shared" si="32"/>
        <v>174.25973158951663</v>
      </c>
      <c r="F269" s="172">
        <f t="shared" si="33"/>
        <v>1.4837808818893428</v>
      </c>
      <c r="G269" s="28">
        <f t="shared" si="34"/>
        <v>1.0212964126547903</v>
      </c>
      <c r="H269" s="142">
        <f t="shared" si="28"/>
        <v>182.70581262406085</v>
      </c>
      <c r="I269" s="67">
        <f t="shared" si="29"/>
        <v>7.0332821464914277E-2</v>
      </c>
      <c r="J269" s="134">
        <f t="shared" si="30"/>
        <v>-12.005812624060866</v>
      </c>
      <c r="K269" s="57">
        <f t="shared" si="31"/>
        <v>144.13953676405924</v>
      </c>
    </row>
    <row r="270" spans="1:11" x14ac:dyDescent="0.25">
      <c r="A270" s="13" t="s">
        <v>275</v>
      </c>
      <c r="B270" s="14">
        <v>266</v>
      </c>
      <c r="C270" s="145">
        <v>164.4</v>
      </c>
      <c r="D270" s="141">
        <v>164.4</v>
      </c>
      <c r="E270" s="172">
        <f t="shared" si="32"/>
        <v>169.59294866951223</v>
      </c>
      <c r="F270" s="172">
        <f t="shared" si="33"/>
        <v>0.96467329700950999</v>
      </c>
      <c r="G270" s="28">
        <f t="shared" si="34"/>
        <v>1.032870693806718</v>
      </c>
      <c r="H270" s="142">
        <f t="shared" si="28"/>
        <v>182.17974057656755</v>
      </c>
      <c r="I270" s="67">
        <f t="shared" si="29"/>
        <v>0.10814927358009457</v>
      </c>
      <c r="J270" s="134">
        <f t="shared" si="30"/>
        <v>-17.779740576567548</v>
      </c>
      <c r="K270" s="57">
        <f t="shared" si="31"/>
        <v>316.11917497004254</v>
      </c>
    </row>
    <row r="271" spans="1:11" x14ac:dyDescent="0.25">
      <c r="A271" s="13" t="s">
        <v>276</v>
      </c>
      <c r="B271" s="14">
        <v>267</v>
      </c>
      <c r="C271" s="145">
        <v>179.7</v>
      </c>
      <c r="D271" s="141">
        <v>179.7</v>
      </c>
      <c r="E271" s="172">
        <f t="shared" si="32"/>
        <v>170.15114855802676</v>
      </c>
      <c r="F271" s="172">
        <f t="shared" si="33"/>
        <v>0.93036694133253428</v>
      </c>
      <c r="G271" s="28">
        <f t="shared" si="34"/>
        <v>1.0603989208795443</v>
      </c>
      <c r="H271" s="142">
        <f t="shared" si="28"/>
        <v>180.90224973434488</v>
      </c>
      <c r="I271" s="67">
        <f t="shared" si="29"/>
        <v>6.6903157169999391E-3</v>
      </c>
      <c r="J271" s="134">
        <f t="shared" si="30"/>
        <v>-1.202249734344889</v>
      </c>
      <c r="K271" s="57">
        <f t="shared" si="31"/>
        <v>1.4454044237323562</v>
      </c>
    </row>
    <row r="272" spans="1:11" x14ac:dyDescent="0.25">
      <c r="A272" s="13" t="s">
        <v>277</v>
      </c>
      <c r="B272" s="14">
        <v>268</v>
      </c>
      <c r="C272" s="145">
        <v>157</v>
      </c>
      <c r="D272" s="141">
        <v>157</v>
      </c>
      <c r="E272" s="172">
        <f t="shared" si="32"/>
        <v>164.85789353579952</v>
      </c>
      <c r="F272" s="172">
        <f t="shared" si="33"/>
        <v>0.40509324760808901</v>
      </c>
      <c r="G272" s="28">
        <f t="shared" si="34"/>
        <v>1.0174483854464265</v>
      </c>
      <c r="H272" s="142">
        <f t="shared" si="28"/>
        <v>174.72493805104054</v>
      </c>
      <c r="I272" s="67">
        <f t="shared" si="29"/>
        <v>0.11289769459261489</v>
      </c>
      <c r="J272" s="134">
        <f t="shared" si="30"/>
        <v>-17.724938051040539</v>
      </c>
      <c r="K272" s="57">
        <f t="shared" si="31"/>
        <v>314.17342891322477</v>
      </c>
    </row>
    <row r="273" spans="1:11" x14ac:dyDescent="0.25">
      <c r="A273" s="13" t="s">
        <v>278</v>
      </c>
      <c r="B273" s="14">
        <v>269</v>
      </c>
      <c r="C273" s="145">
        <v>168</v>
      </c>
      <c r="D273" s="141">
        <v>168</v>
      </c>
      <c r="E273" s="172">
        <f t="shared" si="32"/>
        <v>164.32721322851282</v>
      </c>
      <c r="F273" s="172">
        <f t="shared" si="33"/>
        <v>0.32611395957496869</v>
      </c>
      <c r="G273" s="28">
        <f t="shared" si="34"/>
        <v>1.0322836640693915</v>
      </c>
      <c r="H273" s="142">
        <f t="shared" si="28"/>
        <v>170.69529581954868</v>
      </c>
      <c r="I273" s="67">
        <f t="shared" si="29"/>
        <v>1.6043427497313547E-2</v>
      </c>
      <c r="J273" s="134">
        <f t="shared" si="30"/>
        <v>-2.6952958195486758</v>
      </c>
      <c r="K273" s="57">
        <f t="shared" si="31"/>
        <v>7.2646195548765684</v>
      </c>
    </row>
    <row r="274" spans="1:11" x14ac:dyDescent="0.25">
      <c r="A274" s="13" t="s">
        <v>279</v>
      </c>
      <c r="B274" s="14">
        <v>270</v>
      </c>
      <c r="C274" s="145">
        <v>139.30000000000001</v>
      </c>
      <c r="D274" s="141">
        <v>139.30000000000001</v>
      </c>
      <c r="E274" s="172">
        <f t="shared" si="32"/>
        <v>152.71636834635811</v>
      </c>
      <c r="F274" s="172">
        <f t="shared" si="33"/>
        <v>-0.68136536666701608</v>
      </c>
      <c r="G274" s="28">
        <f t="shared" si="34"/>
        <v>1.0521265450879558</v>
      </c>
      <c r="H274" s="142">
        <f t="shared" si="28"/>
        <v>174.59821046947482</v>
      </c>
      <c r="I274" s="67">
        <f t="shared" si="29"/>
        <v>0.25339706008237478</v>
      </c>
      <c r="J274" s="134">
        <f t="shared" si="30"/>
        <v>-35.29821046947481</v>
      </c>
      <c r="K274" s="57">
        <f t="shared" si="31"/>
        <v>1245.9636623473411</v>
      </c>
    </row>
    <row r="275" spans="1:11" x14ac:dyDescent="0.25">
      <c r="A275" s="13" t="s">
        <v>280</v>
      </c>
      <c r="B275" s="14">
        <v>271</v>
      </c>
      <c r="C275" s="145">
        <v>138.6</v>
      </c>
      <c r="D275" s="141">
        <v>138.6</v>
      </c>
      <c r="E275" s="172">
        <f t="shared" si="32"/>
        <v>146.36486403252371</v>
      </c>
      <c r="F275" s="172">
        <f t="shared" si="33"/>
        <v>-1.1599250938079431</v>
      </c>
      <c r="G275" s="28">
        <f t="shared" si="34"/>
        <v>1.013514496242474</v>
      </c>
      <c r="H275" s="142">
        <f t="shared" si="28"/>
        <v>154.68776831302932</v>
      </c>
      <c r="I275" s="67">
        <f t="shared" si="29"/>
        <v>0.11607336445187107</v>
      </c>
      <c r="J275" s="134">
        <f t="shared" si="30"/>
        <v>-16.087768313029329</v>
      </c>
      <c r="K275" s="57">
        <f t="shared" si="31"/>
        <v>258.81628929371055</v>
      </c>
    </row>
    <row r="276" spans="1:11" x14ac:dyDescent="0.25">
      <c r="A276" s="13" t="s">
        <v>281</v>
      </c>
      <c r="B276" s="14">
        <v>272</v>
      </c>
      <c r="C276" s="145">
        <v>153.4</v>
      </c>
      <c r="D276" s="141">
        <v>153.4</v>
      </c>
      <c r="E276" s="172">
        <f t="shared" si="32"/>
        <v>146.42332754413772</v>
      </c>
      <c r="F276" s="172">
        <f t="shared" si="33"/>
        <v>-1.0570930955103304</v>
      </c>
      <c r="G276" s="28">
        <f t="shared" si="34"/>
        <v>1.0331409535219547</v>
      </c>
      <c r="H276" s="142">
        <f t="shared" si="28"/>
        <v>149.89268640862977</v>
      </c>
      <c r="I276" s="67">
        <f t="shared" si="29"/>
        <v>2.2863843490027604E-2</v>
      </c>
      <c r="J276" s="134">
        <f t="shared" si="30"/>
        <v>3.5073135913702345</v>
      </c>
      <c r="K276" s="57">
        <f t="shared" si="31"/>
        <v>12.301248628210372</v>
      </c>
    </row>
    <row r="277" spans="1:11" x14ac:dyDescent="0.25">
      <c r="A277" s="13" t="s">
        <v>282</v>
      </c>
      <c r="B277" s="14">
        <v>273</v>
      </c>
      <c r="C277" s="145">
        <v>138.9</v>
      </c>
      <c r="D277" s="141">
        <v>138.9</v>
      </c>
      <c r="E277" s="172">
        <f t="shared" si="32"/>
        <v>140.57967951555722</v>
      </c>
      <c r="F277" s="172">
        <f t="shared" si="33"/>
        <v>-1.4610783318614529</v>
      </c>
      <c r="G277" s="28">
        <f t="shared" si="34"/>
        <v>1.0485511721730949</v>
      </c>
      <c r="H277" s="142">
        <f t="shared" si="28"/>
        <v>152.94367402288012</v>
      </c>
      <c r="I277" s="67">
        <f t="shared" si="29"/>
        <v>0.10110636445558036</v>
      </c>
      <c r="J277" s="134">
        <f t="shared" si="30"/>
        <v>-14.043674022880111</v>
      </c>
      <c r="K277" s="57">
        <f t="shared" si="31"/>
        <v>197.22478006091765</v>
      </c>
    </row>
    <row r="278" spans="1:11" x14ac:dyDescent="0.25">
      <c r="A278" s="13" t="s">
        <v>283</v>
      </c>
      <c r="B278" s="14">
        <v>274</v>
      </c>
      <c r="C278" s="145">
        <v>172.1</v>
      </c>
      <c r="D278" s="141">
        <v>172.1</v>
      </c>
      <c r="E278" s="172">
        <f t="shared" si="32"/>
        <v>150.12280428996559</v>
      </c>
      <c r="F278" s="172">
        <f t="shared" si="33"/>
        <v>-0.53232358969227989</v>
      </c>
      <c r="G278" s="28">
        <f t="shared" si="34"/>
        <v>1.0209292163746237</v>
      </c>
      <c r="H278" s="142">
        <f t="shared" si="28"/>
        <v>140.99871899665106</v>
      </c>
      <c r="I278" s="67">
        <f t="shared" si="29"/>
        <v>0.1807163335464784</v>
      </c>
      <c r="J278" s="134">
        <f t="shared" si="30"/>
        <v>31.10128100334893</v>
      </c>
      <c r="K278" s="57">
        <f t="shared" si="31"/>
        <v>967.28968004927299</v>
      </c>
    </row>
    <row r="279" spans="1:11" x14ac:dyDescent="0.25">
      <c r="A279" s="13" t="s">
        <v>284</v>
      </c>
      <c r="B279" s="14">
        <v>275</v>
      </c>
      <c r="C279" s="145">
        <v>198.4</v>
      </c>
      <c r="D279" s="141">
        <v>198.4</v>
      </c>
      <c r="E279" s="172">
        <f t="shared" si="32"/>
        <v>164.81135501210173</v>
      </c>
      <c r="F279" s="172">
        <f t="shared" si="33"/>
        <v>0.75231820222603907</v>
      </c>
      <c r="G279" s="28">
        <f t="shared" si="34"/>
        <v>1.0426637590698209</v>
      </c>
      <c r="H279" s="142">
        <f t="shared" si="28"/>
        <v>154.54805186848793</v>
      </c>
      <c r="I279" s="67">
        <f t="shared" si="29"/>
        <v>0.22102796437254069</v>
      </c>
      <c r="J279" s="134">
        <f t="shared" si="30"/>
        <v>43.851948131512074</v>
      </c>
      <c r="K279" s="57">
        <f t="shared" si="31"/>
        <v>1922.9933549288253</v>
      </c>
    </row>
    <row r="280" spans="1:11" x14ac:dyDescent="0.25">
      <c r="A280" s="13" t="s">
        <v>285</v>
      </c>
      <c r="B280" s="14">
        <v>276</v>
      </c>
      <c r="C280" s="145">
        <v>217.8</v>
      </c>
      <c r="D280" s="141">
        <v>217.8</v>
      </c>
      <c r="E280" s="172">
        <f t="shared" si="32"/>
        <v>180.67920509788661</v>
      </c>
      <c r="F280" s="172">
        <f t="shared" si="33"/>
        <v>2.0280690931984053</v>
      </c>
      <c r="G280" s="28">
        <f t="shared" si="34"/>
        <v>1.0573062046584925</v>
      </c>
      <c r="H280" s="142">
        <f t="shared" si="28"/>
        <v>173.6019836181666</v>
      </c>
      <c r="I280" s="67">
        <f t="shared" si="29"/>
        <v>0.20292936814432236</v>
      </c>
      <c r="J280" s="134">
        <f t="shared" si="30"/>
        <v>44.198016381833412</v>
      </c>
      <c r="K280" s="57">
        <f t="shared" si="31"/>
        <v>1953.4646520888145</v>
      </c>
    </row>
    <row r="281" spans="1:11" x14ac:dyDescent="0.25">
      <c r="A281" s="13" t="s">
        <v>286</v>
      </c>
      <c r="B281" s="14">
        <v>277</v>
      </c>
      <c r="C281" s="145">
        <v>173.7</v>
      </c>
      <c r="D281" s="141">
        <v>173.7</v>
      </c>
      <c r="E281" s="172">
        <f t="shared" si="32"/>
        <v>178.20033464039565</v>
      </c>
      <c r="F281" s="172">
        <f t="shared" si="33"/>
        <v>1.6476833951202232</v>
      </c>
      <c r="G281" s="28">
        <f t="shared" si="34"/>
        <v>1.0183521730517551</v>
      </c>
      <c r="H281" s="142">
        <f t="shared" si="28"/>
        <v>186.53119426584794</v>
      </c>
      <c r="I281" s="67">
        <f t="shared" si="29"/>
        <v>7.3869857604190875E-2</v>
      </c>
      <c r="J281" s="134">
        <f t="shared" si="30"/>
        <v>-12.831194265847955</v>
      </c>
      <c r="K281" s="57">
        <f t="shared" si="31"/>
        <v>164.63954628792945</v>
      </c>
    </row>
    <row r="282" spans="1:11" x14ac:dyDescent="0.25">
      <c r="A282" s="13" t="s">
        <v>287</v>
      </c>
      <c r="B282" s="14">
        <v>278</v>
      </c>
      <c r="C282" s="145">
        <v>153.80000000000001</v>
      </c>
      <c r="D282" s="141">
        <v>153.80000000000001</v>
      </c>
      <c r="E282" s="172">
        <f t="shared" si="32"/>
        <v>168.25045911331489</v>
      </c>
      <c r="F282" s="172">
        <f t="shared" si="33"/>
        <v>0.66884942208645981</v>
      </c>
      <c r="G282" s="28">
        <f t="shared" si="34"/>
        <v>1.0354906492885525</v>
      </c>
      <c r="H282" s="142">
        <f t="shared" si="28"/>
        <v>187.52101054616793</v>
      </c>
      <c r="I282" s="67">
        <f t="shared" si="29"/>
        <v>0.21925234425336745</v>
      </c>
      <c r="J282" s="134">
        <f t="shared" si="30"/>
        <v>-33.721010546167918</v>
      </c>
      <c r="K282" s="57">
        <f t="shared" si="31"/>
        <v>1137.1065522547678</v>
      </c>
    </row>
    <row r="283" spans="1:11" x14ac:dyDescent="0.25">
      <c r="A283" s="13" t="s">
        <v>288</v>
      </c>
      <c r="B283" s="14">
        <v>279</v>
      </c>
      <c r="C283" s="145">
        <v>175.6</v>
      </c>
      <c r="D283" s="141">
        <v>175.6</v>
      </c>
      <c r="E283" s="172">
        <f t="shared" si="32"/>
        <v>167.90200941291806</v>
      </c>
      <c r="F283" s="172">
        <f t="shared" si="33"/>
        <v>0.58298937614887036</v>
      </c>
      <c r="G283" s="28">
        <f t="shared" si="34"/>
        <v>1.0566668432391935</v>
      </c>
      <c r="H283" s="142">
        <f t="shared" si="28"/>
        <v>178.59943300110208</v>
      </c>
      <c r="I283" s="67">
        <f t="shared" si="29"/>
        <v>1.7081053537027852E-2</v>
      </c>
      <c r="J283" s="134">
        <f t="shared" si="30"/>
        <v>-2.9994330011020907</v>
      </c>
      <c r="K283" s="57">
        <f t="shared" si="31"/>
        <v>8.9965983281002941</v>
      </c>
    </row>
    <row r="284" spans="1:11" x14ac:dyDescent="0.25">
      <c r="A284" s="13" t="s">
        <v>289</v>
      </c>
      <c r="B284" s="14">
        <v>280</v>
      </c>
      <c r="C284" s="145">
        <v>147.1</v>
      </c>
      <c r="D284" s="141">
        <v>147.1</v>
      </c>
      <c r="E284" s="172">
        <f t="shared" si="32"/>
        <v>159.86570615787051</v>
      </c>
      <c r="F284" s="172">
        <f t="shared" si="33"/>
        <v>-0.14447892192410816</v>
      </c>
      <c r="G284" s="28">
        <f t="shared" si="34"/>
        <v>1.0128723418741266</v>
      </c>
      <c r="H284" s="142">
        <f t="shared" si="28"/>
        <v>171.57706464346865</v>
      </c>
      <c r="I284" s="67">
        <f t="shared" si="29"/>
        <v>0.16639744829006561</v>
      </c>
      <c r="J284" s="134">
        <f t="shared" si="30"/>
        <v>-24.477064643468651</v>
      </c>
      <c r="K284" s="57">
        <f t="shared" si="31"/>
        <v>599.12669356054312</v>
      </c>
    </row>
    <row r="285" spans="1:11" x14ac:dyDescent="0.25">
      <c r="A285" s="13" t="s">
        <v>290</v>
      </c>
      <c r="B285" s="14">
        <v>281</v>
      </c>
      <c r="C285" s="145">
        <v>160.30000000000001</v>
      </c>
      <c r="D285" s="141">
        <v>160.30000000000001</v>
      </c>
      <c r="E285" s="172">
        <f t="shared" si="32"/>
        <v>157.95856945096563</v>
      </c>
      <c r="F285" s="172">
        <f t="shared" si="33"/>
        <v>-0.29324723897648519</v>
      </c>
      <c r="G285" s="28">
        <f t="shared" si="34"/>
        <v>1.0343373982289406</v>
      </c>
      <c r="H285" s="142">
        <f t="shared" si="28"/>
        <v>165.38983729571459</v>
      </c>
      <c r="I285" s="67">
        <f t="shared" si="29"/>
        <v>3.1751948195349801E-2</v>
      </c>
      <c r="J285" s="134">
        <f t="shared" si="30"/>
        <v>-5.0898372957145739</v>
      </c>
      <c r="K285" s="57">
        <f t="shared" si="31"/>
        <v>25.906443696847045</v>
      </c>
    </row>
    <row r="286" spans="1:11" x14ac:dyDescent="0.25">
      <c r="A286" s="13" t="s">
        <v>291</v>
      </c>
      <c r="B286" s="14">
        <v>282</v>
      </c>
      <c r="C286" s="145">
        <v>135.19999999999999</v>
      </c>
      <c r="D286" s="141">
        <v>135.19999999999999</v>
      </c>
      <c r="E286" s="172">
        <f t="shared" si="32"/>
        <v>147.00923031507617</v>
      </c>
      <c r="F286" s="172">
        <f t="shared" si="33"/>
        <v>-1.1926213950759403</v>
      </c>
      <c r="G286" s="28">
        <f t="shared" si="34"/>
        <v>1.049022427416638</v>
      </c>
      <c r="H286" s="142">
        <f t="shared" si="28"/>
        <v>166.59971831003287</v>
      </c>
      <c r="I286" s="67">
        <f t="shared" si="29"/>
        <v>0.23224643720438523</v>
      </c>
      <c r="J286" s="134">
        <f t="shared" si="30"/>
        <v>-31.399718310032881</v>
      </c>
      <c r="K286" s="57">
        <f t="shared" si="31"/>
        <v>985.94230994941415</v>
      </c>
    </row>
    <row r="287" spans="1:11" x14ac:dyDescent="0.25">
      <c r="A287" s="13" t="s">
        <v>292</v>
      </c>
      <c r="B287" s="14">
        <v>283</v>
      </c>
      <c r="C287" s="145">
        <v>148.80000000000001</v>
      </c>
      <c r="D287" s="141">
        <v>148.80000000000001</v>
      </c>
      <c r="E287" s="172">
        <f t="shared" si="32"/>
        <v>146.20831810178245</v>
      </c>
      <c r="F287" s="172">
        <f t="shared" si="33"/>
        <v>-1.1595611401335202</v>
      </c>
      <c r="G287" s="28">
        <f t="shared" si="34"/>
        <v>1.0131431734220213</v>
      </c>
      <c r="H287" s="142">
        <f t="shared" si="28"/>
        <v>147.69361016094427</v>
      </c>
      <c r="I287" s="67">
        <f t="shared" si="29"/>
        <v>7.4354155850519955E-3</v>
      </c>
      <c r="J287" s="134">
        <f t="shared" si="30"/>
        <v>1.106389839055737</v>
      </c>
      <c r="K287" s="57">
        <f t="shared" si="31"/>
        <v>1.2240984759657796</v>
      </c>
    </row>
    <row r="288" spans="1:11" x14ac:dyDescent="0.25">
      <c r="A288" s="13" t="s">
        <v>293</v>
      </c>
      <c r="B288" s="14">
        <v>284</v>
      </c>
      <c r="C288" s="145">
        <v>151</v>
      </c>
      <c r="D288" s="141">
        <v>151</v>
      </c>
      <c r="E288" s="172">
        <f t="shared" si="32"/>
        <v>145.38527548539705</v>
      </c>
      <c r="F288" s="172">
        <f t="shared" si="33"/>
        <v>-1.1311589767291796</v>
      </c>
      <c r="G288" s="28">
        <f t="shared" si="34"/>
        <v>1.034576346365641</v>
      </c>
      <c r="H288" s="142">
        <f t="shared" si="28"/>
        <v>150.02935389205388</v>
      </c>
      <c r="I288" s="67">
        <f t="shared" si="29"/>
        <v>6.4281199201730033E-3</v>
      </c>
      <c r="J288" s="134">
        <f t="shared" si="30"/>
        <v>0.97064610794612349</v>
      </c>
      <c r="K288" s="57">
        <f t="shared" si="31"/>
        <v>0.94215386687095759</v>
      </c>
    </row>
    <row r="289" spans="1:11" x14ac:dyDescent="0.25">
      <c r="A289" s="13" t="s">
        <v>294</v>
      </c>
      <c r="B289" s="14">
        <v>285</v>
      </c>
      <c r="C289" s="145">
        <v>148.19999999999999</v>
      </c>
      <c r="D289" s="141">
        <v>148.19999999999999</v>
      </c>
      <c r="E289" s="172">
        <f t="shared" si="32"/>
        <v>143.18558537609212</v>
      </c>
      <c r="F289" s="172">
        <f t="shared" si="33"/>
        <v>-1.2213430043185725</v>
      </c>
      <c r="G289" s="28">
        <f t="shared" si="34"/>
        <v>1.0482411135657603</v>
      </c>
      <c r="H289" s="142">
        <f t="shared" si="28"/>
        <v>151.32580346476527</v>
      </c>
      <c r="I289" s="67">
        <f t="shared" si="29"/>
        <v>2.1091791260224587E-2</v>
      </c>
      <c r="J289" s="134">
        <f t="shared" si="30"/>
        <v>-3.1258034647652835</v>
      </c>
      <c r="K289" s="57">
        <f t="shared" si="31"/>
        <v>9.7706473003386503</v>
      </c>
    </row>
    <row r="290" spans="1:11" x14ac:dyDescent="0.25">
      <c r="A290" s="13" t="s">
        <v>295</v>
      </c>
      <c r="B290" s="14">
        <v>286</v>
      </c>
      <c r="C290" s="145">
        <v>182.2</v>
      </c>
      <c r="D290" s="141">
        <v>182.2</v>
      </c>
      <c r="E290" s="172">
        <f t="shared" si="32"/>
        <v>155.5451906668988</v>
      </c>
      <c r="F290" s="172">
        <f t="shared" si="33"/>
        <v>-7.511096821000085E-2</v>
      </c>
      <c r="G290" s="28">
        <f t="shared" si="34"/>
        <v>1.0219718823720838</v>
      </c>
      <c r="H290" s="142">
        <f t="shared" si="28"/>
        <v>143.83010302899163</v>
      </c>
      <c r="I290" s="67">
        <f t="shared" si="29"/>
        <v>0.2105921897420876</v>
      </c>
      <c r="J290" s="134">
        <f t="shared" si="30"/>
        <v>38.369896971008359</v>
      </c>
      <c r="K290" s="57">
        <f t="shared" si="31"/>
        <v>1472.2489935657964</v>
      </c>
    </row>
    <row r="291" spans="1:11" x14ac:dyDescent="0.25">
      <c r="A291" s="13" t="s">
        <v>296</v>
      </c>
      <c r="B291" s="14">
        <v>287</v>
      </c>
      <c r="C291" s="145">
        <v>189.2</v>
      </c>
      <c r="D291" s="141">
        <v>189.2</v>
      </c>
      <c r="E291" s="172">
        <f t="shared" si="32"/>
        <v>165.29812558526643</v>
      </c>
      <c r="F291" s="172">
        <f t="shared" si="33"/>
        <v>0.7543761046171511</v>
      </c>
      <c r="G291" s="28">
        <f t="shared" si="34"/>
        <v>1.0407155870626754</v>
      </c>
      <c r="H291" s="142">
        <f t="shared" si="28"/>
        <v>160.84566702384447</v>
      </c>
      <c r="I291" s="67">
        <f t="shared" si="29"/>
        <v>0.14986433919743933</v>
      </c>
      <c r="J291" s="134">
        <f t="shared" si="30"/>
        <v>28.354332976155519</v>
      </c>
      <c r="K291" s="57">
        <f t="shared" si="31"/>
        <v>803.96819852270028</v>
      </c>
    </row>
    <row r="292" spans="1:11" x14ac:dyDescent="0.25">
      <c r="A292" s="13" t="s">
        <v>297</v>
      </c>
      <c r="B292" s="14">
        <v>288</v>
      </c>
      <c r="C292" s="145">
        <v>183.1</v>
      </c>
      <c r="D292" s="141">
        <v>183.1</v>
      </c>
      <c r="E292" s="172">
        <f t="shared" si="32"/>
        <v>169.14401078985458</v>
      </c>
      <c r="F292" s="172">
        <f t="shared" si="33"/>
        <v>1.0152994726547029</v>
      </c>
      <c r="G292" s="28">
        <f t="shared" si="34"/>
        <v>1.050153290007761</v>
      </c>
      <c r="H292" s="142">
        <f t="shared" si="28"/>
        <v>174.06305928178386</v>
      </c>
      <c r="I292" s="67">
        <f t="shared" si="29"/>
        <v>4.9355219651644619E-2</v>
      </c>
      <c r="J292" s="134">
        <f t="shared" si="30"/>
        <v>9.0369407182161297</v>
      </c>
      <c r="K292" s="57">
        <f t="shared" si="31"/>
        <v>81.666297544552663</v>
      </c>
    </row>
    <row r="293" spans="1:11" x14ac:dyDescent="0.25">
      <c r="A293" s="13" t="s">
        <v>298</v>
      </c>
      <c r="B293" s="14">
        <v>289</v>
      </c>
      <c r="C293" s="145">
        <v>170</v>
      </c>
      <c r="D293" s="141">
        <v>170</v>
      </c>
      <c r="E293" s="172">
        <f t="shared" si="32"/>
        <v>168.79152920941524</v>
      </c>
      <c r="F293" s="172">
        <f t="shared" si="33"/>
        <v>0.89985875177356645</v>
      </c>
      <c r="G293" s="28">
        <f t="shared" si="34"/>
        <v>1.021145354026588</v>
      </c>
      <c r="H293" s="142">
        <f t="shared" si="28"/>
        <v>173.89803061211205</v>
      </c>
      <c r="I293" s="67">
        <f t="shared" si="29"/>
        <v>2.2929591835953247E-2</v>
      </c>
      <c r="J293" s="134">
        <f t="shared" si="30"/>
        <v>-3.898030612112052</v>
      </c>
      <c r="K293" s="57">
        <f t="shared" si="31"/>
        <v>15.19464265296266</v>
      </c>
    </row>
    <row r="294" spans="1:11" x14ac:dyDescent="0.25">
      <c r="A294" s="13" t="s">
        <v>299</v>
      </c>
      <c r="B294" s="14">
        <v>290</v>
      </c>
      <c r="C294" s="145">
        <v>158.4</v>
      </c>
      <c r="D294" s="141">
        <v>158.4</v>
      </c>
      <c r="E294" s="172">
        <f t="shared" si="32"/>
        <v>163.42004015141299</v>
      </c>
      <c r="F294" s="172">
        <f t="shared" si="33"/>
        <v>0.37055699662848718</v>
      </c>
      <c r="G294" s="28">
        <f t="shared" si="34"/>
        <v>1.036729557612831</v>
      </c>
      <c r="H294" s="142">
        <f t="shared" si="28"/>
        <v>176.60047244150883</v>
      </c>
      <c r="I294" s="67">
        <f t="shared" si="29"/>
        <v>0.11490197248427286</v>
      </c>
      <c r="J294" s="134">
        <f t="shared" si="30"/>
        <v>-18.200472441508822</v>
      </c>
      <c r="K294" s="57">
        <f t="shared" si="31"/>
        <v>331.25719709412209</v>
      </c>
    </row>
    <row r="295" spans="1:11" x14ac:dyDescent="0.25">
      <c r="A295" s="13" t="s">
        <v>300</v>
      </c>
      <c r="B295" s="14">
        <v>291</v>
      </c>
      <c r="C295" s="145">
        <v>176.1</v>
      </c>
      <c r="D295" s="141">
        <v>176.1</v>
      </c>
      <c r="E295" s="172">
        <f t="shared" si="32"/>
        <v>165.18885293981916</v>
      </c>
      <c r="F295" s="172">
        <f t="shared" si="33"/>
        <v>0.48856978545452323</v>
      </c>
      <c r="G295" s="28">
        <f t="shared" si="34"/>
        <v>1.0510404694219722</v>
      </c>
      <c r="H295" s="142">
        <f t="shared" si="28"/>
        <v>172.00523446735156</v>
      </c>
      <c r="I295" s="67">
        <f t="shared" si="29"/>
        <v>2.3252501605045078E-2</v>
      </c>
      <c r="J295" s="134">
        <f t="shared" si="30"/>
        <v>4.094765532648438</v>
      </c>
      <c r="K295" s="57">
        <f t="shared" si="31"/>
        <v>16.767104767365645</v>
      </c>
    </row>
    <row r="296" spans="1:11" x14ac:dyDescent="0.25">
      <c r="A296" s="13" t="s">
        <v>301</v>
      </c>
      <c r="B296" s="14">
        <v>292</v>
      </c>
      <c r="C296" s="145">
        <v>156.19999999999999</v>
      </c>
      <c r="D296" s="141">
        <v>156.19999999999999</v>
      </c>
      <c r="E296" s="172">
        <f t="shared" si="32"/>
        <v>161.11892384668306</v>
      </c>
      <c r="F296" s="172">
        <f t="shared" si="33"/>
        <v>0.10383248010147494</v>
      </c>
      <c r="G296" s="28">
        <f t="shared" si="34"/>
        <v>1.0182618820508396</v>
      </c>
      <c r="H296" s="142">
        <f t="shared" si="28"/>
        <v>169.18073048301227</v>
      </c>
      <c r="I296" s="67">
        <f t="shared" si="29"/>
        <v>8.3103268137082464E-2</v>
      </c>
      <c r="J296" s="134">
        <f t="shared" si="30"/>
        <v>-12.98073048301228</v>
      </c>
      <c r="K296" s="57">
        <f t="shared" si="31"/>
        <v>168.49936387260422</v>
      </c>
    </row>
    <row r="297" spans="1:11" x14ac:dyDescent="0.25">
      <c r="A297" s="13" t="s">
        <v>302</v>
      </c>
      <c r="B297" s="14">
        <v>293</v>
      </c>
      <c r="C297" s="145">
        <v>153.19999999999999</v>
      </c>
      <c r="D297" s="141">
        <v>153.19999999999999</v>
      </c>
      <c r="E297" s="172">
        <f t="shared" si="32"/>
        <v>156.3994534012881</v>
      </c>
      <c r="F297" s="172">
        <f t="shared" si="33"/>
        <v>-0.30325428681042427</v>
      </c>
      <c r="G297" s="28">
        <f t="shared" si="34"/>
        <v>1.0335385513432229</v>
      </c>
      <c r="H297" s="142">
        <f t="shared" si="28"/>
        <v>167.1443968437886</v>
      </c>
      <c r="I297" s="67">
        <f t="shared" si="29"/>
        <v>9.1020867126557506E-2</v>
      </c>
      <c r="J297" s="134">
        <f t="shared" si="30"/>
        <v>-13.94439684378861</v>
      </c>
      <c r="K297" s="57">
        <f t="shared" si="31"/>
        <v>194.44620333706175</v>
      </c>
    </row>
    <row r="298" spans="1:11" x14ac:dyDescent="0.25">
      <c r="A298" s="13" t="s">
        <v>303</v>
      </c>
      <c r="B298" s="14">
        <v>294</v>
      </c>
      <c r="C298" s="145">
        <v>117.9</v>
      </c>
      <c r="D298" s="141">
        <v>117.9</v>
      </c>
      <c r="E298" s="172">
        <f t="shared" si="32"/>
        <v>140.34589857755279</v>
      </c>
      <c r="F298" s="172">
        <f t="shared" si="33"/>
        <v>-1.6325796521268847</v>
      </c>
      <c r="G298" s="28">
        <f t="shared" si="34"/>
        <v>1.0392681665347816</v>
      </c>
      <c r="H298" s="142">
        <f t="shared" si="28"/>
        <v>164.06342239226626</v>
      </c>
      <c r="I298" s="67">
        <f t="shared" si="29"/>
        <v>0.391547263717271</v>
      </c>
      <c r="J298" s="134">
        <f t="shared" si="30"/>
        <v>-46.163422392266256</v>
      </c>
      <c r="K298" s="57">
        <f t="shared" si="31"/>
        <v>2131.0615669667895</v>
      </c>
    </row>
    <row r="299" spans="1:11" x14ac:dyDescent="0.25">
      <c r="A299" s="13" t="s">
        <v>304</v>
      </c>
      <c r="B299" s="14">
        <v>295</v>
      </c>
      <c r="C299" s="145">
        <v>149.80000000000001</v>
      </c>
      <c r="D299" s="141">
        <v>149.80000000000001</v>
      </c>
      <c r="E299" s="172">
        <f t="shared" si="32"/>
        <v>141.72559942351006</v>
      </c>
      <c r="F299" s="172">
        <f t="shared" si="33"/>
        <v>-1.3783431780885818</v>
      </c>
      <c r="G299" s="28">
        <f t="shared" si="34"/>
        <v>1.0204219104617622</v>
      </c>
      <c r="H299" s="142">
        <f t="shared" si="28"/>
        <v>141.24648519452253</v>
      </c>
      <c r="I299" s="67">
        <f t="shared" si="29"/>
        <v>5.7099564789569263E-2</v>
      </c>
      <c r="J299" s="134">
        <f t="shared" si="30"/>
        <v>8.5535148054774766</v>
      </c>
      <c r="K299" s="57">
        <f t="shared" si="31"/>
        <v>73.162615527522391</v>
      </c>
    </row>
    <row r="300" spans="1:11" x14ac:dyDescent="0.25">
      <c r="A300" s="13" t="s">
        <v>305</v>
      </c>
      <c r="B300" s="14">
        <v>296</v>
      </c>
      <c r="C300" s="145">
        <v>156.6</v>
      </c>
      <c r="D300" s="141">
        <v>156.6</v>
      </c>
      <c r="E300" s="172">
        <f t="shared" si="32"/>
        <v>144.35319104942653</v>
      </c>
      <c r="F300" s="172">
        <f t="shared" si="33"/>
        <v>-1.0402422806305558</v>
      </c>
      <c r="G300" s="28">
        <f t="shared" si="34"/>
        <v>1.0364011274240423</v>
      </c>
      <c r="H300" s="142">
        <f t="shared" si="28"/>
        <v>145.05429990488901</v>
      </c>
      <c r="I300" s="67">
        <f t="shared" si="29"/>
        <v>7.3727331386404776E-2</v>
      </c>
      <c r="J300" s="134">
        <f t="shared" si="30"/>
        <v>11.545700095110988</v>
      </c>
      <c r="K300" s="57">
        <f t="shared" si="31"/>
        <v>133.30319068624587</v>
      </c>
    </row>
    <row r="301" spans="1:11" x14ac:dyDescent="0.25">
      <c r="A301" s="13" t="s">
        <v>306</v>
      </c>
      <c r="B301" s="14">
        <v>297</v>
      </c>
      <c r="C301" s="145">
        <v>166.7</v>
      </c>
      <c r="D301" s="141">
        <v>166.7</v>
      </c>
      <c r="E301" s="172">
        <f t="shared" si="32"/>
        <v>149.44084361060075</v>
      </c>
      <c r="F301" s="172">
        <f t="shared" si="33"/>
        <v>-0.5230479559822323</v>
      </c>
      <c r="G301" s="28">
        <f t="shared" si="34"/>
        <v>1.0435214319771766</v>
      </c>
      <c r="H301" s="142">
        <f t="shared" si="28"/>
        <v>148.94058550763967</v>
      </c>
      <c r="I301" s="67">
        <f t="shared" si="29"/>
        <v>0.10653517991817829</v>
      </c>
      <c r="J301" s="134">
        <f t="shared" si="30"/>
        <v>17.759414492360321</v>
      </c>
      <c r="K301" s="57">
        <f t="shared" si="31"/>
        <v>315.39680311145781</v>
      </c>
    </row>
    <row r="302" spans="1:11" x14ac:dyDescent="0.25">
      <c r="A302" s="13" t="s">
        <v>307</v>
      </c>
      <c r="B302" s="14">
        <v>298</v>
      </c>
      <c r="C302" s="145">
        <v>156.80000000000001</v>
      </c>
      <c r="D302" s="141">
        <v>156.80000000000001</v>
      </c>
      <c r="E302" s="172">
        <f t="shared" si="32"/>
        <v>150.61904216907749</v>
      </c>
      <c r="F302" s="172">
        <f t="shared" si="33"/>
        <v>-0.37946275016189529</v>
      </c>
      <c r="G302" s="28">
        <f t="shared" si="34"/>
        <v>1.0215722340130224</v>
      </c>
      <c r="H302" s="142">
        <f t="shared" si="28"/>
        <v>151.95898154364014</v>
      </c>
      <c r="I302" s="67">
        <f t="shared" si="29"/>
        <v>3.0873842196172677E-2</v>
      </c>
      <c r="J302" s="134">
        <f t="shared" si="30"/>
        <v>4.8410184563598762</v>
      </c>
      <c r="K302" s="57">
        <f t="shared" si="31"/>
        <v>23.435459694816959</v>
      </c>
    </row>
    <row r="303" spans="1:11" x14ac:dyDescent="0.25">
      <c r="A303" s="13" t="s">
        <v>308</v>
      </c>
      <c r="B303" s="14">
        <v>299</v>
      </c>
      <c r="C303" s="145">
        <v>158.6</v>
      </c>
      <c r="D303" s="141">
        <v>158.6</v>
      </c>
      <c r="E303" s="172">
        <f t="shared" si="32"/>
        <v>151.24006350968068</v>
      </c>
      <c r="F303" s="172">
        <f t="shared" si="33"/>
        <v>-0.29502189290132186</v>
      </c>
      <c r="G303" s="28">
        <f t="shared" si="34"/>
        <v>1.0370853920389236</v>
      </c>
      <c r="H303" s="142">
        <f t="shared" si="28"/>
        <v>155.70846949347805</v>
      </c>
      <c r="I303" s="67">
        <f t="shared" si="29"/>
        <v>1.8231592096607477E-2</v>
      </c>
      <c r="J303" s="134">
        <f t="shared" si="30"/>
        <v>2.8915305065219457</v>
      </c>
      <c r="K303" s="57">
        <f t="shared" si="31"/>
        <v>8.3609486701470601</v>
      </c>
    </row>
    <row r="304" spans="1:11" x14ac:dyDescent="0.25">
      <c r="A304" s="13" t="s">
        <v>309</v>
      </c>
      <c r="B304" s="14">
        <v>300</v>
      </c>
      <c r="C304" s="145">
        <v>210.8</v>
      </c>
      <c r="D304" s="141">
        <v>210.8</v>
      </c>
      <c r="E304" s="172">
        <f t="shared" si="32"/>
        <v>169.25632934199422</v>
      </c>
      <c r="F304" s="172">
        <f t="shared" si="33"/>
        <v>1.2504507911068123</v>
      </c>
      <c r="G304" s="28">
        <f t="shared" si="34"/>
        <v>1.0547889486930504</v>
      </c>
      <c r="H304" s="142">
        <f t="shared" si="28"/>
        <v>157.51438597779611</v>
      </c>
      <c r="I304" s="67">
        <f t="shared" si="29"/>
        <v>0.25277805513379459</v>
      </c>
      <c r="J304" s="134">
        <f t="shared" si="30"/>
        <v>53.285614022203902</v>
      </c>
      <c r="K304" s="57">
        <f t="shared" si="31"/>
        <v>2839.3566617232932</v>
      </c>
    </row>
    <row r="305" spans="1:11" x14ac:dyDescent="0.25">
      <c r="A305" s="13" t="s">
        <v>310</v>
      </c>
      <c r="B305" s="14">
        <v>301</v>
      </c>
      <c r="C305" s="145">
        <v>203.6</v>
      </c>
      <c r="D305" s="141">
        <v>203.6</v>
      </c>
      <c r="E305" s="172">
        <f t="shared" si="32"/>
        <v>180.83225826556594</v>
      </c>
      <c r="F305" s="172">
        <f t="shared" si="33"/>
        <v>2.121921145486851</v>
      </c>
      <c r="G305" s="28">
        <f t="shared" si="34"/>
        <v>1.0273940197146587</v>
      </c>
      <c r="H305" s="142">
        <f t="shared" si="28"/>
        <v>174.18499229493924</v>
      </c>
      <c r="I305" s="67">
        <f t="shared" si="29"/>
        <v>0.14447449756906069</v>
      </c>
      <c r="J305" s="134">
        <f t="shared" si="30"/>
        <v>29.415007705060759</v>
      </c>
      <c r="K305" s="57">
        <f t="shared" si="31"/>
        <v>865.24267828878385</v>
      </c>
    </row>
    <row r="306" spans="1:11" x14ac:dyDescent="0.25">
      <c r="A306" s="13" t="s">
        <v>311</v>
      </c>
      <c r="B306" s="14">
        <v>302</v>
      </c>
      <c r="C306" s="145">
        <v>175.2</v>
      </c>
      <c r="D306" s="141">
        <v>175.2</v>
      </c>
      <c r="E306" s="172">
        <f t="shared" si="32"/>
        <v>177.9268945152547</v>
      </c>
      <c r="F306" s="172">
        <f t="shared" si="33"/>
        <v>1.6976183002814922</v>
      </c>
      <c r="G306" s="28">
        <f t="shared" si="34"/>
        <v>1.0341608404620868</v>
      </c>
      <c r="H306" s="142">
        <f t="shared" si="28"/>
        <v>189.73910687967125</v>
      </c>
      <c r="I306" s="67">
        <f t="shared" si="29"/>
        <v>8.2985769861137371E-2</v>
      </c>
      <c r="J306" s="134">
        <f t="shared" si="30"/>
        <v>-14.539106879671266</v>
      </c>
      <c r="K306" s="57">
        <f t="shared" si="31"/>
        <v>211.38562885850433</v>
      </c>
    </row>
    <row r="307" spans="1:11" x14ac:dyDescent="0.25">
      <c r="A307" s="13" t="s">
        <v>312</v>
      </c>
      <c r="B307" s="14">
        <v>303</v>
      </c>
      <c r="C307" s="145">
        <v>168.7</v>
      </c>
      <c r="D307" s="141">
        <v>168.7</v>
      </c>
      <c r="E307" s="172">
        <f t="shared" si="32"/>
        <v>172.56464548437569</v>
      </c>
      <c r="F307" s="172">
        <f t="shared" si="33"/>
        <v>1.1017654975315454</v>
      </c>
      <c r="G307" s="28">
        <f t="shared" si="34"/>
        <v>1.0504820648741173</v>
      </c>
      <c r="H307" s="142">
        <f t="shared" si="28"/>
        <v>189.46595103220079</v>
      </c>
      <c r="I307" s="67">
        <f t="shared" si="29"/>
        <v>0.12309395988263666</v>
      </c>
      <c r="J307" s="134">
        <f t="shared" si="30"/>
        <v>-20.765951032200803</v>
      </c>
      <c r="K307" s="57">
        <f t="shared" si="31"/>
        <v>431.22472227176161</v>
      </c>
    </row>
    <row r="308" spans="1:11" x14ac:dyDescent="0.25">
      <c r="A308" s="13" t="s">
        <v>313</v>
      </c>
      <c r="B308" s="14">
        <v>304</v>
      </c>
      <c r="C308" s="145">
        <v>155.9</v>
      </c>
      <c r="D308" s="141">
        <v>155.9</v>
      </c>
      <c r="E308" s="172">
        <f t="shared" si="32"/>
        <v>165.80472790351928</v>
      </c>
      <c r="F308" s="172">
        <f t="shared" si="33"/>
        <v>0.43823944571560192</v>
      </c>
      <c r="G308" s="28">
        <f t="shared" si="34"/>
        <v>1.0225320916938432</v>
      </c>
      <c r="H308" s="142">
        <f t="shared" si="28"/>
        <v>178.42383206811962</v>
      </c>
      <c r="I308" s="67">
        <f t="shared" si="29"/>
        <v>0.14447615181603346</v>
      </c>
      <c r="J308" s="134">
        <f t="shared" si="30"/>
        <v>-22.523832068119617</v>
      </c>
      <c r="K308" s="57">
        <f t="shared" si="31"/>
        <v>507.32301103285363</v>
      </c>
    </row>
    <row r="309" spans="1:11" x14ac:dyDescent="0.25">
      <c r="A309" s="13" t="s">
        <v>314</v>
      </c>
      <c r="B309" s="14">
        <v>305</v>
      </c>
      <c r="C309" s="145">
        <v>147.30000000000001</v>
      </c>
      <c r="D309" s="141">
        <v>147.30000000000001</v>
      </c>
      <c r="E309" s="172">
        <f t="shared" si="32"/>
        <v>157.7051877684371</v>
      </c>
      <c r="F309" s="172">
        <f t="shared" si="33"/>
        <v>-0.28234915090373092</v>
      </c>
      <c r="G309" s="28">
        <f t="shared" si="34"/>
        <v>1.0285730525134285</v>
      </c>
      <c r="H309" s="142">
        <f t="shared" si="28"/>
        <v>171.921966834796</v>
      </c>
      <c r="I309" s="67">
        <f t="shared" si="29"/>
        <v>0.16715523988320422</v>
      </c>
      <c r="J309" s="134">
        <f t="shared" si="30"/>
        <v>-24.621966834795984</v>
      </c>
      <c r="K309" s="57">
        <f t="shared" si="31"/>
        <v>606.24125081379339</v>
      </c>
    </row>
    <row r="310" spans="1:11" x14ac:dyDescent="0.25">
      <c r="A310" s="13" t="s">
        <v>315</v>
      </c>
      <c r="B310" s="14">
        <v>306</v>
      </c>
      <c r="C310" s="145">
        <v>137</v>
      </c>
      <c r="D310" s="141">
        <v>137</v>
      </c>
      <c r="E310" s="172">
        <f t="shared" si="32"/>
        <v>147.73829929113657</v>
      </c>
      <c r="F310" s="172">
        <f t="shared" si="33"/>
        <v>-1.0997242700516208</v>
      </c>
      <c r="G310" s="28">
        <f t="shared" si="34"/>
        <v>1.0436093649354354</v>
      </c>
      <c r="H310" s="142">
        <f t="shared" si="28"/>
        <v>165.36986856929138</v>
      </c>
      <c r="I310" s="67">
        <f t="shared" si="29"/>
        <v>0.20707933262256484</v>
      </c>
      <c r="J310" s="134">
        <f t="shared" si="30"/>
        <v>-28.369868569291384</v>
      </c>
      <c r="K310" s="57">
        <f t="shared" si="31"/>
        <v>804.84944263886712</v>
      </c>
    </row>
    <row r="311" spans="1:11" x14ac:dyDescent="0.25">
      <c r="A311" s="13" t="s">
        <v>316</v>
      </c>
      <c r="B311" s="14">
        <v>307</v>
      </c>
      <c r="C311" s="145">
        <v>141.1</v>
      </c>
      <c r="D311" s="141">
        <v>141.1</v>
      </c>
      <c r="E311" s="172">
        <f t="shared" si="32"/>
        <v>143.53747540813742</v>
      </c>
      <c r="F311" s="172">
        <f t="shared" si="33"/>
        <v>-1.3614570773843917</v>
      </c>
      <c r="G311" s="28">
        <f t="shared" si="34"/>
        <v>1.0203272356994275</v>
      </c>
      <c r="H311" s="142">
        <f t="shared" si="28"/>
        <v>149.94264883931456</v>
      </c>
      <c r="I311" s="67">
        <f t="shared" si="29"/>
        <v>6.2669375190039428E-2</v>
      </c>
      <c r="J311" s="134">
        <f t="shared" si="30"/>
        <v>-8.8426488393145632</v>
      </c>
      <c r="K311" s="57">
        <f t="shared" si="31"/>
        <v>78.19243849543119</v>
      </c>
    </row>
    <row r="312" spans="1:11" x14ac:dyDescent="0.25">
      <c r="A312" s="13" t="s">
        <v>317</v>
      </c>
      <c r="B312" s="14">
        <v>308</v>
      </c>
      <c r="C312" s="145">
        <v>167.4</v>
      </c>
      <c r="D312" s="141">
        <v>167.4</v>
      </c>
      <c r="E312" s="172">
        <f t="shared" si="32"/>
        <v>149.5537560134313</v>
      </c>
      <c r="F312" s="172">
        <f t="shared" si="33"/>
        <v>-0.73877601696634609</v>
      </c>
      <c r="G312" s="28">
        <f t="shared" si="34"/>
        <v>1.0336372880495446</v>
      </c>
      <c r="H312" s="142">
        <f t="shared" si="28"/>
        <v>146.2384211686678</v>
      </c>
      <c r="I312" s="67">
        <f t="shared" si="29"/>
        <v>0.12641325466745643</v>
      </c>
      <c r="J312" s="134">
        <f t="shared" si="30"/>
        <v>21.161578831332207</v>
      </c>
      <c r="K312" s="57">
        <f t="shared" si="31"/>
        <v>447.81241863468739</v>
      </c>
    </row>
    <row r="313" spans="1:11" x14ac:dyDescent="0.25">
      <c r="A313" s="13" t="s">
        <v>318</v>
      </c>
      <c r="B313" s="14">
        <v>309</v>
      </c>
      <c r="C313" s="145">
        <v>160.19999999999999</v>
      </c>
      <c r="D313" s="141">
        <v>160.19999999999999</v>
      </c>
      <c r="E313" s="172">
        <f t="shared" si="32"/>
        <v>150.49707696908638</v>
      </c>
      <c r="F313" s="172">
        <f t="shared" si="33"/>
        <v>-0.59680703247709743</v>
      </c>
      <c r="G313" s="28">
        <f t="shared" si="34"/>
        <v>1.0447735279595491</v>
      </c>
      <c r="H313" s="142">
        <f t="shared" si="28"/>
        <v>155.30470676699031</v>
      </c>
      <c r="I313" s="67">
        <f t="shared" si="29"/>
        <v>3.0557385973843207E-2</v>
      </c>
      <c r="J313" s="134">
        <f t="shared" si="30"/>
        <v>4.8952932330096814</v>
      </c>
      <c r="K313" s="57">
        <f t="shared" si="31"/>
        <v>23.963895837150378</v>
      </c>
    </row>
    <row r="314" spans="1:11" x14ac:dyDescent="0.25">
      <c r="A314" s="13" t="s">
        <v>319</v>
      </c>
      <c r="B314" s="14">
        <v>310</v>
      </c>
      <c r="C314" s="145">
        <v>191.9</v>
      </c>
      <c r="D314" s="141">
        <v>191.9</v>
      </c>
      <c r="E314" s="172">
        <f t="shared" si="32"/>
        <v>163.59041528482697</v>
      </c>
      <c r="F314" s="172">
        <f t="shared" si="33"/>
        <v>0.55864123491247597</v>
      </c>
      <c r="G314" s="28">
        <f t="shared" si="34"/>
        <v>1.0288492557750182</v>
      </c>
      <c r="H314" s="142">
        <f t="shared" si="28"/>
        <v>152.94732805501855</v>
      </c>
      <c r="I314" s="67">
        <f t="shared" si="29"/>
        <v>0.2029842206617064</v>
      </c>
      <c r="J314" s="134">
        <f t="shared" si="30"/>
        <v>38.952671944981461</v>
      </c>
      <c r="K314" s="57">
        <f t="shared" si="31"/>
        <v>1517.3106516533458</v>
      </c>
    </row>
    <row r="315" spans="1:11" x14ac:dyDescent="0.25">
      <c r="A315" s="13" t="s">
        <v>320</v>
      </c>
      <c r="B315" s="14">
        <v>311</v>
      </c>
      <c r="C315" s="145">
        <v>174.4</v>
      </c>
      <c r="D315" s="141">
        <v>174.4</v>
      </c>
      <c r="E315" s="172">
        <f t="shared" si="32"/>
        <v>165.78983323838921</v>
      </c>
      <c r="F315" s="172">
        <f t="shared" si="33"/>
        <v>0.69712278996651533</v>
      </c>
      <c r="G315" s="28">
        <f t="shared" si="34"/>
        <v>1.0346582572187188</v>
      </c>
      <c r="H315" s="142">
        <f t="shared" si="28"/>
        <v>169.6705856169549</v>
      </c>
      <c r="I315" s="67">
        <f t="shared" si="29"/>
        <v>2.7118201737643982E-2</v>
      </c>
      <c r="J315" s="134">
        <f t="shared" si="30"/>
        <v>4.7294143830451105</v>
      </c>
      <c r="K315" s="57">
        <f t="shared" si="31"/>
        <v>22.367360406553964</v>
      </c>
    </row>
    <row r="316" spans="1:11" x14ac:dyDescent="0.25">
      <c r="A316" s="13" t="s">
        <v>321</v>
      </c>
      <c r="B316" s="14">
        <v>312</v>
      </c>
      <c r="C316" s="145">
        <v>208.2</v>
      </c>
      <c r="D316" s="141">
        <v>208.2</v>
      </c>
      <c r="E316" s="172">
        <f t="shared" si="32"/>
        <v>178.24569427560894</v>
      </c>
      <c r="F316" s="172">
        <f t="shared" si="33"/>
        <v>1.6895602980346869</v>
      </c>
      <c r="G316" s="28">
        <f t="shared" si="34"/>
        <v>1.0516523916641982</v>
      </c>
      <c r="H316" s="142">
        <f t="shared" si="28"/>
        <v>173.94116440899154</v>
      </c>
      <c r="I316" s="67">
        <f t="shared" si="29"/>
        <v>0.1645477213785228</v>
      </c>
      <c r="J316" s="134">
        <f t="shared" si="30"/>
        <v>34.258835591008449</v>
      </c>
      <c r="K316" s="57">
        <f t="shared" si="31"/>
        <v>1173.6678160517472</v>
      </c>
    </row>
    <row r="317" spans="1:11" x14ac:dyDescent="0.25">
      <c r="A317" s="13" t="s">
        <v>322</v>
      </c>
      <c r="B317" s="14">
        <v>313</v>
      </c>
      <c r="C317" s="145">
        <v>159.4</v>
      </c>
      <c r="D317" s="141">
        <v>159.4</v>
      </c>
      <c r="E317" s="172">
        <f t="shared" si="32"/>
        <v>170.96850440452005</v>
      </c>
      <c r="F317" s="172">
        <f t="shared" si="33"/>
        <v>0.93276658376065658</v>
      </c>
      <c r="G317" s="28">
        <f t="shared" si="34"/>
        <v>1.0234637862320359</v>
      </c>
      <c r="H317" s="142">
        <f t="shared" si="28"/>
        <v>185.12625275578168</v>
      </c>
      <c r="I317" s="67">
        <f t="shared" si="29"/>
        <v>0.16139430838006066</v>
      </c>
      <c r="J317" s="134">
        <f t="shared" si="30"/>
        <v>-25.726252755781672</v>
      </c>
      <c r="K317" s="57">
        <f t="shared" si="31"/>
        <v>661.84008085436415</v>
      </c>
    </row>
    <row r="318" spans="1:11" x14ac:dyDescent="0.25">
      <c r="A318" s="13" t="s">
        <v>323</v>
      </c>
      <c r="B318" s="14">
        <v>314</v>
      </c>
      <c r="C318" s="145">
        <v>161.1</v>
      </c>
      <c r="D318" s="141">
        <v>161.1</v>
      </c>
      <c r="E318" s="172">
        <f t="shared" si="32"/>
        <v>166.09278082795564</v>
      </c>
      <c r="F318" s="172">
        <f t="shared" si="33"/>
        <v>0.44253001422922078</v>
      </c>
      <c r="G318" s="28">
        <f t="shared" si="34"/>
        <v>1.0310469677703038</v>
      </c>
      <c r="H318" s="142">
        <f t="shared" si="28"/>
        <v>177.85906945441724</v>
      </c>
      <c r="I318" s="67">
        <f t="shared" si="29"/>
        <v>0.1040289848194739</v>
      </c>
      <c r="J318" s="134">
        <f t="shared" si="30"/>
        <v>-16.759069454417244</v>
      </c>
      <c r="K318" s="57">
        <f t="shared" si="31"/>
        <v>280.86640897798111</v>
      </c>
    </row>
    <row r="319" spans="1:11" x14ac:dyDescent="0.25">
      <c r="A319" s="13" t="s">
        <v>324</v>
      </c>
      <c r="B319" s="14">
        <v>315</v>
      </c>
      <c r="C319" s="145">
        <v>172.1</v>
      </c>
      <c r="D319" s="141">
        <v>172.1</v>
      </c>
      <c r="E319" s="172">
        <f t="shared" si="32"/>
        <v>165.49964477300392</v>
      </c>
      <c r="F319" s="172">
        <f t="shared" si="33"/>
        <v>0.35511979799034987</v>
      </c>
      <c r="G319" s="28">
        <f t="shared" si="34"/>
        <v>1.0509955695518249</v>
      </c>
      <c r="H319" s="142">
        <f t="shared" si="28"/>
        <v>175.13725794372439</v>
      </c>
      <c r="I319" s="67">
        <f t="shared" si="29"/>
        <v>1.7648215826405571E-2</v>
      </c>
      <c r="J319" s="134">
        <f t="shared" si="30"/>
        <v>-3.0372579437243985</v>
      </c>
      <c r="K319" s="57">
        <f t="shared" si="31"/>
        <v>9.2249358167169611</v>
      </c>
    </row>
    <row r="320" spans="1:11" x14ac:dyDescent="0.25">
      <c r="A320" s="13" t="s">
        <v>325</v>
      </c>
      <c r="B320" s="14">
        <v>316</v>
      </c>
      <c r="C320" s="145">
        <v>158.4</v>
      </c>
      <c r="D320" s="141">
        <v>158.4</v>
      </c>
      <c r="E320" s="172">
        <f t="shared" si="32"/>
        <v>161.87924586307284</v>
      </c>
      <c r="F320" s="172">
        <f t="shared" si="33"/>
        <v>1.9586019041780922E-2</v>
      </c>
      <c r="G320" s="28">
        <f t="shared" si="34"/>
        <v>1.0209552060979425</v>
      </c>
      <c r="H320" s="142">
        <f t="shared" si="28"/>
        <v>169.74634531245272</v>
      </c>
      <c r="I320" s="67">
        <f t="shared" si="29"/>
        <v>7.1630967881645913E-2</v>
      </c>
      <c r="J320" s="134">
        <f t="shared" si="30"/>
        <v>-11.346345312452712</v>
      </c>
      <c r="K320" s="57">
        <f t="shared" si="31"/>
        <v>128.73955194941763</v>
      </c>
    </row>
    <row r="321" spans="1:11" x14ac:dyDescent="0.25">
      <c r="A321" s="13" t="s">
        <v>326</v>
      </c>
      <c r="B321" s="14">
        <v>317</v>
      </c>
      <c r="C321" s="145">
        <v>114.6</v>
      </c>
      <c r="D321" s="141">
        <v>114.6</v>
      </c>
      <c r="E321" s="172">
        <f t="shared" si="32"/>
        <v>143.69999801895872</v>
      </c>
      <c r="F321" s="172">
        <f t="shared" si="33"/>
        <v>-1.5163955590085767</v>
      </c>
      <c r="G321" s="28">
        <f t="shared" si="34"/>
        <v>1.0180147563504658</v>
      </c>
      <c r="H321" s="142">
        <f t="shared" si="28"/>
        <v>166.92529969760847</v>
      </c>
      <c r="I321" s="67">
        <f t="shared" si="29"/>
        <v>0.45659074779763065</v>
      </c>
      <c r="J321" s="134">
        <f t="shared" si="30"/>
        <v>-52.325299697608472</v>
      </c>
      <c r="K321" s="57">
        <f t="shared" si="31"/>
        <v>2737.936988444545</v>
      </c>
    </row>
    <row r="322" spans="1:11" x14ac:dyDescent="0.25">
      <c r="A322" s="13" t="s">
        <v>327</v>
      </c>
      <c r="B322" s="14">
        <v>318</v>
      </c>
      <c r="C322" s="145">
        <v>159.6</v>
      </c>
      <c r="D322" s="141">
        <v>159.6</v>
      </c>
      <c r="E322" s="172">
        <f t="shared" si="32"/>
        <v>145.65212994661209</v>
      </c>
      <c r="F322" s="172">
        <f t="shared" si="33"/>
        <v>-1.2236518391343085</v>
      </c>
      <c r="G322" s="28">
        <f t="shared" si="34"/>
        <v>1.0534935098544174</v>
      </c>
      <c r="H322" s="142">
        <f t="shared" si="28"/>
        <v>149.43433624832556</v>
      </c>
      <c r="I322" s="67">
        <f t="shared" si="29"/>
        <v>6.3694635035554073E-2</v>
      </c>
      <c r="J322" s="134">
        <f t="shared" si="30"/>
        <v>10.16566375167443</v>
      </c>
      <c r="K322" s="57">
        <f t="shared" si="31"/>
        <v>103.34071951210744</v>
      </c>
    </row>
    <row r="323" spans="1:11" x14ac:dyDescent="0.25">
      <c r="A323" s="13" t="s">
        <v>328</v>
      </c>
      <c r="B323" s="14">
        <v>319</v>
      </c>
      <c r="C323" s="145">
        <v>159.69999999999999</v>
      </c>
      <c r="D323" s="141">
        <v>159.69999999999999</v>
      </c>
      <c r="E323" s="172">
        <f t="shared" si="32"/>
        <v>148.72940590069661</v>
      </c>
      <c r="F323" s="172">
        <f t="shared" si="33"/>
        <v>-0.86065353338664008</v>
      </c>
      <c r="G323" s="28">
        <f t="shared" si="34"/>
        <v>1.023901831073436</v>
      </c>
      <c r="H323" s="142">
        <f t="shared" si="28"/>
        <v>147.45500663263218</v>
      </c>
      <c r="I323" s="67">
        <f t="shared" si="29"/>
        <v>7.6674974122528564E-2</v>
      </c>
      <c r="J323" s="134">
        <f t="shared" si="30"/>
        <v>12.244993367367812</v>
      </c>
      <c r="K323" s="57">
        <f t="shared" si="31"/>
        <v>149.93986256688171</v>
      </c>
    </row>
    <row r="324" spans="1:11" x14ac:dyDescent="0.25">
      <c r="A324" s="13" t="s">
        <v>329</v>
      </c>
      <c r="B324" s="14">
        <v>320</v>
      </c>
      <c r="C324" s="145">
        <v>159.4</v>
      </c>
      <c r="D324" s="141">
        <v>159.4</v>
      </c>
      <c r="E324" s="172">
        <f t="shared" si="32"/>
        <v>150.99234138421019</v>
      </c>
      <c r="F324" s="172">
        <f t="shared" si="33"/>
        <v>-0.59702262036026088</v>
      </c>
      <c r="G324" s="28">
        <f t="shared" si="34"/>
        <v>1.0201166266335129</v>
      </c>
      <c r="H324" s="142">
        <f t="shared" si="28"/>
        <v>150.5325719130544</v>
      </c>
      <c r="I324" s="67">
        <f t="shared" si="29"/>
        <v>5.5630038186609838E-2</v>
      </c>
      <c r="J324" s="134">
        <f t="shared" si="30"/>
        <v>8.8674280869456084</v>
      </c>
      <c r="K324" s="57">
        <f t="shared" si="31"/>
        <v>78.631280877151852</v>
      </c>
    </row>
    <row r="325" spans="1:11" x14ac:dyDescent="0.25">
      <c r="A325" s="13" t="s">
        <v>330</v>
      </c>
      <c r="B325" s="14">
        <v>321</v>
      </c>
      <c r="C325" s="145">
        <v>160.69999999999999</v>
      </c>
      <c r="D325" s="141">
        <v>160.69999999999999</v>
      </c>
      <c r="E325" s="172">
        <f t="shared" si="32"/>
        <v>151.16443549657802</v>
      </c>
      <c r="F325" s="172">
        <f t="shared" si="33"/>
        <v>-0.53210916811801001</v>
      </c>
      <c r="G325" s="28">
        <f t="shared" si="34"/>
        <v>1.0540284773152249</v>
      </c>
      <c r="H325" s="142">
        <f t="shared" si="28"/>
        <v>158.44049223020218</v>
      </c>
      <c r="I325" s="67">
        <f t="shared" si="29"/>
        <v>1.4060409270677083E-2</v>
      </c>
      <c r="J325" s="134">
        <f t="shared" si="30"/>
        <v>2.259507769797807</v>
      </c>
      <c r="K325" s="57">
        <f t="shared" si="31"/>
        <v>5.1053753617766597</v>
      </c>
    </row>
    <row r="326" spans="1:11" x14ac:dyDescent="0.25">
      <c r="A326" s="13" t="s">
        <v>331</v>
      </c>
      <c r="B326" s="14">
        <v>322</v>
      </c>
      <c r="C326" s="145">
        <v>165.5</v>
      </c>
      <c r="D326" s="141">
        <v>165.5</v>
      </c>
      <c r="E326" s="172">
        <f t="shared" si="32"/>
        <v>154.5784551166536</v>
      </c>
      <c r="F326" s="172">
        <f t="shared" si="33"/>
        <v>-0.19905589839447119</v>
      </c>
      <c r="G326" s="28">
        <f t="shared" si="34"/>
        <v>1.0265105871966</v>
      </c>
      <c r="H326" s="142">
        <f t="shared" si="28"/>
        <v>154.23271474656156</v>
      </c>
      <c r="I326" s="67">
        <f t="shared" si="29"/>
        <v>6.8080273434673377E-2</v>
      </c>
      <c r="J326" s="134">
        <f t="shared" si="30"/>
        <v>11.267285253438445</v>
      </c>
      <c r="K326" s="57">
        <f t="shared" si="31"/>
        <v>126.95171698235144</v>
      </c>
    </row>
    <row r="327" spans="1:11" x14ac:dyDescent="0.25">
      <c r="A327" s="13" t="s">
        <v>332</v>
      </c>
      <c r="B327" s="14">
        <v>323</v>
      </c>
      <c r="C327" s="145">
        <v>205</v>
      </c>
      <c r="D327" s="141">
        <v>205</v>
      </c>
      <c r="E327" s="172">
        <f t="shared" si="32"/>
        <v>171.08227557677623</v>
      </c>
      <c r="F327" s="172">
        <f t="shared" si="33"/>
        <v>1.210666866264372</v>
      </c>
      <c r="G327" s="28">
        <f t="shared" si="34"/>
        <v>1.030056685205315</v>
      </c>
      <c r="H327" s="142">
        <f t="shared" si="28"/>
        <v>157.48499195223889</v>
      </c>
      <c r="I327" s="67">
        <f t="shared" si="29"/>
        <v>0.23178052706224933</v>
      </c>
      <c r="J327" s="134">
        <f t="shared" si="30"/>
        <v>47.515008047761114</v>
      </c>
      <c r="K327" s="57">
        <f t="shared" si="31"/>
        <v>2257.6759897788033</v>
      </c>
    </row>
    <row r="328" spans="1:11" x14ac:dyDescent="0.25">
      <c r="A328" s="13" t="s">
        <v>333</v>
      </c>
      <c r="B328" s="14">
        <v>324</v>
      </c>
      <c r="C328" s="145">
        <v>205.2</v>
      </c>
      <c r="D328" s="141">
        <v>205.2</v>
      </c>
      <c r="E328" s="172">
        <f t="shared" si="32"/>
        <v>180.32153191464323</v>
      </c>
      <c r="F328" s="172">
        <f t="shared" si="33"/>
        <v>1.8882798176676343</v>
      </c>
      <c r="G328" s="28">
        <f t="shared" si="34"/>
        <v>1.0587122615153179</v>
      </c>
      <c r="H328" s="142">
        <f t="shared" ref="H328:H391" si="35">(E327+F327)*G325</f>
        <v>181.60166777539777</v>
      </c>
      <c r="I328" s="67">
        <f t="shared" ref="I328:I391" si="36">ABS(D328-H328)/D328</f>
        <v>0.11500161902827592</v>
      </c>
      <c r="J328" s="134">
        <f t="shared" ref="J328:J391" si="37">(D328-H328)</f>
        <v>23.598332224602217</v>
      </c>
      <c r="K328" s="57">
        <f t="shared" ref="K328:K391" si="38">(D328-H328)^2</f>
        <v>556.88128378269937</v>
      </c>
    </row>
    <row r="329" spans="1:11" x14ac:dyDescent="0.25">
      <c r="A329" s="13" t="s">
        <v>334</v>
      </c>
      <c r="B329" s="14">
        <v>325</v>
      </c>
      <c r="C329" s="145">
        <v>141.6</v>
      </c>
      <c r="D329" s="141">
        <v>141.6</v>
      </c>
      <c r="E329" s="172">
        <f t="shared" ref="E329:E392" si="39">$N$4*D329/G326+(1-$N$4)*(E328+F328)</f>
        <v>166.33575053661758</v>
      </c>
      <c r="F329" s="172">
        <f t="shared" ref="F329:F392" si="40">$O$4*(E329-E328)+(1-$O$4)*F328</f>
        <v>0.54850905275112094</v>
      </c>
      <c r="G329" s="28">
        <f t="shared" ref="G329:G392" si="41">$P$4*(D329/E329)+(1-$P$4)*G326</f>
        <v>1.0167332914892755</v>
      </c>
      <c r="H329" s="142">
        <f t="shared" si="35"/>
        <v>187.04030083431638</v>
      </c>
      <c r="I329" s="67">
        <f t="shared" si="36"/>
        <v>0.3209060793383926</v>
      </c>
      <c r="J329" s="134">
        <f t="shared" si="37"/>
        <v>-45.440300834316389</v>
      </c>
      <c r="K329" s="57">
        <f t="shared" si="38"/>
        <v>2064.8209399131747</v>
      </c>
    </row>
    <row r="330" spans="1:11" x14ac:dyDescent="0.25">
      <c r="A330" s="13" t="s">
        <v>335</v>
      </c>
      <c r="B330" s="14">
        <v>326</v>
      </c>
      <c r="C330" s="145">
        <v>148.1</v>
      </c>
      <c r="D330" s="141">
        <v>148.1</v>
      </c>
      <c r="E330" s="172">
        <f t="shared" si="39"/>
        <v>158.59853242032491</v>
      </c>
      <c r="F330" s="172">
        <f t="shared" si="40"/>
        <v>-0.1508063203161748</v>
      </c>
      <c r="G330" s="28">
        <f t="shared" si="41"/>
        <v>1.0246858050846148</v>
      </c>
      <c r="H330" s="142">
        <f t="shared" si="35"/>
        <v>171.90024724556844</v>
      </c>
      <c r="I330" s="67">
        <f t="shared" si="36"/>
        <v>0.16070389767433116</v>
      </c>
      <c r="J330" s="134">
        <f t="shared" si="37"/>
        <v>-23.800247245568443</v>
      </c>
      <c r="K330" s="57">
        <f t="shared" si="38"/>
        <v>566.45176895018824</v>
      </c>
    </row>
    <row r="331" spans="1:11" x14ac:dyDescent="0.25">
      <c r="A331" s="13" t="s">
        <v>336</v>
      </c>
      <c r="B331" s="14">
        <v>327</v>
      </c>
      <c r="C331" s="145">
        <v>184.9</v>
      </c>
      <c r="D331" s="141">
        <v>184.9</v>
      </c>
      <c r="E331" s="172">
        <f t="shared" si="39"/>
        <v>164.2564739901425</v>
      </c>
      <c r="F331" s="172">
        <f t="shared" si="40"/>
        <v>0.33945200161111422</v>
      </c>
      <c r="G331" s="28">
        <f t="shared" si="41"/>
        <v>1.0624489839901627</v>
      </c>
      <c r="H331" s="142">
        <f t="shared" si="35"/>
        <v>167.75055043129993</v>
      </c>
      <c r="I331" s="67">
        <f t="shared" si="36"/>
        <v>9.274986245916754E-2</v>
      </c>
      <c r="J331" s="134">
        <f t="shared" si="37"/>
        <v>17.149449568700078</v>
      </c>
      <c r="K331" s="57">
        <f t="shared" si="38"/>
        <v>294.10362050938727</v>
      </c>
    </row>
    <row r="332" spans="1:11" x14ac:dyDescent="0.25">
      <c r="A332" s="13" t="s">
        <v>337</v>
      </c>
      <c r="B332" s="14">
        <v>328</v>
      </c>
      <c r="C332" s="145">
        <v>132.5</v>
      </c>
      <c r="D332" s="141">
        <v>132.5</v>
      </c>
      <c r="E332" s="172">
        <f t="shared" si="39"/>
        <v>152.30433819805512</v>
      </c>
      <c r="F332" s="172">
        <f t="shared" si="40"/>
        <v>-0.69795800817703846</v>
      </c>
      <c r="G332" s="28">
        <f t="shared" si="41"/>
        <v>1.0085438246805454</v>
      </c>
      <c r="H332" s="142">
        <f t="shared" si="35"/>
        <v>167.35015759932082</v>
      </c>
      <c r="I332" s="67">
        <f t="shared" si="36"/>
        <v>0.2630200573533647</v>
      </c>
      <c r="J332" s="134">
        <f t="shared" si="37"/>
        <v>-34.850157599320823</v>
      </c>
      <c r="K332" s="57">
        <f t="shared" si="38"/>
        <v>1214.533484697499</v>
      </c>
    </row>
    <row r="333" spans="1:11" x14ac:dyDescent="0.25">
      <c r="A333" s="13" t="s">
        <v>338</v>
      </c>
      <c r="B333" s="14">
        <v>329</v>
      </c>
      <c r="C333" s="145">
        <v>137.30000000000001</v>
      </c>
      <c r="D333" s="141">
        <v>137.30000000000001</v>
      </c>
      <c r="E333" s="172">
        <f t="shared" si="39"/>
        <v>145.28996830386882</v>
      </c>
      <c r="F333" s="172">
        <f t="shared" si="40"/>
        <v>-1.2310631713562203</v>
      </c>
      <c r="G333" s="28">
        <f t="shared" si="41"/>
        <v>1.0202397135211427</v>
      </c>
      <c r="H333" s="142">
        <f t="shared" si="35"/>
        <v>155.34890574082942</v>
      </c>
      <c r="I333" s="67">
        <f t="shared" si="36"/>
        <v>0.13145597771907799</v>
      </c>
      <c r="J333" s="134">
        <f t="shared" si="37"/>
        <v>-18.048905740829412</v>
      </c>
      <c r="K333" s="57">
        <f t="shared" si="38"/>
        <v>325.76299844134491</v>
      </c>
    </row>
    <row r="334" spans="1:11" x14ac:dyDescent="0.25">
      <c r="A334" s="13" t="s">
        <v>339</v>
      </c>
      <c r="B334" s="14">
        <v>330</v>
      </c>
      <c r="C334" s="145">
        <v>135.5</v>
      </c>
      <c r="D334" s="141">
        <v>135.5</v>
      </c>
      <c r="E334" s="172">
        <f t="shared" si="39"/>
        <v>138.13362474360804</v>
      </c>
      <c r="F334" s="172">
        <f t="shared" si="40"/>
        <v>-1.7311568361797651</v>
      </c>
      <c r="G334" s="28">
        <f t="shared" si="41"/>
        <v>1.0579004603842554</v>
      </c>
      <c r="H334" s="142">
        <f t="shared" si="35"/>
        <v>153.05523739277325</v>
      </c>
      <c r="I334" s="67">
        <f t="shared" si="36"/>
        <v>0.12955894754814207</v>
      </c>
      <c r="J334" s="134">
        <f t="shared" si="37"/>
        <v>-17.55523739277325</v>
      </c>
      <c r="K334" s="57">
        <f t="shared" si="38"/>
        <v>308.18635991662416</v>
      </c>
    </row>
    <row r="335" spans="1:11" x14ac:dyDescent="0.25">
      <c r="A335" s="13" t="s">
        <v>340</v>
      </c>
      <c r="B335" s="14">
        <v>331</v>
      </c>
      <c r="C335" s="145">
        <v>121.7</v>
      </c>
      <c r="D335" s="141">
        <v>121.7</v>
      </c>
      <c r="E335" s="172">
        <f t="shared" si="39"/>
        <v>130.76045528296771</v>
      </c>
      <c r="F335" s="172">
        <f t="shared" si="40"/>
        <v>-2.2073427016842366</v>
      </c>
      <c r="G335" s="28">
        <f t="shared" si="41"/>
        <v>1.0042006702355382</v>
      </c>
      <c r="H335" s="142">
        <f t="shared" si="35"/>
        <v>137.56786667922304</v>
      </c>
      <c r="I335" s="67">
        <f t="shared" si="36"/>
        <v>0.13038510007578505</v>
      </c>
      <c r="J335" s="134">
        <f t="shared" si="37"/>
        <v>-15.867866679223042</v>
      </c>
      <c r="K335" s="57">
        <f t="shared" si="38"/>
        <v>251.78919294959687</v>
      </c>
    </row>
    <row r="336" spans="1:11" x14ac:dyDescent="0.25">
      <c r="A336" s="13" t="s">
        <v>341</v>
      </c>
      <c r="B336" s="14">
        <v>332</v>
      </c>
      <c r="C336" s="145">
        <v>166.1</v>
      </c>
      <c r="D336" s="141">
        <v>166.1</v>
      </c>
      <c r="E336" s="172">
        <f t="shared" si="39"/>
        <v>140.83579492563098</v>
      </c>
      <c r="F336" s="172">
        <f t="shared" si="40"/>
        <v>-1.1706843118213071</v>
      </c>
      <c r="G336" s="28">
        <f t="shared" si="41"/>
        <v>1.0291201694808016</v>
      </c>
      <c r="H336" s="142">
        <f t="shared" si="35"/>
        <v>131.15499075217986</v>
      </c>
      <c r="I336" s="67">
        <f t="shared" si="36"/>
        <v>0.2103853657304042</v>
      </c>
      <c r="J336" s="134">
        <f t="shared" si="37"/>
        <v>34.945009247820138</v>
      </c>
      <c r="K336" s="57">
        <f t="shared" si="38"/>
        <v>1221.1536713302351</v>
      </c>
    </row>
    <row r="337" spans="1:11" x14ac:dyDescent="0.25">
      <c r="A337" s="13" t="s">
        <v>342</v>
      </c>
      <c r="B337" s="14">
        <v>333</v>
      </c>
      <c r="C337" s="145">
        <v>146.80000000000001</v>
      </c>
      <c r="D337" s="141">
        <v>146.80000000000001</v>
      </c>
      <c r="E337" s="172">
        <f t="shared" si="39"/>
        <v>139.34248098228548</v>
      </c>
      <c r="F337" s="172">
        <f t="shared" si="40"/>
        <v>-1.1979142527219486</v>
      </c>
      <c r="G337" s="28">
        <f t="shared" si="41"/>
        <v>1.0576559944280799</v>
      </c>
      <c r="H337" s="142">
        <f t="shared" si="35"/>
        <v>147.75178481796721</v>
      </c>
      <c r="I337" s="67">
        <f t="shared" si="36"/>
        <v>6.4835478063160375E-3</v>
      </c>
      <c r="J337" s="134">
        <f t="shared" si="37"/>
        <v>-0.95178481796719439</v>
      </c>
      <c r="K337" s="57">
        <f t="shared" si="38"/>
        <v>0.90589433971284539</v>
      </c>
    </row>
    <row r="338" spans="1:11" x14ac:dyDescent="0.25">
      <c r="A338" s="13" t="s">
        <v>343</v>
      </c>
      <c r="B338" s="14">
        <v>334</v>
      </c>
      <c r="C338" s="145">
        <v>162.80000000000001</v>
      </c>
      <c r="D338" s="141">
        <v>162.80000000000001</v>
      </c>
      <c r="E338" s="172">
        <f t="shared" si="39"/>
        <v>146.74179548002104</v>
      </c>
      <c r="F338" s="172">
        <f t="shared" si="40"/>
        <v>-0.47230814618333483</v>
      </c>
      <c r="G338" s="28">
        <f t="shared" si="41"/>
        <v>1.010072561840722</v>
      </c>
      <c r="H338" s="142">
        <f t="shared" si="35"/>
        <v>138.72486649922573</v>
      </c>
      <c r="I338" s="67">
        <f t="shared" si="36"/>
        <v>0.14788165541016143</v>
      </c>
      <c r="J338" s="134">
        <f t="shared" si="37"/>
        <v>24.075133500774285</v>
      </c>
      <c r="K338" s="57">
        <f t="shared" si="38"/>
        <v>579.61205308010426</v>
      </c>
    </row>
    <row r="339" spans="1:11" x14ac:dyDescent="0.25">
      <c r="A339" s="13" t="s">
        <v>344</v>
      </c>
      <c r="B339" s="14">
        <v>335</v>
      </c>
      <c r="C339" s="145">
        <v>186.8</v>
      </c>
      <c r="D339" s="141">
        <v>186.8</v>
      </c>
      <c r="E339" s="172">
        <f t="shared" si="39"/>
        <v>158.9082676852538</v>
      </c>
      <c r="F339" s="172">
        <f t="shared" si="40"/>
        <v>0.5944049154761839</v>
      </c>
      <c r="G339" s="28">
        <f t="shared" si="41"/>
        <v>1.0372893338090248</v>
      </c>
      <c r="H339" s="142">
        <f t="shared" si="35"/>
        <v>150.52887959486904</v>
      </c>
      <c r="I339" s="67">
        <f t="shared" si="36"/>
        <v>0.19417088011312084</v>
      </c>
      <c r="J339" s="134">
        <f t="shared" si="37"/>
        <v>36.271120405130972</v>
      </c>
      <c r="K339" s="57">
        <f t="shared" si="38"/>
        <v>1315.5941754435084</v>
      </c>
    </row>
    <row r="340" spans="1:11" x14ac:dyDescent="0.25">
      <c r="A340" s="13" t="s">
        <v>345</v>
      </c>
      <c r="B340" s="14">
        <v>336</v>
      </c>
      <c r="C340" s="145">
        <v>185.5</v>
      </c>
      <c r="D340" s="141">
        <v>185.5</v>
      </c>
      <c r="E340" s="172">
        <f t="shared" si="39"/>
        <v>165.19909351964756</v>
      </c>
      <c r="F340" s="172">
        <f t="shared" si="40"/>
        <v>1.0751828410328272</v>
      </c>
      <c r="G340" s="28">
        <f t="shared" si="41"/>
        <v>1.0612959134102482</v>
      </c>
      <c r="H340" s="142">
        <f t="shared" si="35"/>
        <v>168.69895780346152</v>
      </c>
      <c r="I340" s="67">
        <f t="shared" si="36"/>
        <v>9.0571656046029514E-2</v>
      </c>
      <c r="J340" s="134">
        <f t="shared" si="37"/>
        <v>16.801042196538475</v>
      </c>
      <c r="K340" s="57">
        <f t="shared" si="38"/>
        <v>282.27501888986637</v>
      </c>
    </row>
    <row r="341" spans="1:11" x14ac:dyDescent="0.25">
      <c r="A341" s="13" t="s">
        <v>346</v>
      </c>
      <c r="B341" s="14">
        <v>337</v>
      </c>
      <c r="C341" s="145">
        <v>151.5</v>
      </c>
      <c r="D341" s="141">
        <v>151.5</v>
      </c>
      <c r="E341" s="172">
        <f t="shared" si="39"/>
        <v>160.43445667851222</v>
      </c>
      <c r="F341" s="172">
        <f t="shared" si="40"/>
        <v>0.58230205985783368</v>
      </c>
      <c r="G341" s="28">
        <f t="shared" si="41"/>
        <v>1.0064030589615809</v>
      </c>
      <c r="H341" s="142">
        <f t="shared" si="35"/>
        <v>167.94908429184466</v>
      </c>
      <c r="I341" s="67">
        <f t="shared" si="36"/>
        <v>0.10857481380755549</v>
      </c>
      <c r="J341" s="134">
        <f t="shared" si="37"/>
        <v>-16.449084291844656</v>
      </c>
      <c r="K341" s="57">
        <f t="shared" si="38"/>
        <v>270.5723740402106</v>
      </c>
    </row>
    <row r="342" spans="1:11" x14ac:dyDescent="0.25">
      <c r="A342" s="13" t="s">
        <v>347</v>
      </c>
      <c r="B342" s="14">
        <v>338</v>
      </c>
      <c r="C342" s="145">
        <v>158.1</v>
      </c>
      <c r="D342" s="141">
        <v>158.1</v>
      </c>
      <c r="E342" s="172">
        <f t="shared" si="39"/>
        <v>157.93270258533909</v>
      </c>
      <c r="F342" s="172">
        <f t="shared" si="40"/>
        <v>0.32200772054202004</v>
      </c>
      <c r="G342" s="28">
        <f t="shared" si="41"/>
        <v>1.0352676976761543</v>
      </c>
      <c r="H342" s="142">
        <f t="shared" si="35"/>
        <v>167.02096640381234</v>
      </c>
      <c r="I342" s="67">
        <f t="shared" si="36"/>
        <v>5.642609996086239E-2</v>
      </c>
      <c r="J342" s="134">
        <f t="shared" si="37"/>
        <v>-8.9209664038123435</v>
      </c>
      <c r="K342" s="57">
        <f t="shared" si="38"/>
        <v>79.583641577948541</v>
      </c>
    </row>
    <row r="343" spans="1:11" x14ac:dyDescent="0.25">
      <c r="A343" s="13" t="s">
        <v>348</v>
      </c>
      <c r="B343" s="14">
        <v>339</v>
      </c>
      <c r="C343" s="145">
        <v>143</v>
      </c>
      <c r="D343" s="141">
        <v>143</v>
      </c>
      <c r="E343" s="172">
        <f t="shared" si="39"/>
        <v>149.82266923621523</v>
      </c>
      <c r="F343" s="172">
        <f t="shared" si="40"/>
        <v>-0.38965654573777969</v>
      </c>
      <c r="G343" s="28">
        <f t="shared" si="41"/>
        <v>1.0553345644592245</v>
      </c>
      <c r="H343" s="142">
        <f t="shared" si="35"/>
        <v>167.9550773255543</v>
      </c>
      <c r="I343" s="67">
        <f t="shared" si="36"/>
        <v>0.17451103024863146</v>
      </c>
      <c r="J343" s="134">
        <f t="shared" si="37"/>
        <v>-24.955077325554299</v>
      </c>
      <c r="K343" s="57">
        <f t="shared" si="38"/>
        <v>622.75588432439429</v>
      </c>
    </row>
    <row r="344" spans="1:11" x14ac:dyDescent="0.25">
      <c r="A344" s="13" t="s">
        <v>349</v>
      </c>
      <c r="B344" s="14">
        <v>340</v>
      </c>
      <c r="C344" s="145">
        <v>151.19999999999999</v>
      </c>
      <c r="D344" s="141">
        <v>151.19999999999999</v>
      </c>
      <c r="E344" s="172">
        <f t="shared" si="39"/>
        <v>149.72168727823066</v>
      </c>
      <c r="F344" s="172">
        <f t="shared" si="40"/>
        <v>-0.36529241053140904</v>
      </c>
      <c r="G344" s="28">
        <f t="shared" si="41"/>
        <v>1.0065967228551544</v>
      </c>
      <c r="H344" s="142">
        <f t="shared" si="35"/>
        <v>150.38984108154125</v>
      </c>
      <c r="I344" s="67">
        <f t="shared" si="36"/>
        <v>5.3581939051503954E-3</v>
      </c>
      <c r="J344" s="134">
        <f t="shared" si="37"/>
        <v>0.81015891845873966</v>
      </c>
      <c r="K344" s="57">
        <f t="shared" si="38"/>
        <v>0.65635747315823478</v>
      </c>
    </row>
    <row r="345" spans="1:11" x14ac:dyDescent="0.25">
      <c r="A345" s="13" t="s">
        <v>350</v>
      </c>
      <c r="B345" s="14">
        <v>341</v>
      </c>
      <c r="C345" s="145">
        <v>147.6</v>
      </c>
      <c r="D345" s="141">
        <v>147.6</v>
      </c>
      <c r="E345" s="172">
        <f t="shared" si="39"/>
        <v>146.92344637386674</v>
      </c>
      <c r="F345" s="172">
        <f t="shared" si="40"/>
        <v>-0.57063326341087317</v>
      </c>
      <c r="G345" s="28">
        <f t="shared" si="41"/>
        <v>1.0335567081910142</v>
      </c>
      <c r="H345" s="142">
        <f t="shared" si="35"/>
        <v>154.62385104789362</v>
      </c>
      <c r="I345" s="67">
        <f t="shared" si="36"/>
        <v>4.7587066720146544E-2</v>
      </c>
      <c r="J345" s="134">
        <f t="shared" si="37"/>
        <v>-7.0238510478936291</v>
      </c>
      <c r="K345" s="57">
        <f t="shared" si="38"/>
        <v>49.334483542996431</v>
      </c>
    </row>
    <row r="346" spans="1:11" x14ac:dyDescent="0.25">
      <c r="A346" s="13" t="s">
        <v>351</v>
      </c>
      <c r="B346" s="14">
        <v>342</v>
      </c>
      <c r="C346" s="145">
        <v>130.69999999999999</v>
      </c>
      <c r="D346" s="141">
        <v>130.69999999999999</v>
      </c>
      <c r="E346" s="172">
        <f t="shared" si="39"/>
        <v>138.28222179949995</v>
      </c>
      <c r="F346" s="172">
        <f t="shared" si="40"/>
        <v>-1.2517911700555524</v>
      </c>
      <c r="G346" s="28">
        <f t="shared" si="41"/>
        <v>1.0491872979998937</v>
      </c>
      <c r="H346" s="142">
        <f t="shared" si="35"/>
        <v>154.45118228130519</v>
      </c>
      <c r="I346" s="67">
        <f t="shared" si="36"/>
        <v>0.18172289427165422</v>
      </c>
      <c r="J346" s="134">
        <f t="shared" si="37"/>
        <v>-23.751182281305205</v>
      </c>
      <c r="K346" s="57">
        <f t="shared" si="38"/>
        <v>564.11865975978628</v>
      </c>
    </row>
    <row r="347" spans="1:11" x14ac:dyDescent="0.25">
      <c r="A347" s="13" t="s">
        <v>352</v>
      </c>
      <c r="B347" s="14">
        <v>343</v>
      </c>
      <c r="C347" s="145">
        <v>137.5</v>
      </c>
      <c r="D347" s="141">
        <v>137.5</v>
      </c>
      <c r="E347" s="172">
        <f t="shared" si="39"/>
        <v>136.87568193397428</v>
      </c>
      <c r="F347" s="172">
        <f t="shared" si="40"/>
        <v>-1.2648519599532304</v>
      </c>
      <c r="G347" s="28">
        <f t="shared" si="41"/>
        <v>1.0064831409674835</v>
      </c>
      <c r="H347" s="142">
        <f t="shared" si="35"/>
        <v>137.9343824030293</v>
      </c>
      <c r="I347" s="67">
        <f t="shared" si="36"/>
        <v>3.1591447493040255E-3</v>
      </c>
      <c r="J347" s="134">
        <f t="shared" si="37"/>
        <v>-0.43438240302930353</v>
      </c>
      <c r="K347" s="57">
        <f t="shared" si="38"/>
        <v>0.18868807206151228</v>
      </c>
    </row>
    <row r="348" spans="1:11" x14ac:dyDescent="0.25">
      <c r="A348" s="13" t="s">
        <v>353</v>
      </c>
      <c r="B348" s="14">
        <v>344</v>
      </c>
      <c r="C348" s="145">
        <v>146.1</v>
      </c>
      <c r="D348" s="141">
        <v>146.1</v>
      </c>
      <c r="E348" s="172">
        <f t="shared" si="39"/>
        <v>137.67124153255008</v>
      </c>
      <c r="F348" s="172">
        <f t="shared" si="40"/>
        <v>-1.0909532244133797</v>
      </c>
      <c r="G348" s="28">
        <f t="shared" si="41"/>
        <v>1.0351005326881486</v>
      </c>
      <c r="H348" s="142">
        <f t="shared" si="35"/>
        <v>140.1614830230005</v>
      </c>
      <c r="I348" s="67">
        <f t="shared" si="36"/>
        <v>4.0646933449688533E-2</v>
      </c>
      <c r="J348" s="134">
        <f t="shared" si="37"/>
        <v>5.9385169769994945</v>
      </c>
      <c r="K348" s="57">
        <f t="shared" si="38"/>
        <v>35.265983886111215</v>
      </c>
    </row>
    <row r="349" spans="1:11" x14ac:dyDescent="0.25">
      <c r="A349" s="13" t="s">
        <v>354</v>
      </c>
      <c r="B349" s="14">
        <v>345</v>
      </c>
      <c r="C349" s="145">
        <v>133.6</v>
      </c>
      <c r="D349" s="141">
        <v>133.6</v>
      </c>
      <c r="E349" s="172">
        <f t="shared" si="39"/>
        <v>133.26552106348788</v>
      </c>
      <c r="F349" s="172">
        <f t="shared" si="40"/>
        <v>-1.3707195798617404</v>
      </c>
      <c r="G349" s="28">
        <f t="shared" si="41"/>
        <v>1.0465826974350805</v>
      </c>
      <c r="H349" s="142">
        <f t="shared" si="35"/>
        <v>143.29830365006043</v>
      </c>
      <c r="I349" s="67">
        <f t="shared" si="36"/>
        <v>7.2592093189075141E-2</v>
      </c>
      <c r="J349" s="134">
        <f t="shared" si="37"/>
        <v>-9.6983036500604385</v>
      </c>
      <c r="K349" s="57">
        <f t="shared" si="38"/>
        <v>94.057093688775623</v>
      </c>
    </row>
    <row r="350" spans="1:11" x14ac:dyDescent="0.25">
      <c r="A350" s="13" t="s">
        <v>355</v>
      </c>
      <c r="B350" s="14">
        <v>346</v>
      </c>
      <c r="C350" s="145">
        <v>167.9</v>
      </c>
      <c r="D350" s="141">
        <v>167.9</v>
      </c>
      <c r="E350" s="172">
        <f t="shared" si="39"/>
        <v>144.41843697419156</v>
      </c>
      <c r="F350" s="172">
        <f t="shared" si="40"/>
        <v>-0.31372474445801868</v>
      </c>
      <c r="G350" s="28">
        <f t="shared" si="41"/>
        <v>1.0151941236885496</v>
      </c>
      <c r="H350" s="142">
        <f t="shared" si="35"/>
        <v>132.74989407452273</v>
      </c>
      <c r="I350" s="67">
        <f t="shared" si="36"/>
        <v>0.20935143493434946</v>
      </c>
      <c r="J350" s="134">
        <f t="shared" si="37"/>
        <v>35.150105925477277</v>
      </c>
      <c r="K350" s="57">
        <f t="shared" si="38"/>
        <v>1235.5299465722728</v>
      </c>
    </row>
    <row r="351" spans="1:11" x14ac:dyDescent="0.25">
      <c r="A351" s="13" t="s">
        <v>356</v>
      </c>
      <c r="B351" s="14">
        <v>347</v>
      </c>
      <c r="C351" s="145">
        <v>181.9</v>
      </c>
      <c r="D351" s="141">
        <v>181.9</v>
      </c>
      <c r="E351" s="172">
        <f t="shared" si="39"/>
        <v>155.44615826163545</v>
      </c>
      <c r="F351" s="172">
        <f t="shared" si="40"/>
        <v>0.64349330063450183</v>
      </c>
      <c r="G351" s="28">
        <f t="shared" si="41"/>
        <v>1.0426379721782852</v>
      </c>
      <c r="H351" s="142">
        <f t="shared" si="35"/>
        <v>149.16286439186953</v>
      </c>
      <c r="I351" s="67">
        <f t="shared" si="36"/>
        <v>0.17997325787867219</v>
      </c>
      <c r="J351" s="134">
        <f t="shared" si="37"/>
        <v>32.737135608130473</v>
      </c>
      <c r="K351" s="57">
        <f t="shared" si="38"/>
        <v>1071.7200478251241</v>
      </c>
    </row>
    <row r="352" spans="1:11" x14ac:dyDescent="0.25">
      <c r="A352" s="13" t="s">
        <v>357</v>
      </c>
      <c r="B352" s="14">
        <v>348</v>
      </c>
      <c r="C352" s="145">
        <v>202</v>
      </c>
      <c r="D352" s="141">
        <v>202</v>
      </c>
      <c r="E352" s="172">
        <f t="shared" si="39"/>
        <v>169.32897108036804</v>
      </c>
      <c r="F352" s="172">
        <f t="shared" si="40"/>
        <v>1.7608918679619805</v>
      </c>
      <c r="G352" s="28">
        <f t="shared" si="41"/>
        <v>1.0547496646837149</v>
      </c>
      <c r="H352" s="142">
        <f t="shared" si="35"/>
        <v>163.36072857374231</v>
      </c>
      <c r="I352" s="67">
        <f t="shared" si="36"/>
        <v>0.1912835219121668</v>
      </c>
      <c r="J352" s="134">
        <f t="shared" si="37"/>
        <v>38.639271426257693</v>
      </c>
      <c r="K352" s="57">
        <f t="shared" si="38"/>
        <v>1492.9932963520141</v>
      </c>
    </row>
    <row r="353" spans="1:11" x14ac:dyDescent="0.25">
      <c r="A353" s="13" t="s">
        <v>358</v>
      </c>
      <c r="B353" s="14">
        <v>349</v>
      </c>
      <c r="C353" s="145">
        <v>166.5</v>
      </c>
      <c r="D353" s="141">
        <v>166.5</v>
      </c>
      <c r="E353" s="172">
        <f t="shared" si="39"/>
        <v>168.55032178809711</v>
      </c>
      <c r="F353" s="172">
        <f t="shared" si="40"/>
        <v>1.546554594038323</v>
      </c>
      <c r="G353" s="28">
        <f t="shared" si="41"/>
        <v>1.0136675153342594</v>
      </c>
      <c r="H353" s="142">
        <f t="shared" si="35"/>
        <v>173.68942348782394</v>
      </c>
      <c r="I353" s="67">
        <f t="shared" si="36"/>
        <v>4.3179720647591256E-2</v>
      </c>
      <c r="J353" s="134">
        <f t="shared" si="37"/>
        <v>-7.1894234878239445</v>
      </c>
      <c r="K353" s="57">
        <f t="shared" si="38"/>
        <v>51.687810087274613</v>
      </c>
    </row>
    <row r="354" spans="1:11" x14ac:dyDescent="0.25">
      <c r="A354" s="13" t="s">
        <v>359</v>
      </c>
      <c r="B354" s="14">
        <v>350</v>
      </c>
      <c r="C354" s="145">
        <v>151.30000000000001</v>
      </c>
      <c r="D354" s="141">
        <v>151.30000000000001</v>
      </c>
      <c r="E354" s="172">
        <f t="shared" si="39"/>
        <v>161.1375468569619</v>
      </c>
      <c r="F354" s="172">
        <f t="shared" si="40"/>
        <v>0.79038718211367731</v>
      </c>
      <c r="G354" s="28">
        <f t="shared" si="41"/>
        <v>1.0368521488330602</v>
      </c>
      <c r="H354" s="142">
        <f t="shared" si="35"/>
        <v>177.34946226493014</v>
      </c>
      <c r="I354" s="67">
        <f t="shared" si="36"/>
        <v>0.17217093367435643</v>
      </c>
      <c r="J354" s="134">
        <f t="shared" si="37"/>
        <v>-26.049462264930128</v>
      </c>
      <c r="K354" s="57">
        <f t="shared" si="38"/>
        <v>678.57448429201861</v>
      </c>
    </row>
    <row r="355" spans="1:11" x14ac:dyDescent="0.25">
      <c r="A355" s="13" t="s">
        <v>360</v>
      </c>
      <c r="B355" s="14">
        <v>351</v>
      </c>
      <c r="C355" s="145">
        <v>146.19999999999999</v>
      </c>
      <c r="D355" s="141">
        <v>146.19999999999999</v>
      </c>
      <c r="E355" s="172">
        <f t="shared" si="39"/>
        <v>153.56651352903191</v>
      </c>
      <c r="F355" s="172">
        <f t="shared" si="40"/>
        <v>8.4683291065991262E-2</v>
      </c>
      <c r="G355" s="28">
        <f t="shared" si="41"/>
        <v>1.0490179336017214</v>
      </c>
      <c r="H355" s="142">
        <f t="shared" si="35"/>
        <v>170.79343413064169</v>
      </c>
      <c r="I355" s="67">
        <f t="shared" si="36"/>
        <v>0.16821774371163953</v>
      </c>
      <c r="J355" s="134">
        <f t="shared" si="37"/>
        <v>-24.593434130641697</v>
      </c>
      <c r="K355" s="57">
        <f t="shared" si="38"/>
        <v>604.83700233821196</v>
      </c>
    </row>
    <row r="356" spans="1:11" x14ac:dyDescent="0.25">
      <c r="A356" s="13" t="s">
        <v>361</v>
      </c>
      <c r="B356" s="14">
        <v>352</v>
      </c>
      <c r="C356" s="145">
        <v>148.30000000000001</v>
      </c>
      <c r="D356" s="141">
        <v>148.30000000000001</v>
      </c>
      <c r="E356" s="172">
        <f t="shared" si="39"/>
        <v>151.01521418371874</v>
      </c>
      <c r="F356" s="172">
        <f t="shared" si="40"/>
        <v>-0.13779364344440984</v>
      </c>
      <c r="G356" s="28">
        <f t="shared" si="41"/>
        <v>1.011901598524795</v>
      </c>
      <c r="H356" s="142">
        <f t="shared" si="35"/>
        <v>155.7512269087639</v>
      </c>
      <c r="I356" s="67">
        <f t="shared" si="36"/>
        <v>5.0244281245879201E-2</v>
      </c>
      <c r="J356" s="134">
        <f t="shared" si="37"/>
        <v>-7.4512269087638856</v>
      </c>
      <c r="K356" s="57">
        <f t="shared" si="38"/>
        <v>55.520782445887008</v>
      </c>
    </row>
    <row r="357" spans="1:11" x14ac:dyDescent="0.25">
      <c r="A357" s="13" t="s">
        <v>362</v>
      </c>
      <c r="B357" s="14">
        <v>353</v>
      </c>
      <c r="C357" s="145">
        <v>144.69999999999999</v>
      </c>
      <c r="D357" s="141">
        <v>144.69999999999999</v>
      </c>
      <c r="E357" s="172">
        <f t="shared" si="39"/>
        <v>146.81792626513899</v>
      </c>
      <c r="F357" s="172">
        <f t="shared" si="40"/>
        <v>-0.48041496026583225</v>
      </c>
      <c r="G357" s="28">
        <f t="shared" si="41"/>
        <v>1.0339908544053837</v>
      </c>
      <c r="H357" s="142">
        <f t="shared" si="35"/>
        <v>156.43757769757272</v>
      </c>
      <c r="I357" s="67">
        <f t="shared" si="36"/>
        <v>8.1116639236853721E-2</v>
      </c>
      <c r="J357" s="134">
        <f t="shared" si="37"/>
        <v>-11.737577697572732</v>
      </c>
      <c r="K357" s="57">
        <f t="shared" si="38"/>
        <v>137.77073020655681</v>
      </c>
    </row>
    <row r="358" spans="1:11" x14ac:dyDescent="0.25">
      <c r="A358" s="13" t="s">
        <v>363</v>
      </c>
      <c r="B358" s="14">
        <v>354</v>
      </c>
      <c r="C358" s="145">
        <v>123.6</v>
      </c>
      <c r="D358" s="141">
        <v>123.6</v>
      </c>
      <c r="E358" s="172">
        <f t="shared" si="39"/>
        <v>136.11274083002232</v>
      </c>
      <c r="F358" s="172">
        <f t="shared" si="40"/>
        <v>-1.3433855883432433</v>
      </c>
      <c r="G358" s="28">
        <f t="shared" si="41"/>
        <v>1.0411530813101533</v>
      </c>
      <c r="H358" s="142">
        <f t="shared" si="35"/>
        <v>153.5106737174566</v>
      </c>
      <c r="I358" s="67">
        <f t="shared" si="36"/>
        <v>0.24199574205061977</v>
      </c>
      <c r="J358" s="134">
        <f t="shared" si="37"/>
        <v>-29.910673717456604</v>
      </c>
      <c r="K358" s="57">
        <f t="shared" si="38"/>
        <v>894.64840223214924</v>
      </c>
    </row>
    <row r="359" spans="1:11" x14ac:dyDescent="0.25">
      <c r="A359" s="13" t="s">
        <v>364</v>
      </c>
      <c r="B359" s="14">
        <v>355</v>
      </c>
      <c r="C359" s="145">
        <v>151.6</v>
      </c>
      <c r="D359" s="141">
        <v>151.6</v>
      </c>
      <c r="E359" s="172">
        <f t="shared" si="39"/>
        <v>140.16541875608206</v>
      </c>
      <c r="F359" s="172">
        <f t="shared" si="40"/>
        <v>-0.88795782772763121</v>
      </c>
      <c r="G359" s="28">
        <f t="shared" si="41"/>
        <v>1.0157896080955857</v>
      </c>
      <c r="H359" s="142">
        <f t="shared" si="35"/>
        <v>136.37332600121101</v>
      </c>
      <c r="I359" s="67">
        <f t="shared" si="36"/>
        <v>0.1004398021028297</v>
      </c>
      <c r="J359" s="134">
        <f t="shared" si="37"/>
        <v>15.226673998788982</v>
      </c>
      <c r="K359" s="57">
        <f t="shared" si="38"/>
        <v>231.85160106539644</v>
      </c>
    </row>
    <row r="360" spans="1:11" x14ac:dyDescent="0.25">
      <c r="A360" s="13" t="s">
        <v>365</v>
      </c>
      <c r="B360" s="14">
        <v>356</v>
      </c>
      <c r="C360" s="145">
        <v>133.9</v>
      </c>
      <c r="D360" s="141">
        <v>133.9</v>
      </c>
      <c r="E360" s="172">
        <f t="shared" si="39"/>
        <v>135.77063375256631</v>
      </c>
      <c r="F360" s="172">
        <f t="shared" si="40"/>
        <v>-1.1839340413641484</v>
      </c>
      <c r="G360" s="28">
        <f t="shared" si="41"/>
        <v>1.031325358099527</v>
      </c>
      <c r="H360" s="142">
        <f t="shared" si="35"/>
        <v>144.01162082472166</v>
      </c>
      <c r="I360" s="67">
        <f t="shared" si="36"/>
        <v>7.5516212283208775E-2</v>
      </c>
      <c r="J360" s="134">
        <f t="shared" si="37"/>
        <v>-10.111620824721655</v>
      </c>
      <c r="K360" s="57">
        <f t="shared" si="38"/>
        <v>102.24487570294464</v>
      </c>
    </row>
    <row r="361" spans="1:11" x14ac:dyDescent="0.25">
      <c r="A361" s="13" t="s">
        <v>366</v>
      </c>
      <c r="B361" s="14">
        <v>357</v>
      </c>
      <c r="C361" s="145">
        <v>137.4</v>
      </c>
      <c r="D361" s="141">
        <v>137.4</v>
      </c>
      <c r="E361" s="172">
        <f t="shared" si="39"/>
        <v>133.64801636447942</v>
      </c>
      <c r="F361" s="172">
        <f t="shared" si="40"/>
        <v>-1.263158915827548</v>
      </c>
      <c r="G361" s="28">
        <f t="shared" si="41"/>
        <v>1.0404232473733681</v>
      </c>
      <c r="H361" s="142">
        <f t="shared" si="35"/>
        <v>140.12535710768245</v>
      </c>
      <c r="I361" s="67">
        <f t="shared" si="36"/>
        <v>1.9835204568285598E-2</v>
      </c>
      <c r="J361" s="134">
        <f t="shared" si="37"/>
        <v>-2.7253571076824414</v>
      </c>
      <c r="K361" s="57">
        <f t="shared" si="38"/>
        <v>7.4275713643952024</v>
      </c>
    </row>
    <row r="362" spans="1:11" x14ac:dyDescent="0.25">
      <c r="A362" s="13" t="s">
        <v>367</v>
      </c>
      <c r="B362" s="14">
        <v>358</v>
      </c>
      <c r="C362" s="145">
        <v>181.6</v>
      </c>
      <c r="D362" s="141">
        <v>181.6</v>
      </c>
      <c r="E362" s="172">
        <f t="shared" si="39"/>
        <v>149.02114374767592</v>
      </c>
      <c r="F362" s="172">
        <f t="shared" si="40"/>
        <v>0.14094364781008206</v>
      </c>
      <c r="G362" s="28">
        <f t="shared" si="41"/>
        <v>1.0271074892225351</v>
      </c>
      <c r="H362" s="142">
        <f t="shared" si="35"/>
        <v>134.47516246555605</v>
      </c>
      <c r="I362" s="67">
        <f t="shared" si="36"/>
        <v>0.25949800404429485</v>
      </c>
      <c r="J362" s="134">
        <f t="shared" si="37"/>
        <v>47.124837534443941</v>
      </c>
      <c r="K362" s="57">
        <f t="shared" si="38"/>
        <v>2220.7503126477363</v>
      </c>
    </row>
    <row r="363" spans="1:11" x14ac:dyDescent="0.25">
      <c r="A363" s="13" t="s">
        <v>368</v>
      </c>
      <c r="B363" s="14">
        <v>359</v>
      </c>
      <c r="C363" s="145">
        <v>182</v>
      </c>
      <c r="D363" s="141">
        <v>182</v>
      </c>
      <c r="E363" s="172">
        <f t="shared" si="39"/>
        <v>158.95540515875814</v>
      </c>
      <c r="F363" s="172">
        <f t="shared" si="40"/>
        <v>0.96749966703025037</v>
      </c>
      <c r="G363" s="28">
        <f t="shared" si="41"/>
        <v>1.0376670203964387</v>
      </c>
      <c r="H363" s="142">
        <f t="shared" si="35"/>
        <v>153.83464319802255</v>
      </c>
      <c r="I363" s="67">
        <f t="shared" si="36"/>
        <v>0.15475470770317282</v>
      </c>
      <c r="J363" s="134">
        <f t="shared" si="37"/>
        <v>28.165356801977453</v>
      </c>
      <c r="K363" s="57">
        <f t="shared" si="38"/>
        <v>793.28732378269751</v>
      </c>
    </row>
    <row r="364" spans="1:11" x14ac:dyDescent="0.25">
      <c r="A364" s="13" t="s">
        <v>369</v>
      </c>
      <c r="B364" s="14">
        <v>360</v>
      </c>
      <c r="C364" s="145">
        <v>190</v>
      </c>
      <c r="D364" s="141">
        <v>190</v>
      </c>
      <c r="E364" s="172">
        <f t="shared" si="39"/>
        <v>168.06136161630116</v>
      </c>
      <c r="F364" s="172">
        <f t="shared" si="40"/>
        <v>1.6543854201495276</v>
      </c>
      <c r="G364" s="28">
        <f t="shared" si="41"/>
        <v>1.0454517317030712</v>
      </c>
      <c r="H364" s="142">
        <f t="shared" si="35"/>
        <v>166.38750796822882</v>
      </c>
      <c r="I364" s="67">
        <f t="shared" si="36"/>
        <v>0.12427627385142728</v>
      </c>
      <c r="J364" s="134">
        <f t="shared" si="37"/>
        <v>23.612492031771183</v>
      </c>
      <c r="K364" s="57">
        <f t="shared" si="38"/>
        <v>557.54977995045761</v>
      </c>
    </row>
    <row r="365" spans="1:11" x14ac:dyDescent="0.25">
      <c r="A365" s="13" t="s">
        <v>370</v>
      </c>
      <c r="B365" s="14">
        <v>361</v>
      </c>
      <c r="C365" s="145">
        <v>161.19999999999999</v>
      </c>
      <c r="D365" s="141">
        <v>161.19999999999999</v>
      </c>
      <c r="E365" s="172">
        <f t="shared" si="39"/>
        <v>165.13637190399885</v>
      </c>
      <c r="F365" s="172">
        <f t="shared" si="40"/>
        <v>1.2678861589705928</v>
      </c>
      <c r="G365" s="28">
        <f t="shared" si="41"/>
        <v>1.0242647812475572</v>
      </c>
      <c r="H365" s="142">
        <f t="shared" si="35"/>
        <v>174.31631482013577</v>
      </c>
      <c r="I365" s="67">
        <f t="shared" si="36"/>
        <v>8.1366717246499909E-2</v>
      </c>
      <c r="J365" s="134">
        <f t="shared" si="37"/>
        <v>-13.116314820135784</v>
      </c>
      <c r="K365" s="57">
        <f t="shared" si="38"/>
        <v>172.03771446091361</v>
      </c>
    </row>
    <row r="366" spans="1:11" x14ac:dyDescent="0.25">
      <c r="A366" s="13" t="s">
        <v>371</v>
      </c>
      <c r="B366" s="14">
        <v>362</v>
      </c>
      <c r="C366" s="145">
        <v>155.5</v>
      </c>
      <c r="D366" s="141">
        <v>155.5</v>
      </c>
      <c r="E366" s="172">
        <f t="shared" si="39"/>
        <v>160.46983534698384</v>
      </c>
      <c r="F366" s="172">
        <f t="shared" si="40"/>
        <v>0.76702088174140803</v>
      </c>
      <c r="G366" s="28">
        <f t="shared" si="41"/>
        <v>1.0338370452591295</v>
      </c>
      <c r="H366" s="142">
        <f t="shared" si="35"/>
        <v>172.67221064548156</v>
      </c>
      <c r="I366" s="67">
        <f t="shared" si="36"/>
        <v>0.11043222280052448</v>
      </c>
      <c r="J366" s="134">
        <f t="shared" si="37"/>
        <v>-17.172210645481556</v>
      </c>
      <c r="K366" s="57">
        <f t="shared" si="38"/>
        <v>294.88481845279006</v>
      </c>
    </row>
    <row r="367" spans="1:11" x14ac:dyDescent="0.25">
      <c r="A367" s="13" t="s">
        <v>372</v>
      </c>
      <c r="B367" s="14">
        <v>363</v>
      </c>
      <c r="C367" s="145">
        <v>141.9</v>
      </c>
      <c r="D367" s="141">
        <v>141.9</v>
      </c>
      <c r="E367" s="172">
        <f t="shared" si="39"/>
        <v>152.09038449753825</v>
      </c>
      <c r="F367" s="172">
        <f t="shared" si="40"/>
        <v>-4.9413323707746537E-3</v>
      </c>
      <c r="G367" s="28">
        <f t="shared" si="41"/>
        <v>1.0391768044649679</v>
      </c>
      <c r="H367" s="142">
        <f t="shared" si="35"/>
        <v>168.56535055867994</v>
      </c>
      <c r="I367" s="67">
        <f t="shared" si="36"/>
        <v>0.18791649442339628</v>
      </c>
      <c r="J367" s="134">
        <f t="shared" si="37"/>
        <v>-26.665350558679933</v>
      </c>
      <c r="K367" s="57">
        <f t="shared" si="38"/>
        <v>711.04092041729223</v>
      </c>
    </row>
    <row r="368" spans="1:11" x14ac:dyDescent="0.25">
      <c r="A368" s="13" t="s">
        <v>373</v>
      </c>
      <c r="B368" s="14">
        <v>364</v>
      </c>
      <c r="C368" s="145">
        <v>164.6</v>
      </c>
      <c r="D368" s="141">
        <v>164.6</v>
      </c>
      <c r="E368" s="172">
        <f t="shared" si="39"/>
        <v>155.17485069294284</v>
      </c>
      <c r="F368" s="172">
        <f t="shared" si="40"/>
        <v>0.25580466297346593</v>
      </c>
      <c r="G368" s="28">
        <f t="shared" si="41"/>
        <v>1.0263000369187079</v>
      </c>
      <c r="H368" s="142">
        <f t="shared" si="35"/>
        <v>155.77576317450806</v>
      </c>
      <c r="I368" s="67">
        <f t="shared" si="36"/>
        <v>5.3610187275163652E-2</v>
      </c>
      <c r="J368" s="134">
        <f t="shared" si="37"/>
        <v>8.824236825491937</v>
      </c>
      <c r="K368" s="57">
        <f t="shared" si="38"/>
        <v>77.867155552368018</v>
      </c>
    </row>
    <row r="369" spans="1:11" x14ac:dyDescent="0.25">
      <c r="A369" s="13" t="s">
        <v>374</v>
      </c>
      <c r="B369" s="14">
        <v>365</v>
      </c>
      <c r="C369" s="145">
        <v>136.19999999999999</v>
      </c>
      <c r="D369" s="141">
        <v>136.19999999999999</v>
      </c>
      <c r="E369" s="172">
        <f t="shared" si="39"/>
        <v>146.9359867867137</v>
      </c>
      <c r="F369" s="172">
        <f t="shared" si="40"/>
        <v>-0.46114536426723418</v>
      </c>
      <c r="G369" s="28">
        <f t="shared" si="41"/>
        <v>1.027871869773499</v>
      </c>
      <c r="H369" s="142">
        <f t="shared" si="35"/>
        <v>160.6899694758506</v>
      </c>
      <c r="I369" s="67">
        <f t="shared" si="36"/>
        <v>0.17980888014574609</v>
      </c>
      <c r="J369" s="134">
        <f t="shared" si="37"/>
        <v>-24.489969475850614</v>
      </c>
      <c r="K369" s="57">
        <f t="shared" si="38"/>
        <v>599.75860492809477</v>
      </c>
    </row>
    <row r="370" spans="1:11" x14ac:dyDescent="0.25">
      <c r="A370" s="13" t="s">
        <v>375</v>
      </c>
      <c r="B370" s="14">
        <v>366</v>
      </c>
      <c r="C370" s="145">
        <v>126.8</v>
      </c>
      <c r="D370" s="141">
        <v>126.8</v>
      </c>
      <c r="E370" s="172">
        <f t="shared" si="39"/>
        <v>137.70521323988586</v>
      </c>
      <c r="F370" s="172">
        <f t="shared" si="40"/>
        <v>-1.2013019828753488</v>
      </c>
      <c r="G370" s="28">
        <f t="shared" si="41"/>
        <v>1.0325718000554303</v>
      </c>
      <c r="H370" s="142">
        <f t="shared" si="35"/>
        <v>152.21325764389084</v>
      </c>
      <c r="I370" s="67">
        <f t="shared" si="36"/>
        <v>0.20042001296443884</v>
      </c>
      <c r="J370" s="134">
        <f t="shared" si="37"/>
        <v>-25.413257643890844</v>
      </c>
      <c r="K370" s="57">
        <f t="shared" si="38"/>
        <v>645.83366407477638</v>
      </c>
    </row>
    <row r="371" spans="1:11" x14ac:dyDescent="0.25">
      <c r="A371" s="13" t="s">
        <v>376</v>
      </c>
      <c r="B371" s="14">
        <v>367</v>
      </c>
      <c r="C371" s="145">
        <v>152.5</v>
      </c>
      <c r="D371" s="141">
        <v>152.5</v>
      </c>
      <c r="E371" s="172">
        <f t="shared" si="39"/>
        <v>140.83870858552078</v>
      </c>
      <c r="F371" s="172">
        <f t="shared" si="40"/>
        <v>-0.83544508834908271</v>
      </c>
      <c r="G371" s="28">
        <f t="shared" si="41"/>
        <v>1.0294526739803009</v>
      </c>
      <c r="H371" s="142">
        <f t="shared" si="35"/>
        <v>140.09396916261792</v>
      </c>
      <c r="I371" s="67">
        <f t="shared" si="36"/>
        <v>8.135102188447263E-2</v>
      </c>
      <c r="J371" s="134">
        <f t="shared" si="37"/>
        <v>12.406030837382076</v>
      </c>
      <c r="K371" s="57">
        <f t="shared" si="38"/>
        <v>153.909601138075</v>
      </c>
    </row>
    <row r="372" spans="1:11" x14ac:dyDescent="0.25">
      <c r="A372" s="13" t="s">
        <v>377</v>
      </c>
      <c r="B372" s="14">
        <v>368</v>
      </c>
      <c r="C372" s="145">
        <v>126.6</v>
      </c>
      <c r="D372" s="141">
        <v>126.6</v>
      </c>
      <c r="E372" s="172">
        <f t="shared" si="39"/>
        <v>133.96581618407919</v>
      </c>
      <c r="F372" s="172">
        <f t="shared" si="40"/>
        <v>-1.3450056415740903</v>
      </c>
      <c r="G372" s="28">
        <f t="shared" si="41"/>
        <v>1.0232485789893795</v>
      </c>
      <c r="H372" s="142">
        <f t="shared" si="35"/>
        <v>143.90541622522974</v>
      </c>
      <c r="I372" s="67">
        <f t="shared" si="36"/>
        <v>0.13669365106816547</v>
      </c>
      <c r="J372" s="134">
        <f t="shared" si="37"/>
        <v>-17.305416225229749</v>
      </c>
      <c r="K372" s="57">
        <f t="shared" si="38"/>
        <v>299.47743072844503</v>
      </c>
    </row>
    <row r="373" spans="1:11" x14ac:dyDescent="0.25">
      <c r="A373" s="13" t="s">
        <v>378</v>
      </c>
      <c r="B373" s="14">
        <v>369</v>
      </c>
      <c r="C373" s="145">
        <v>150.1</v>
      </c>
      <c r="D373" s="141">
        <v>150.1</v>
      </c>
      <c r="E373" s="172">
        <f t="shared" si="39"/>
        <v>137.19094643855954</v>
      </c>
      <c r="F373" s="172">
        <f t="shared" si="40"/>
        <v>-0.95928617194709576</v>
      </c>
      <c r="G373" s="28">
        <f t="shared" si="41"/>
        <v>1.0360048236759298</v>
      </c>
      <c r="H373" s="142">
        <f t="shared" si="35"/>
        <v>136.94050906668468</v>
      </c>
      <c r="I373" s="67">
        <f t="shared" si="36"/>
        <v>8.7671491894172629E-2</v>
      </c>
      <c r="J373" s="134">
        <f t="shared" si="37"/>
        <v>13.159490933315311</v>
      </c>
      <c r="K373" s="57">
        <f t="shared" si="38"/>
        <v>173.17220162400787</v>
      </c>
    </row>
    <row r="374" spans="1:11" x14ac:dyDescent="0.25">
      <c r="A374" s="13" t="s">
        <v>379</v>
      </c>
      <c r="B374" s="14">
        <v>370</v>
      </c>
      <c r="C374" s="145">
        <v>186.3</v>
      </c>
      <c r="D374" s="141">
        <v>186.3</v>
      </c>
      <c r="E374" s="172">
        <f t="shared" si="39"/>
        <v>152.2748113350886</v>
      </c>
      <c r="F374" s="172">
        <f t="shared" si="40"/>
        <v>0.39475577823229224</v>
      </c>
      <c r="G374" s="28">
        <f t="shared" si="41"/>
        <v>1.0402774983369985</v>
      </c>
      <c r="H374" s="142">
        <f t="shared" si="35"/>
        <v>140.24404694224009</v>
      </c>
      <c r="I374" s="67">
        <f t="shared" si="36"/>
        <v>0.24721391872120194</v>
      </c>
      <c r="J374" s="134">
        <f t="shared" si="37"/>
        <v>46.055953057759922</v>
      </c>
      <c r="K374" s="57">
        <f t="shared" si="38"/>
        <v>2121.1508120585854</v>
      </c>
    </row>
    <row r="375" spans="1:11" x14ac:dyDescent="0.25">
      <c r="A375" s="13" t="s">
        <v>380</v>
      </c>
      <c r="B375" s="14">
        <v>371</v>
      </c>
      <c r="C375" s="145">
        <v>147.5</v>
      </c>
      <c r="D375" s="141">
        <v>147.5</v>
      </c>
      <c r="E375" s="172">
        <f t="shared" si="39"/>
        <v>149.61400083464645</v>
      </c>
      <c r="F375" s="172">
        <f t="shared" si="40"/>
        <v>0.13686598431216906</v>
      </c>
      <c r="G375" s="28">
        <f t="shared" si="41"/>
        <v>1.0211628710638969</v>
      </c>
      <c r="H375" s="142">
        <f t="shared" si="35"/>
        <v>156.21891760362931</v>
      </c>
      <c r="I375" s="67">
        <f t="shared" si="36"/>
        <v>5.9111305787317339E-2</v>
      </c>
      <c r="J375" s="134">
        <f t="shared" si="37"/>
        <v>-8.7189176036293077</v>
      </c>
      <c r="K375" s="57">
        <f t="shared" si="38"/>
        <v>76.019524178877035</v>
      </c>
    </row>
    <row r="376" spans="1:11" x14ac:dyDescent="0.25">
      <c r="A376" s="13" t="s">
        <v>381</v>
      </c>
      <c r="B376" s="14">
        <v>372</v>
      </c>
      <c r="C376" s="145">
        <v>200.4</v>
      </c>
      <c r="D376" s="141">
        <v>200.4</v>
      </c>
      <c r="E376" s="172">
        <f t="shared" si="39"/>
        <v>165.41613783214353</v>
      </c>
      <c r="F376" s="172">
        <f t="shared" si="40"/>
        <v>1.4590148578249762</v>
      </c>
      <c r="G376" s="28">
        <f t="shared" si="41"/>
        <v>1.0457968975867622</v>
      </c>
      <c r="H376" s="142">
        <f t="shared" si="35"/>
        <v>155.14262037409287</v>
      </c>
      <c r="I376" s="67">
        <f t="shared" si="36"/>
        <v>0.22583522767418729</v>
      </c>
      <c r="J376" s="134">
        <f t="shared" si="37"/>
        <v>45.257379625907134</v>
      </c>
      <c r="K376" s="57">
        <f t="shared" si="38"/>
        <v>2048.2304106034744</v>
      </c>
    </row>
    <row r="377" spans="1:11" x14ac:dyDescent="0.25">
      <c r="A377" s="13" t="s">
        <v>382</v>
      </c>
      <c r="B377" s="14">
        <v>373</v>
      </c>
      <c r="C377" s="145">
        <v>177.2</v>
      </c>
      <c r="D377" s="141">
        <v>177.2</v>
      </c>
      <c r="E377" s="172">
        <f t="shared" si="39"/>
        <v>168.11734735438989</v>
      </c>
      <c r="F377" s="172">
        <f t="shared" si="40"/>
        <v>1.563856087502141</v>
      </c>
      <c r="G377" s="28">
        <f t="shared" si="41"/>
        <v>1.0410446464207332</v>
      </c>
      <c r="H377" s="142">
        <f t="shared" si="35"/>
        <v>173.59646637492506</v>
      </c>
      <c r="I377" s="67">
        <f t="shared" si="36"/>
        <v>2.0335968538797579E-2</v>
      </c>
      <c r="J377" s="134">
        <f t="shared" si="37"/>
        <v>3.603533625074931</v>
      </c>
      <c r="K377" s="57">
        <f t="shared" si="38"/>
        <v>12.985454587045673</v>
      </c>
    </row>
    <row r="378" spans="1:11" x14ac:dyDescent="0.25">
      <c r="A378" s="13" t="s">
        <v>383</v>
      </c>
      <c r="B378" s="14">
        <v>374</v>
      </c>
      <c r="C378" s="145">
        <v>127.4</v>
      </c>
      <c r="D378" s="141">
        <v>127.4</v>
      </c>
      <c r="E378" s="172">
        <f t="shared" si="39"/>
        <v>153.57236163287823</v>
      </c>
      <c r="F378" s="172">
        <f t="shared" si="40"/>
        <v>0.20426983882137573</v>
      </c>
      <c r="G378" s="28">
        <f t="shared" si="41"/>
        <v>1.0104723434703857</v>
      </c>
      <c r="H378" s="142">
        <f t="shared" si="35"/>
        <v>173.27214487229963</v>
      </c>
      <c r="I378" s="67">
        <f t="shared" si="36"/>
        <v>0.36006393149371763</v>
      </c>
      <c r="J378" s="134">
        <f t="shared" si="37"/>
        <v>-45.872144872299629</v>
      </c>
      <c r="K378" s="57">
        <f t="shared" si="38"/>
        <v>2104.2536751852449</v>
      </c>
    </row>
    <row r="379" spans="1:11" x14ac:dyDescent="0.25">
      <c r="A379" s="13" t="s">
        <v>384</v>
      </c>
      <c r="B379" s="14">
        <v>375</v>
      </c>
      <c r="C379" s="145">
        <v>177.1</v>
      </c>
      <c r="D379" s="141">
        <v>177.1</v>
      </c>
      <c r="E379" s="172">
        <f t="shared" si="39"/>
        <v>159.35928533693081</v>
      </c>
      <c r="F379" s="172">
        <f t="shared" si="40"/>
        <v>0.67544582504688966</v>
      </c>
      <c r="G379" s="28">
        <f t="shared" si="41"/>
        <v>1.0494533804858734</v>
      </c>
      <c r="H379" s="142">
        <f t="shared" si="35"/>
        <v>160.81912411444631</v>
      </c>
      <c r="I379" s="67">
        <f t="shared" si="36"/>
        <v>9.1930411550274899E-2</v>
      </c>
      <c r="J379" s="134">
        <f t="shared" si="37"/>
        <v>16.280875885553684</v>
      </c>
      <c r="K379" s="57">
        <f t="shared" si="38"/>
        <v>265.06691960080343</v>
      </c>
    </row>
    <row r="380" spans="1:11" x14ac:dyDescent="0.25">
      <c r="A380" s="13" t="s">
        <v>385</v>
      </c>
      <c r="B380" s="14">
        <v>376</v>
      </c>
      <c r="C380" s="145">
        <v>154.4</v>
      </c>
      <c r="D380" s="141">
        <v>154.4</v>
      </c>
      <c r="E380" s="172">
        <f t="shared" si="39"/>
        <v>155.83116175964508</v>
      </c>
      <c r="F380" s="172">
        <f t="shared" si="40"/>
        <v>0.32066456749001687</v>
      </c>
      <c r="G380" s="28">
        <f t="shared" si="41"/>
        <v>1.0382418849533122</v>
      </c>
      <c r="H380" s="142">
        <f t="shared" si="35"/>
        <v>166.60330011755818</v>
      </c>
      <c r="I380" s="67">
        <f t="shared" si="36"/>
        <v>7.9036917859832717E-2</v>
      </c>
      <c r="J380" s="134">
        <f t="shared" si="37"/>
        <v>-12.203300117558172</v>
      </c>
      <c r="K380" s="57">
        <f t="shared" si="38"/>
        <v>148.92053375919528</v>
      </c>
    </row>
    <row r="381" spans="1:11" x14ac:dyDescent="0.25">
      <c r="A381" s="13" t="s">
        <v>386</v>
      </c>
      <c r="B381" s="14">
        <v>377</v>
      </c>
      <c r="C381" s="145">
        <v>135.19999999999999</v>
      </c>
      <c r="D381" s="141">
        <v>135.19999999999999</v>
      </c>
      <c r="E381" s="172">
        <f t="shared" si="39"/>
        <v>148.13603570342769</v>
      </c>
      <c r="F381" s="172">
        <f t="shared" si="40"/>
        <v>-0.35586816115088826</v>
      </c>
      <c r="G381" s="28">
        <f t="shared" si="41"/>
        <v>1.0050152304653557</v>
      </c>
      <c r="H381" s="142">
        <f t="shared" si="35"/>
        <v>157.78710188596088</v>
      </c>
      <c r="I381" s="67">
        <f t="shared" si="36"/>
        <v>0.16706436306184091</v>
      </c>
      <c r="J381" s="134">
        <f t="shared" si="37"/>
        <v>-22.587101885960891</v>
      </c>
      <c r="K381" s="57">
        <f t="shared" si="38"/>
        <v>510.17717160677802</v>
      </c>
    </row>
    <row r="382" spans="1:11" x14ac:dyDescent="0.25">
      <c r="A382" s="13" t="s">
        <v>387</v>
      </c>
      <c r="B382" s="14">
        <v>378</v>
      </c>
      <c r="C382" s="145">
        <v>126.4</v>
      </c>
      <c r="D382" s="141">
        <v>126.4</v>
      </c>
      <c r="E382" s="172">
        <f t="shared" si="39"/>
        <v>137.97729383782826</v>
      </c>
      <c r="F382" s="172">
        <f t="shared" si="40"/>
        <v>-1.1832307018063459</v>
      </c>
      <c r="G382" s="28">
        <f t="shared" si="41"/>
        <v>1.0420118578913833</v>
      </c>
      <c r="H382" s="142">
        <f t="shared" si="35"/>
        <v>155.08839639601115</v>
      </c>
      <c r="I382" s="67">
        <f t="shared" si="36"/>
        <v>0.22696516136084763</v>
      </c>
      <c r="J382" s="134">
        <f t="shared" si="37"/>
        <v>-28.688396396011143</v>
      </c>
      <c r="K382" s="57">
        <f t="shared" si="38"/>
        <v>823.02408777466519</v>
      </c>
    </row>
    <row r="383" spans="1:11" x14ac:dyDescent="0.25">
      <c r="A383" s="13" t="s">
        <v>388</v>
      </c>
      <c r="B383" s="14">
        <v>379</v>
      </c>
      <c r="C383" s="145">
        <v>147.30000000000001</v>
      </c>
      <c r="D383" s="141">
        <v>147.30000000000001</v>
      </c>
      <c r="E383" s="172">
        <f t="shared" si="39"/>
        <v>138.61589111067971</v>
      </c>
      <c r="F383" s="172">
        <f t="shared" si="40"/>
        <v>-1.0294684207452274</v>
      </c>
      <c r="G383" s="28">
        <f t="shared" si="41"/>
        <v>1.039603786646635</v>
      </c>
      <c r="H383" s="142">
        <f t="shared" si="35"/>
        <v>142.0253259607658</v>
      </c>
      <c r="I383" s="67">
        <f t="shared" si="36"/>
        <v>3.5809056613945775E-2</v>
      </c>
      <c r="J383" s="134">
        <f t="shared" si="37"/>
        <v>5.2746740392342133</v>
      </c>
      <c r="K383" s="57">
        <f t="shared" si="38"/>
        <v>27.822186220171371</v>
      </c>
    </row>
    <row r="384" spans="1:11" x14ac:dyDescent="0.25">
      <c r="A384" s="13" t="s">
        <v>389</v>
      </c>
      <c r="B384" s="14">
        <v>380</v>
      </c>
      <c r="C384" s="145">
        <v>140.6</v>
      </c>
      <c r="D384" s="141">
        <v>140.6</v>
      </c>
      <c r="E384" s="172">
        <f t="shared" si="39"/>
        <v>138.41548964739746</v>
      </c>
      <c r="F384" s="172">
        <f t="shared" si="40"/>
        <v>-0.95949516953535186</v>
      </c>
      <c r="G384" s="28">
        <f t="shared" si="41"/>
        <v>1.005616031159642</v>
      </c>
      <c r="H384" s="142">
        <f t="shared" si="35"/>
        <v>138.27645030862837</v>
      </c>
      <c r="I384" s="67">
        <f t="shared" si="36"/>
        <v>1.652595797561611E-2</v>
      </c>
      <c r="J384" s="134">
        <f t="shared" si="37"/>
        <v>2.3235496913716247</v>
      </c>
      <c r="K384" s="57">
        <f t="shared" si="38"/>
        <v>5.3988831682731728</v>
      </c>
    </row>
    <row r="385" spans="1:11" x14ac:dyDescent="0.25">
      <c r="A385" s="13" t="s">
        <v>390</v>
      </c>
      <c r="B385" s="14">
        <v>381</v>
      </c>
      <c r="C385" s="145">
        <v>152.30000000000001</v>
      </c>
      <c r="D385" s="141">
        <v>152.30000000000001</v>
      </c>
      <c r="E385" s="172">
        <f t="shared" si="39"/>
        <v>140.57709491037784</v>
      </c>
      <c r="F385" s="172">
        <f t="shared" si="40"/>
        <v>-0.69607429303102464</v>
      </c>
      <c r="G385" s="28">
        <f t="shared" si="41"/>
        <v>1.0443208301238927</v>
      </c>
      <c r="H385" s="142">
        <f t="shared" si="35"/>
        <v>143.2307761841848</v>
      </c>
      <c r="I385" s="67">
        <f t="shared" si="36"/>
        <v>5.9548416387493142E-2</v>
      </c>
      <c r="J385" s="134">
        <f t="shared" si="37"/>
        <v>9.0692238158152065</v>
      </c>
      <c r="K385" s="57">
        <f t="shared" si="38"/>
        <v>82.250820621349732</v>
      </c>
    </row>
    <row r="386" spans="1:11" x14ac:dyDescent="0.25">
      <c r="A386" s="13" t="s">
        <v>391</v>
      </c>
      <c r="B386" s="14">
        <v>382</v>
      </c>
      <c r="C386" s="145">
        <v>151.19999999999999</v>
      </c>
      <c r="D386" s="141">
        <v>151.19999999999999</v>
      </c>
      <c r="E386" s="172">
        <f t="shared" si="39"/>
        <v>141.87447934061655</v>
      </c>
      <c r="F386" s="172">
        <f t="shared" si="40"/>
        <v>-0.52782637678705913</v>
      </c>
      <c r="G386" s="28">
        <f t="shared" si="41"/>
        <v>1.0410616730606972</v>
      </c>
      <c r="H386" s="142">
        <f t="shared" si="35"/>
        <v>145.42083871378978</v>
      </c>
      <c r="I386" s="67">
        <f t="shared" si="36"/>
        <v>3.8221966178638968E-2</v>
      </c>
      <c r="J386" s="134">
        <f t="shared" si="37"/>
        <v>5.7791612862102113</v>
      </c>
      <c r="K386" s="57">
        <f t="shared" si="38"/>
        <v>33.398705172030866</v>
      </c>
    </row>
    <row r="387" spans="1:11" x14ac:dyDescent="0.25">
      <c r="A387" s="13" t="s">
        <v>392</v>
      </c>
      <c r="B387" s="14">
        <v>383</v>
      </c>
      <c r="C387" s="145">
        <v>172.2</v>
      </c>
      <c r="D387" s="141">
        <v>172.2</v>
      </c>
      <c r="E387" s="172">
        <f t="shared" si="39"/>
        <v>152.06580485541429</v>
      </c>
      <c r="F387" s="172">
        <f t="shared" si="40"/>
        <v>0.37687004286269798</v>
      </c>
      <c r="G387" s="28">
        <f t="shared" si="41"/>
        <v>1.0126908270918438</v>
      </c>
      <c r="H387" s="142">
        <f t="shared" si="35"/>
        <v>142.14046017118545</v>
      </c>
      <c r="I387" s="67">
        <f t="shared" si="36"/>
        <v>0.1745617876237778</v>
      </c>
      <c r="J387" s="134">
        <f t="shared" si="37"/>
        <v>30.059539828814536</v>
      </c>
      <c r="K387" s="57">
        <f t="shared" si="38"/>
        <v>903.57593472008739</v>
      </c>
    </row>
    <row r="388" spans="1:11" x14ac:dyDescent="0.25">
      <c r="A388" s="13" t="s">
        <v>393</v>
      </c>
      <c r="B388" s="14">
        <v>384</v>
      </c>
      <c r="C388" s="145">
        <v>215.3</v>
      </c>
      <c r="D388" s="141">
        <v>215.3</v>
      </c>
      <c r="E388" s="172">
        <f t="shared" si="39"/>
        <v>171.706675211419</v>
      </c>
      <c r="F388" s="172">
        <f t="shared" si="40"/>
        <v>2.0027516692918841</v>
      </c>
      <c r="G388" s="28">
        <f t="shared" si="41"/>
        <v>1.0560143728690943</v>
      </c>
      <c r="H388" s="142">
        <f t="shared" si="35"/>
        <v>159.19906079607532</v>
      </c>
      <c r="I388" s="67">
        <f t="shared" si="36"/>
        <v>0.26057101348780626</v>
      </c>
      <c r="J388" s="134">
        <f t="shared" si="37"/>
        <v>56.100939203924696</v>
      </c>
      <c r="K388" s="57">
        <f t="shared" si="38"/>
        <v>3147.3153795624548</v>
      </c>
    </row>
    <row r="389" spans="1:11" x14ac:dyDescent="0.25">
      <c r="A389" s="13" t="s">
        <v>394</v>
      </c>
      <c r="B389" s="14">
        <v>385</v>
      </c>
      <c r="C389" s="145">
        <v>154.1</v>
      </c>
      <c r="D389" s="141">
        <v>154.1</v>
      </c>
      <c r="E389" s="172">
        <f t="shared" si="39"/>
        <v>164.49790493355599</v>
      </c>
      <c r="F389" s="172">
        <f t="shared" si="40"/>
        <v>1.2252992169520112</v>
      </c>
      <c r="G389" s="28">
        <f t="shared" si="41"/>
        <v>1.0352433162945878</v>
      </c>
      <c r="H389" s="142">
        <f t="shared" si="35"/>
        <v>180.8422265748477</v>
      </c>
      <c r="I389" s="67">
        <f t="shared" si="36"/>
        <v>0.17353813481406688</v>
      </c>
      <c r="J389" s="134">
        <f t="shared" si="37"/>
        <v>-26.742226574847706</v>
      </c>
      <c r="K389" s="57">
        <f t="shared" si="38"/>
        <v>715.14668218049087</v>
      </c>
    </row>
    <row r="390" spans="1:11" x14ac:dyDescent="0.25">
      <c r="A390" s="13" t="s">
        <v>395</v>
      </c>
      <c r="B390" s="14">
        <v>386</v>
      </c>
      <c r="C390" s="145">
        <v>159.30000000000001</v>
      </c>
      <c r="D390" s="141">
        <v>159.30000000000001</v>
      </c>
      <c r="E390" s="172">
        <f t="shared" si="39"/>
        <v>162.70396498425134</v>
      </c>
      <c r="F390" s="172">
        <f t="shared" si="40"/>
        <v>0.9704754313199494</v>
      </c>
      <c r="G390" s="28">
        <f t="shared" si="41"/>
        <v>1.0108152750225832</v>
      </c>
      <c r="H390" s="142">
        <f t="shared" si="35"/>
        <v>167.82636867948841</v>
      </c>
      <c r="I390" s="67">
        <f t="shared" si="36"/>
        <v>5.3523971622651594E-2</v>
      </c>
      <c r="J390" s="134">
        <f t="shared" si="37"/>
        <v>-8.5263686794883995</v>
      </c>
      <c r="K390" s="57">
        <f t="shared" si="38"/>
        <v>72.698962858560748</v>
      </c>
    </row>
    <row r="391" spans="1:11" x14ac:dyDescent="0.25">
      <c r="A391" s="13" t="s">
        <v>396</v>
      </c>
      <c r="B391" s="14">
        <v>387</v>
      </c>
      <c r="C391" s="145">
        <v>160.4</v>
      </c>
      <c r="D391" s="141">
        <v>160.4</v>
      </c>
      <c r="E391" s="172">
        <f t="shared" si="39"/>
        <v>159.4492113973705</v>
      </c>
      <c r="F391" s="172">
        <f t="shared" si="40"/>
        <v>0.613866102183803</v>
      </c>
      <c r="G391" s="28">
        <f t="shared" si="41"/>
        <v>1.0532215037975914</v>
      </c>
      <c r="H391" s="142">
        <f t="shared" si="35"/>
        <v>172.84256155014947</v>
      </c>
      <c r="I391" s="67">
        <f t="shared" si="36"/>
        <v>7.7572079489709872E-2</v>
      </c>
      <c r="J391" s="134">
        <f t="shared" si="37"/>
        <v>-12.442561550149463</v>
      </c>
      <c r="K391" s="57">
        <f t="shared" si="38"/>
        <v>154.8173379292578</v>
      </c>
    </row>
    <row r="392" spans="1:11" x14ac:dyDescent="0.25">
      <c r="A392" s="13" t="s">
        <v>397</v>
      </c>
      <c r="B392" s="14">
        <v>388</v>
      </c>
      <c r="C392" s="145">
        <v>151.9</v>
      </c>
      <c r="D392" s="141">
        <v>151.9</v>
      </c>
      <c r="E392" s="172">
        <f t="shared" si="39"/>
        <v>155.28140229474491</v>
      </c>
      <c r="F392" s="172">
        <f t="shared" si="40"/>
        <v>0.21029271489788959</v>
      </c>
      <c r="G392" s="28">
        <f t="shared" si="41"/>
        <v>1.0320616404295326</v>
      </c>
      <c r="H392" s="142">
        <f t="shared" ref="H392:H455" si="42">(E391+F391)*G389</f>
        <v>165.70423116695622</v>
      </c>
      <c r="I392" s="67">
        <f t="shared" ref="I392:I455" si="43">ABS(D392-H392)/D392</f>
        <v>9.0877097873312787E-2</v>
      </c>
      <c r="J392" s="134">
        <f t="shared" ref="J392:J455" si="44">(D392-H392)</f>
        <v>-13.804231166956214</v>
      </c>
      <c r="K392" s="57">
        <f t="shared" ref="K392:K455" si="45">(D392-H392)^2</f>
        <v>190.55679811076533</v>
      </c>
    </row>
    <row r="393" spans="1:11" x14ac:dyDescent="0.25">
      <c r="A393" s="13" t="s">
        <v>398</v>
      </c>
      <c r="B393" s="14">
        <v>389</v>
      </c>
      <c r="C393" s="145">
        <v>148.4</v>
      </c>
      <c r="D393" s="141">
        <v>148.4</v>
      </c>
      <c r="E393" s="172">
        <f t="shared" ref="E393:E456" si="46">$N$4*D393/G390+(1-$N$4)*(E392+F392)</f>
        <v>152.37922301909364</v>
      </c>
      <c r="F393" s="172">
        <f t="shared" ref="F393:F456" si="47">$O$4*(E393-E392)+(1-$O$4)*F392</f>
        <v>-5.2399921104458985E-2</v>
      </c>
      <c r="G393" s="28">
        <f t="shared" ref="G393:G456" si="48">$P$4*(D393/E393)+(1-$P$4)*G390</f>
        <v>1.0087546244098211</v>
      </c>
      <c r="H393" s="142">
        <f t="shared" si="42"/>
        <v>157.1733804548997</v>
      </c>
      <c r="I393" s="67">
        <f t="shared" si="43"/>
        <v>5.9119814386116534E-2</v>
      </c>
      <c r="J393" s="134">
        <f t="shared" si="44"/>
        <v>-8.7733804548996943</v>
      </c>
      <c r="K393" s="57">
        <f t="shared" si="45"/>
        <v>76.972204606415971</v>
      </c>
    </row>
    <row r="394" spans="1:11" x14ac:dyDescent="0.25">
      <c r="A394" s="13" t="s">
        <v>399</v>
      </c>
      <c r="B394" s="14">
        <v>390</v>
      </c>
      <c r="C394" s="145">
        <v>139.6</v>
      </c>
      <c r="D394" s="141">
        <v>139.6</v>
      </c>
      <c r="E394" s="172">
        <f t="shared" si="46"/>
        <v>145.23331866211925</v>
      </c>
      <c r="F394" s="172">
        <f t="shared" si="47"/>
        <v>-0.65109169549188195</v>
      </c>
      <c r="G394" s="28">
        <f t="shared" si="48"/>
        <v>1.0480873701438893</v>
      </c>
      <c r="H394" s="142">
        <f t="shared" si="42"/>
        <v>160.43388569197384</v>
      </c>
      <c r="I394" s="67">
        <f t="shared" si="43"/>
        <v>0.14923986885368087</v>
      </c>
      <c r="J394" s="134">
        <f t="shared" si="44"/>
        <v>-20.833885691973848</v>
      </c>
      <c r="K394" s="57">
        <f t="shared" si="45"/>
        <v>434.05079302623261</v>
      </c>
    </row>
    <row r="395" spans="1:11" x14ac:dyDescent="0.25">
      <c r="A395" s="13" t="s">
        <v>400</v>
      </c>
      <c r="B395" s="14">
        <v>391</v>
      </c>
      <c r="C395" s="145">
        <v>148.19999999999999</v>
      </c>
      <c r="D395" s="141">
        <v>148.19999999999999</v>
      </c>
      <c r="E395" s="172">
        <f t="shared" si="46"/>
        <v>144.2285926199234</v>
      </c>
      <c r="F395" s="172">
        <f t="shared" si="47"/>
        <v>-0.68093843435369605</v>
      </c>
      <c r="G395" s="28">
        <f t="shared" si="48"/>
        <v>1.0318090821680668</v>
      </c>
      <c r="H395" s="142">
        <f t="shared" si="42"/>
        <v>149.21777034013243</v>
      </c>
      <c r="I395" s="67">
        <f t="shared" si="43"/>
        <v>6.8675461547398359E-3</v>
      </c>
      <c r="J395" s="134">
        <f t="shared" si="44"/>
        <v>-1.0177703401324436</v>
      </c>
      <c r="K395" s="57">
        <f t="shared" si="45"/>
        <v>1.03585646525331</v>
      </c>
    </row>
    <row r="396" spans="1:11" x14ac:dyDescent="0.25">
      <c r="A396" s="13" t="s">
        <v>401</v>
      </c>
      <c r="B396" s="14">
        <v>392</v>
      </c>
      <c r="C396" s="145">
        <v>153.5</v>
      </c>
      <c r="D396" s="141">
        <v>153.5</v>
      </c>
      <c r="E396" s="172">
        <f t="shared" si="46"/>
        <v>146.63884845093952</v>
      </c>
      <c r="F396" s="172">
        <f t="shared" si="47"/>
        <v>-0.42004163835648395</v>
      </c>
      <c r="G396" s="28">
        <f t="shared" si="48"/>
        <v>1.0108769678609417</v>
      </c>
      <c r="H396" s="142">
        <f t="shared" si="42"/>
        <v>144.80435998287527</v>
      </c>
      <c r="I396" s="67">
        <f t="shared" si="43"/>
        <v>5.6649120632734404E-2</v>
      </c>
      <c r="J396" s="134">
        <f t="shared" si="44"/>
        <v>8.695640017124731</v>
      </c>
      <c r="K396" s="57">
        <f t="shared" si="45"/>
        <v>75.614155307420987</v>
      </c>
    </row>
    <row r="397" spans="1:11" x14ac:dyDescent="0.25">
      <c r="A397" s="13" t="s">
        <v>402</v>
      </c>
      <c r="B397" s="14">
        <v>393</v>
      </c>
      <c r="C397" s="145">
        <v>145.1</v>
      </c>
      <c r="D397" s="141">
        <v>145.1</v>
      </c>
      <c r="E397" s="172">
        <f t="shared" si="46"/>
        <v>143.430279390273</v>
      </c>
      <c r="F397" s="172">
        <f t="shared" si="47"/>
        <v>-0.65539335279945088</v>
      </c>
      <c r="G397" s="28">
        <f t="shared" si="48"/>
        <v>1.0460536816467072</v>
      </c>
      <c r="H397" s="142">
        <f t="shared" si="42"/>
        <v>153.25008469777757</v>
      </c>
      <c r="I397" s="67">
        <f t="shared" si="43"/>
        <v>5.6168743609769624E-2</v>
      </c>
      <c r="J397" s="134">
        <f t="shared" si="44"/>
        <v>-8.1500846977775723</v>
      </c>
      <c r="K397" s="57">
        <f t="shared" si="45"/>
        <v>66.423880580948136</v>
      </c>
    </row>
    <row r="398" spans="1:11" x14ac:dyDescent="0.25">
      <c r="A398" s="13" t="s">
        <v>403</v>
      </c>
      <c r="B398" s="14">
        <v>394</v>
      </c>
      <c r="C398" s="145">
        <v>183.7</v>
      </c>
      <c r="D398" s="141">
        <v>183.7</v>
      </c>
      <c r="E398" s="172">
        <f t="shared" si="46"/>
        <v>155.4198128329619</v>
      </c>
      <c r="F398" s="172">
        <f t="shared" si="47"/>
        <v>0.4118384687397656</v>
      </c>
      <c r="G398" s="28">
        <f t="shared" si="48"/>
        <v>1.0401875026736331</v>
      </c>
      <c r="H398" s="142">
        <f t="shared" si="42"/>
        <v>147.3164241189759</v>
      </c>
      <c r="I398" s="67">
        <f t="shared" si="43"/>
        <v>0.19805974894406145</v>
      </c>
      <c r="J398" s="134">
        <f t="shared" si="44"/>
        <v>36.383575881024086</v>
      </c>
      <c r="K398" s="57">
        <f t="shared" si="45"/>
        <v>1323.7645938902376</v>
      </c>
    </row>
    <row r="399" spans="1:11" x14ac:dyDescent="0.25">
      <c r="A399" s="13" t="s">
        <v>404</v>
      </c>
      <c r="B399" s="14">
        <v>395</v>
      </c>
      <c r="C399" s="145">
        <v>210.5</v>
      </c>
      <c r="D399" s="141">
        <v>210.5</v>
      </c>
      <c r="E399" s="172">
        <f t="shared" si="46"/>
        <v>174.62350441807183</v>
      </c>
      <c r="F399" s="172">
        <f t="shared" si="47"/>
        <v>1.997870871761408</v>
      </c>
      <c r="G399" s="28">
        <f t="shared" si="48"/>
        <v>1.0217341739220664</v>
      </c>
      <c r="H399" s="142">
        <f t="shared" si="42"/>
        <v>157.52662716462777</v>
      </c>
      <c r="I399" s="67">
        <f t="shared" si="43"/>
        <v>0.25165497784024815</v>
      </c>
      <c r="J399" s="134">
        <f t="shared" si="44"/>
        <v>52.973372835372231</v>
      </c>
      <c r="K399" s="57">
        <f t="shared" si="45"/>
        <v>2806.1782295553526</v>
      </c>
    </row>
    <row r="400" spans="1:11" x14ac:dyDescent="0.25">
      <c r="A400" s="13" t="s">
        <v>405</v>
      </c>
      <c r="B400" s="14">
        <v>396</v>
      </c>
      <c r="C400" s="145">
        <v>203.3</v>
      </c>
      <c r="D400" s="141">
        <v>203.3</v>
      </c>
      <c r="E400" s="172">
        <f t="shared" si="46"/>
        <v>182.97867738236647</v>
      </c>
      <c r="F400" s="172">
        <f t="shared" si="47"/>
        <v>2.5344271683712125</v>
      </c>
      <c r="G400" s="28">
        <f t="shared" si="48"/>
        <v>1.0496809459900562</v>
      </c>
      <c r="H400" s="142">
        <f t="shared" si="42"/>
        <v>184.75543987943482</v>
      </c>
      <c r="I400" s="67">
        <f t="shared" si="43"/>
        <v>9.1217708413995041E-2</v>
      </c>
      <c r="J400" s="134">
        <f t="shared" si="44"/>
        <v>18.544560120565194</v>
      </c>
      <c r="K400" s="57">
        <f t="shared" si="45"/>
        <v>343.90071006525699</v>
      </c>
    </row>
    <row r="401" spans="1:11" x14ac:dyDescent="0.25">
      <c r="A401" s="13" t="s">
        <v>406</v>
      </c>
      <c r="B401" s="14">
        <v>397</v>
      </c>
      <c r="C401" s="145">
        <v>153.30000000000001</v>
      </c>
      <c r="D401" s="141">
        <v>153.30000000000001</v>
      </c>
      <c r="E401" s="172">
        <f t="shared" si="46"/>
        <v>171.83759620033192</v>
      </c>
      <c r="F401" s="172">
        <f t="shared" si="47"/>
        <v>1.3802142635969656</v>
      </c>
      <c r="G401" s="28">
        <f t="shared" si="48"/>
        <v>1.0319254151527568</v>
      </c>
      <c r="H401" s="142">
        <f t="shared" si="42"/>
        <v>192.96841293586445</v>
      </c>
      <c r="I401" s="67">
        <f t="shared" si="43"/>
        <v>0.2587632937760237</v>
      </c>
      <c r="J401" s="134">
        <f t="shared" si="44"/>
        <v>-39.668412935864438</v>
      </c>
      <c r="K401" s="57">
        <f t="shared" si="45"/>
        <v>1573.5829848502572</v>
      </c>
    </row>
    <row r="402" spans="1:11" x14ac:dyDescent="0.25">
      <c r="A402" s="13" t="s">
        <v>407</v>
      </c>
      <c r="B402" s="14">
        <v>398</v>
      </c>
      <c r="C402" s="145">
        <v>144.30000000000001</v>
      </c>
      <c r="D402" s="141">
        <v>144.30000000000001</v>
      </c>
      <c r="E402" s="172">
        <f t="shared" si="46"/>
        <v>161.74715101657213</v>
      </c>
      <c r="F402" s="172">
        <f t="shared" si="47"/>
        <v>0.41209060624005589</v>
      </c>
      <c r="G402" s="28">
        <f t="shared" si="48"/>
        <v>1.0145024383948562</v>
      </c>
      <c r="H402" s="142">
        <f t="shared" si="42"/>
        <v>176.98255648295145</v>
      </c>
      <c r="I402" s="67">
        <f t="shared" si="43"/>
        <v>0.22649034291719639</v>
      </c>
      <c r="J402" s="134">
        <f t="shared" si="44"/>
        <v>-32.682556482951441</v>
      </c>
      <c r="K402" s="57">
        <f t="shared" si="45"/>
        <v>1068.1494982613112</v>
      </c>
    </row>
    <row r="403" spans="1:11" x14ac:dyDescent="0.25">
      <c r="A403" s="13" t="s">
        <v>408</v>
      </c>
      <c r="B403" s="14">
        <v>399</v>
      </c>
      <c r="C403" s="145">
        <v>169.6</v>
      </c>
      <c r="D403" s="141">
        <v>169.6</v>
      </c>
      <c r="E403" s="172">
        <f t="shared" si="46"/>
        <v>161.94898138955244</v>
      </c>
      <c r="F403" s="172">
        <f t="shared" si="47"/>
        <v>0.39434464255293339</v>
      </c>
      <c r="G403" s="28">
        <f t="shared" si="48"/>
        <v>1.0495449302702178</v>
      </c>
      <c r="H403" s="142">
        <f t="shared" si="42"/>
        <v>170.21546614766359</v>
      </c>
      <c r="I403" s="67">
        <f t="shared" si="43"/>
        <v>3.6289277574504514E-3</v>
      </c>
      <c r="J403" s="134">
        <f t="shared" si="44"/>
        <v>-0.61546614766359653</v>
      </c>
      <c r="K403" s="57">
        <f t="shared" si="45"/>
        <v>0.37879857891986801</v>
      </c>
    </row>
    <row r="404" spans="1:11" x14ac:dyDescent="0.25">
      <c r="A404" s="13" t="s">
        <v>409</v>
      </c>
      <c r="B404" s="14">
        <v>400</v>
      </c>
      <c r="C404" s="145">
        <v>143.69999999999999</v>
      </c>
      <c r="D404" s="141">
        <v>143.69999999999999</v>
      </c>
      <c r="E404" s="172">
        <f t="shared" si="46"/>
        <v>154.06358345628891</v>
      </c>
      <c r="F404" s="172">
        <f t="shared" si="47"/>
        <v>-0.30446563084597639</v>
      </c>
      <c r="G404" s="28">
        <f t="shared" si="48"/>
        <v>1.0263904101553607</v>
      </c>
      <c r="H404" s="142">
        <f t="shared" si="42"/>
        <v>167.5262041129597</v>
      </c>
      <c r="I404" s="67">
        <f t="shared" si="43"/>
        <v>0.16580517823910729</v>
      </c>
      <c r="J404" s="134">
        <f t="shared" si="44"/>
        <v>-23.826204112959715</v>
      </c>
      <c r="K404" s="57">
        <f t="shared" si="45"/>
        <v>567.68800243241844</v>
      </c>
    </row>
    <row r="405" spans="1:11" x14ac:dyDescent="0.25">
      <c r="A405" s="13" t="s">
        <v>410</v>
      </c>
      <c r="B405" s="14">
        <v>401</v>
      </c>
      <c r="C405" s="145">
        <v>160.1</v>
      </c>
      <c r="D405" s="141">
        <v>160.1</v>
      </c>
      <c r="E405" s="172">
        <f t="shared" si="46"/>
        <v>155.21224850190359</v>
      </c>
      <c r="F405" s="172">
        <f t="shared" si="47"/>
        <v>-0.18182140175269718</v>
      </c>
      <c r="G405" s="28">
        <f t="shared" si="48"/>
        <v>1.0154503866798328</v>
      </c>
      <c r="H405" s="142">
        <f t="shared" si="42"/>
        <v>155.98899995935386</v>
      </c>
      <c r="I405" s="67">
        <f t="shared" si="43"/>
        <v>2.5677701690481777E-2</v>
      </c>
      <c r="J405" s="134">
        <f t="shared" si="44"/>
        <v>4.1110000406461324</v>
      </c>
      <c r="K405" s="57">
        <f t="shared" si="45"/>
        <v>16.900321334192501</v>
      </c>
    </row>
    <row r="406" spans="1:11" x14ac:dyDescent="0.25">
      <c r="A406" s="13" t="s">
        <v>411</v>
      </c>
      <c r="B406" s="14">
        <v>402</v>
      </c>
      <c r="C406" s="145">
        <v>135.6</v>
      </c>
      <c r="D406" s="141">
        <v>135.6</v>
      </c>
      <c r="E406" s="172">
        <f t="shared" si="46"/>
        <v>145.76722423051433</v>
      </c>
      <c r="F406" s="172">
        <f t="shared" si="47"/>
        <v>-0.96363572395002284</v>
      </c>
      <c r="G406" s="28">
        <f t="shared" si="48"/>
        <v>1.0428882883429043</v>
      </c>
      <c r="H406" s="142">
        <f t="shared" si="42"/>
        <v>162.71139880058993</v>
      </c>
      <c r="I406" s="67">
        <f t="shared" si="43"/>
        <v>0.19993656932588452</v>
      </c>
      <c r="J406" s="134">
        <f t="shared" si="44"/>
        <v>-27.111398800589939</v>
      </c>
      <c r="K406" s="57">
        <f t="shared" si="45"/>
        <v>735.02794492462954</v>
      </c>
    </row>
    <row r="407" spans="1:11" x14ac:dyDescent="0.25">
      <c r="A407" s="13" t="s">
        <v>412</v>
      </c>
      <c r="B407" s="14">
        <v>403</v>
      </c>
      <c r="C407" s="145">
        <v>141.80000000000001</v>
      </c>
      <c r="D407" s="141">
        <v>141.80000000000001</v>
      </c>
      <c r="E407" s="172">
        <f t="shared" si="46"/>
        <v>142.41906677773204</v>
      </c>
      <c r="F407" s="172">
        <f t="shared" si="47"/>
        <v>-1.164889357863466</v>
      </c>
      <c r="G407" s="28">
        <f t="shared" si="48"/>
        <v>1.0246752739939289</v>
      </c>
      <c r="H407" s="142">
        <f t="shared" si="42"/>
        <v>148.62501459922061</v>
      </c>
      <c r="I407" s="67">
        <f t="shared" si="43"/>
        <v>4.8131273619327175E-2</v>
      </c>
      <c r="J407" s="134">
        <f t="shared" si="44"/>
        <v>-6.8250145992205944</v>
      </c>
      <c r="K407" s="57">
        <f t="shared" si="45"/>
        <v>46.580824279574252</v>
      </c>
    </row>
    <row r="408" spans="1:11" x14ac:dyDescent="0.25">
      <c r="A408" s="13" t="s">
        <v>413</v>
      </c>
      <c r="B408" s="14">
        <v>404</v>
      </c>
      <c r="C408" s="145">
        <v>159.9</v>
      </c>
      <c r="D408" s="141">
        <v>159.9</v>
      </c>
      <c r="E408" s="172">
        <f t="shared" si="46"/>
        <v>147.06812171586108</v>
      </c>
      <c r="F408" s="172">
        <f t="shared" si="47"/>
        <v>-0.67419245928169835</v>
      </c>
      <c r="G408" s="28">
        <f t="shared" si="48"/>
        <v>1.0194568751677395</v>
      </c>
      <c r="H408" s="142">
        <f t="shared" si="42"/>
        <v>143.43660908114725</v>
      </c>
      <c r="I408" s="67">
        <f t="shared" si="43"/>
        <v>0.1029605435825688</v>
      </c>
      <c r="J408" s="134">
        <f t="shared" si="44"/>
        <v>16.463390918852753</v>
      </c>
      <c r="K408" s="57">
        <f t="shared" si="45"/>
        <v>271.04324054696326</v>
      </c>
    </row>
    <row r="409" spans="1:11" x14ac:dyDescent="0.25">
      <c r="A409" s="13" t="s">
        <v>414</v>
      </c>
      <c r="B409" s="14">
        <v>405</v>
      </c>
      <c r="C409" s="145">
        <v>145.69999999999999</v>
      </c>
      <c r="D409" s="141">
        <v>145.69999999999999</v>
      </c>
      <c r="E409" s="172">
        <f t="shared" si="46"/>
        <v>143.99641107735874</v>
      </c>
      <c r="F409" s="172">
        <f t="shared" si="47"/>
        <v>-0.87654299360792032</v>
      </c>
      <c r="G409" s="28">
        <f t="shared" si="48"/>
        <v>1.0411552790140395</v>
      </c>
      <c r="H409" s="142">
        <f t="shared" si="42"/>
        <v>152.67251430618629</v>
      </c>
      <c r="I409" s="67">
        <f t="shared" si="43"/>
        <v>4.7855280069912826E-2</v>
      </c>
      <c r="J409" s="134">
        <f t="shared" si="44"/>
        <v>-6.972514306186298</v>
      </c>
      <c r="K409" s="57">
        <f t="shared" si="45"/>
        <v>48.615955749972592</v>
      </c>
    </row>
    <row r="410" spans="1:11" x14ac:dyDescent="0.25">
      <c r="A410" s="13" t="s">
        <v>415</v>
      </c>
      <c r="B410" s="14">
        <v>406</v>
      </c>
      <c r="C410" s="145">
        <v>183.5</v>
      </c>
      <c r="D410" s="141">
        <v>183.5</v>
      </c>
      <c r="E410" s="172">
        <f t="shared" si="46"/>
        <v>156.01557452466648</v>
      </c>
      <c r="F410" s="172">
        <f t="shared" si="47"/>
        <v>0.21185463000536076</v>
      </c>
      <c r="G410" s="28">
        <f t="shared" si="48"/>
        <v>1.0331283798855893</v>
      </c>
      <c r="H410" s="142">
        <f t="shared" si="42"/>
        <v>146.65139004269233</v>
      </c>
      <c r="I410" s="67">
        <f t="shared" si="43"/>
        <v>0.20080986352756225</v>
      </c>
      <c r="J410" s="134">
        <f t="shared" si="44"/>
        <v>36.848609957307673</v>
      </c>
      <c r="K410" s="57">
        <f t="shared" si="45"/>
        <v>1357.8200557857942</v>
      </c>
    </row>
    <row r="411" spans="1:11" x14ac:dyDescent="0.25">
      <c r="A411" s="13" t="s">
        <v>416</v>
      </c>
      <c r="B411" s="14">
        <v>407</v>
      </c>
      <c r="C411" s="145">
        <v>198.2</v>
      </c>
      <c r="D411" s="141">
        <v>198.2</v>
      </c>
      <c r="E411" s="172">
        <f t="shared" si="46"/>
        <v>169.92229814871035</v>
      </c>
      <c r="F411" s="172">
        <f t="shared" si="47"/>
        <v>1.3677015731022117</v>
      </c>
      <c r="G411" s="28">
        <f t="shared" si="48"/>
        <v>1.0276571656596127</v>
      </c>
      <c r="H411" s="142">
        <f t="shared" si="42"/>
        <v>159.26712674151113</v>
      </c>
      <c r="I411" s="67">
        <f t="shared" si="43"/>
        <v>0.19643225660186103</v>
      </c>
      <c r="J411" s="134">
        <f t="shared" si="44"/>
        <v>38.932873258488854</v>
      </c>
      <c r="K411" s="57">
        <f t="shared" si="45"/>
        <v>1515.7686201615566</v>
      </c>
    </row>
    <row r="412" spans="1:11" x14ac:dyDescent="0.25">
      <c r="A412" s="13" t="s">
        <v>417</v>
      </c>
      <c r="B412" s="14">
        <v>408</v>
      </c>
      <c r="C412" s="145">
        <v>186.8</v>
      </c>
      <c r="D412" s="141">
        <v>186.8</v>
      </c>
      <c r="E412" s="172">
        <f t="shared" si="46"/>
        <v>174.20401251185729</v>
      </c>
      <c r="F412" s="172">
        <f t="shared" si="47"/>
        <v>1.6136442525819861</v>
      </c>
      <c r="G412" s="28">
        <f t="shared" si="48"/>
        <v>1.0428934867336208</v>
      </c>
      <c r="H412" s="142">
        <f t="shared" si="42"/>
        <v>178.3394874526785</v>
      </c>
      <c r="I412" s="67">
        <f t="shared" si="43"/>
        <v>4.5291823058466345E-2</v>
      </c>
      <c r="J412" s="134">
        <f t="shared" si="44"/>
        <v>8.4605125473215139</v>
      </c>
      <c r="K412" s="57">
        <f t="shared" si="45"/>
        <v>71.580272563384767</v>
      </c>
    </row>
    <row r="413" spans="1:11" x14ac:dyDescent="0.25">
      <c r="A413" s="13" t="s">
        <v>418</v>
      </c>
      <c r="B413" s="14">
        <v>409</v>
      </c>
      <c r="C413" s="145">
        <v>172</v>
      </c>
      <c r="D413" s="141">
        <v>172</v>
      </c>
      <c r="E413" s="172">
        <f t="shared" si="46"/>
        <v>172.47083473159904</v>
      </c>
      <c r="F413" s="172">
        <f t="shared" si="47"/>
        <v>1.3311724730102705</v>
      </c>
      <c r="G413" s="28">
        <f t="shared" si="48"/>
        <v>1.0311274857326995</v>
      </c>
      <c r="H413" s="142">
        <f t="shared" si="42"/>
        <v>181.64221088832576</v>
      </c>
      <c r="I413" s="67">
        <f t="shared" si="43"/>
        <v>5.6059365629800954E-2</v>
      </c>
      <c r="J413" s="134">
        <f t="shared" si="44"/>
        <v>-9.6422108883257636</v>
      </c>
      <c r="K413" s="57">
        <f t="shared" si="45"/>
        <v>92.972230814947906</v>
      </c>
    </row>
    <row r="414" spans="1:11" x14ac:dyDescent="0.25">
      <c r="A414" s="13" t="s">
        <v>419</v>
      </c>
      <c r="B414" s="14">
        <v>410</v>
      </c>
      <c r="C414" s="145">
        <v>150.6</v>
      </c>
      <c r="D414" s="141">
        <v>150.6</v>
      </c>
      <c r="E414" s="172">
        <f t="shared" si="46"/>
        <v>164.02833556992368</v>
      </c>
      <c r="F414" s="172">
        <f t="shared" si="47"/>
        <v>0.50627458704280348</v>
      </c>
      <c r="G414" s="28">
        <f t="shared" si="48"/>
        <v>1.021545775788262</v>
      </c>
      <c r="H414" s="142">
        <f t="shared" si="42"/>
        <v>178.60887810984039</v>
      </c>
      <c r="I414" s="67">
        <f t="shared" si="43"/>
        <v>0.185981926360162</v>
      </c>
      <c r="J414" s="134">
        <f t="shared" si="44"/>
        <v>-28.008878109840396</v>
      </c>
      <c r="K414" s="57">
        <f t="shared" si="45"/>
        <v>784.4972529718965</v>
      </c>
    </row>
    <row r="415" spans="1:11" x14ac:dyDescent="0.25">
      <c r="A415" s="13" t="s">
        <v>420</v>
      </c>
      <c r="B415" s="14">
        <v>411</v>
      </c>
      <c r="C415" s="145">
        <v>163.30000000000001</v>
      </c>
      <c r="D415" s="141">
        <v>163.30000000000001</v>
      </c>
      <c r="E415" s="172">
        <f t="shared" si="46"/>
        <v>161.68337221730653</v>
      </c>
      <c r="F415" s="172">
        <f t="shared" si="47"/>
        <v>0.26563010493550282</v>
      </c>
      <c r="G415" s="28">
        <f t="shared" si="48"/>
        <v>1.0410579591002624</v>
      </c>
      <c r="H415" s="142">
        <f t="shared" si="42"/>
        <v>171.59207327495579</v>
      </c>
      <c r="I415" s="67">
        <f t="shared" si="43"/>
        <v>5.0778158450433451E-2</v>
      </c>
      <c r="J415" s="134">
        <f t="shared" si="44"/>
        <v>-8.2920732749557828</v>
      </c>
      <c r="K415" s="57">
        <f t="shared" si="45"/>
        <v>68.758479197235928</v>
      </c>
    </row>
    <row r="416" spans="1:11" x14ac:dyDescent="0.25">
      <c r="A416" s="13" t="s">
        <v>421</v>
      </c>
      <c r="B416" s="14">
        <v>412</v>
      </c>
      <c r="C416" s="145">
        <v>153.69999999999999</v>
      </c>
      <c r="D416" s="141">
        <v>153.69999999999999</v>
      </c>
      <c r="E416" s="172">
        <f t="shared" si="46"/>
        <v>157.32705372650423</v>
      </c>
      <c r="F416" s="172">
        <f t="shared" si="47"/>
        <v>-0.12446235654476731</v>
      </c>
      <c r="G416" s="28">
        <f t="shared" si="48"/>
        <v>1.0281041461208413</v>
      </c>
      <c r="H416" s="142">
        <f t="shared" si="42"/>
        <v>166.99006758145254</v>
      </c>
      <c r="I416" s="67">
        <f t="shared" si="43"/>
        <v>8.6467583483751123E-2</v>
      </c>
      <c r="J416" s="134">
        <f t="shared" si="44"/>
        <v>-13.290067581452547</v>
      </c>
      <c r="K416" s="57">
        <f t="shared" si="45"/>
        <v>176.62589631957596</v>
      </c>
    </row>
    <row r="417" spans="1:11" x14ac:dyDescent="0.25">
      <c r="A417" s="13" t="s">
        <v>422</v>
      </c>
      <c r="B417" s="14">
        <v>413</v>
      </c>
      <c r="C417" s="145">
        <v>152.9</v>
      </c>
      <c r="D417" s="141">
        <v>152.9</v>
      </c>
      <c r="E417" s="172">
        <f t="shared" si="46"/>
        <v>154.50324484879684</v>
      </c>
      <c r="F417" s="172">
        <f t="shared" si="47"/>
        <v>-0.35228720293089288</v>
      </c>
      <c r="G417" s="28">
        <f t="shared" si="48"/>
        <v>1.0197644976564417</v>
      </c>
      <c r="H417" s="142">
        <f t="shared" si="42"/>
        <v>160.58964315695039</v>
      </c>
      <c r="I417" s="67">
        <f t="shared" si="43"/>
        <v>5.0291976173645399E-2</v>
      </c>
      <c r="J417" s="134">
        <f t="shared" si="44"/>
        <v>-7.6896431569503818</v>
      </c>
      <c r="K417" s="57">
        <f t="shared" si="45"/>
        <v>59.130611881233833</v>
      </c>
    </row>
    <row r="418" spans="1:11" x14ac:dyDescent="0.25">
      <c r="A418" s="13" t="s">
        <v>423</v>
      </c>
      <c r="B418" s="14">
        <v>414</v>
      </c>
      <c r="C418" s="145">
        <v>135.5</v>
      </c>
      <c r="D418" s="141">
        <v>135.5</v>
      </c>
      <c r="E418" s="172">
        <f t="shared" si="46"/>
        <v>145.54638659634065</v>
      </c>
      <c r="F418" s="172">
        <f t="shared" si="47"/>
        <v>-1.0785129995108276</v>
      </c>
      <c r="G418" s="28">
        <f t="shared" si="48"/>
        <v>1.0349153118632046</v>
      </c>
      <c r="H418" s="142">
        <f t="shared" si="42"/>
        <v>160.48008136015622</v>
      </c>
      <c r="I418" s="67">
        <f t="shared" si="43"/>
        <v>0.18435484398639276</v>
      </c>
      <c r="J418" s="134">
        <f t="shared" si="44"/>
        <v>-24.98008136015622</v>
      </c>
      <c r="K418" s="57">
        <f t="shared" si="45"/>
        <v>624.00446476002423</v>
      </c>
    </row>
    <row r="419" spans="1:11" x14ac:dyDescent="0.25">
      <c r="A419" s="13" t="s">
        <v>424</v>
      </c>
      <c r="B419" s="14">
        <v>415</v>
      </c>
      <c r="C419" s="145">
        <v>148.5</v>
      </c>
      <c r="D419" s="141">
        <v>148.5</v>
      </c>
      <c r="E419" s="172">
        <f t="shared" si="46"/>
        <v>144.45810035576301</v>
      </c>
      <c r="F419" s="172">
        <f t="shared" si="47"/>
        <v>-1.0793378610568669</v>
      </c>
      <c r="G419" s="28">
        <f t="shared" si="48"/>
        <v>1.028097204087558</v>
      </c>
      <c r="H419" s="142">
        <f t="shared" si="42"/>
        <v>148.52801982616236</v>
      </c>
      <c r="I419" s="67">
        <f t="shared" si="43"/>
        <v>1.8868569806305637E-4</v>
      </c>
      <c r="J419" s="134">
        <f t="shared" si="44"/>
        <v>-2.801982616236387E-2</v>
      </c>
      <c r="K419" s="57">
        <f t="shared" si="45"/>
        <v>7.8511065816909084E-4</v>
      </c>
    </row>
    <row r="420" spans="1:11" x14ac:dyDescent="0.25">
      <c r="A420" s="13" t="s">
        <v>425</v>
      </c>
      <c r="B420" s="14">
        <v>416</v>
      </c>
      <c r="C420" s="145">
        <v>148.4</v>
      </c>
      <c r="D420" s="141">
        <v>148.4</v>
      </c>
      <c r="E420" s="172">
        <f t="shared" si="46"/>
        <v>144.14797125475891</v>
      </c>
      <c r="F420" s="172">
        <f t="shared" si="47"/>
        <v>-1.0144166417084128</v>
      </c>
      <c r="G420" s="28">
        <f t="shared" si="48"/>
        <v>1.0203076084634024</v>
      </c>
      <c r="H420" s="142">
        <f t="shared" si="42"/>
        <v>146.21257171001628</v>
      </c>
      <c r="I420" s="67">
        <f t="shared" si="43"/>
        <v>1.4740082816601942E-2</v>
      </c>
      <c r="J420" s="134">
        <f t="shared" si="44"/>
        <v>2.1874282899837283</v>
      </c>
      <c r="K420" s="57">
        <f t="shared" si="45"/>
        <v>4.7848425238211378</v>
      </c>
    </row>
    <row r="421" spans="1:11" x14ac:dyDescent="0.25">
      <c r="A421" s="13" t="s">
        <v>426</v>
      </c>
      <c r="B421" s="14">
        <v>417</v>
      </c>
      <c r="C421" s="145">
        <v>133.6</v>
      </c>
      <c r="D421" s="141">
        <v>133.6</v>
      </c>
      <c r="E421" s="172">
        <f t="shared" si="46"/>
        <v>138.09850003245148</v>
      </c>
      <c r="F421" s="172">
        <f t="shared" si="47"/>
        <v>-1.4393752483109701</v>
      </c>
      <c r="G421" s="28">
        <f t="shared" si="48"/>
        <v>1.0311493761415871</v>
      </c>
      <c r="H421" s="142">
        <f t="shared" si="42"/>
        <v>148.13110731045418</v>
      </c>
      <c r="I421" s="67">
        <f t="shared" si="43"/>
        <v>0.10876577328184274</v>
      </c>
      <c r="J421" s="134">
        <f t="shared" si="44"/>
        <v>-14.531107310454189</v>
      </c>
      <c r="K421" s="57">
        <f t="shared" si="45"/>
        <v>211.15307966793517</v>
      </c>
    </row>
    <row r="422" spans="1:11" x14ac:dyDescent="0.25">
      <c r="A422" s="13" t="s">
        <v>427</v>
      </c>
      <c r="B422" s="14">
        <v>418</v>
      </c>
      <c r="C422" s="145">
        <v>194.1</v>
      </c>
      <c r="D422" s="141">
        <v>194.1</v>
      </c>
      <c r="E422" s="172">
        <f t="shared" si="46"/>
        <v>155.35518509440874</v>
      </c>
      <c r="F422" s="172">
        <f t="shared" si="47"/>
        <v>0.1385722418756683</v>
      </c>
      <c r="G422" s="28">
        <f t="shared" si="48"/>
        <v>1.0404456241592903</v>
      </c>
      <c r="H422" s="142">
        <f t="shared" si="42"/>
        <v>140.49886410362757</v>
      </c>
      <c r="I422" s="67">
        <f t="shared" si="43"/>
        <v>0.27615216845117169</v>
      </c>
      <c r="J422" s="134">
        <f t="shared" si="44"/>
        <v>53.601135896372426</v>
      </c>
      <c r="K422" s="57">
        <f t="shared" si="45"/>
        <v>2873.0817693813847</v>
      </c>
    </row>
    <row r="423" spans="1:11" x14ac:dyDescent="0.25">
      <c r="A423" s="13" t="s">
        <v>428</v>
      </c>
      <c r="B423" s="14">
        <v>419</v>
      </c>
      <c r="C423" s="145">
        <v>208.6</v>
      </c>
      <c r="D423" s="141">
        <v>208.6</v>
      </c>
      <c r="E423" s="172">
        <f t="shared" si="46"/>
        <v>173.04880149768886</v>
      </c>
      <c r="F423" s="172">
        <f t="shared" si="47"/>
        <v>1.6202179690982039</v>
      </c>
      <c r="G423" s="28">
        <f t="shared" si="48"/>
        <v>1.0306380129116814</v>
      </c>
      <c r="H423" s="142">
        <f t="shared" si="42"/>
        <v>158.65146367877298</v>
      </c>
      <c r="I423" s="67">
        <f t="shared" si="43"/>
        <v>0.23944648284384953</v>
      </c>
      <c r="J423" s="134">
        <f t="shared" si="44"/>
        <v>49.94853632122701</v>
      </c>
      <c r="K423" s="57">
        <f t="shared" si="45"/>
        <v>2494.8562806329337</v>
      </c>
    </row>
    <row r="424" spans="1:11" x14ac:dyDescent="0.25">
      <c r="A424" s="13" t="s">
        <v>429</v>
      </c>
      <c r="B424" s="14">
        <v>420</v>
      </c>
      <c r="C424" s="145">
        <v>197.3</v>
      </c>
      <c r="D424" s="141">
        <v>197.3</v>
      </c>
      <c r="E424" s="172">
        <f t="shared" si="46"/>
        <v>180.64719078674071</v>
      </c>
      <c r="F424" s="172">
        <f t="shared" si="47"/>
        <v>2.1247756285022916</v>
      </c>
      <c r="G424" s="28">
        <f t="shared" si="48"/>
        <v>1.0345551169802578</v>
      </c>
      <c r="H424" s="142">
        <f t="shared" si="42"/>
        <v>180.10985045444022</v>
      </c>
      <c r="I424" s="67">
        <f t="shared" si="43"/>
        <v>8.7126961710896053E-2</v>
      </c>
      <c r="J424" s="134">
        <f t="shared" si="44"/>
        <v>17.190149545559791</v>
      </c>
      <c r="K424" s="57">
        <f t="shared" si="45"/>
        <v>295.50124139870951</v>
      </c>
    </row>
    <row r="425" spans="1:11" x14ac:dyDescent="0.25">
      <c r="A425" s="13" t="s">
        <v>430</v>
      </c>
      <c r="B425" s="14">
        <v>421</v>
      </c>
      <c r="C425" s="145">
        <v>164.4</v>
      </c>
      <c r="D425" s="141">
        <v>164.4</v>
      </c>
      <c r="E425" s="172">
        <f t="shared" si="46"/>
        <v>173.89204502484682</v>
      </c>
      <c r="F425" s="172">
        <f t="shared" si="47"/>
        <v>1.375310263152854</v>
      </c>
      <c r="G425" s="28">
        <f t="shared" si="48"/>
        <v>1.0351428679207995</v>
      </c>
      <c r="H425" s="142">
        <f t="shared" si="42"/>
        <v>190.16429267572838</v>
      </c>
      <c r="I425" s="67">
        <f t="shared" si="43"/>
        <v>0.15671710873314093</v>
      </c>
      <c r="J425" s="134">
        <f t="shared" si="44"/>
        <v>-25.76429267572837</v>
      </c>
      <c r="K425" s="57">
        <f t="shared" si="45"/>
        <v>663.79877708059053</v>
      </c>
    </row>
    <row r="426" spans="1:11" x14ac:dyDescent="0.25">
      <c r="A426" s="13" t="s">
        <v>431</v>
      </c>
      <c r="B426" s="14">
        <v>422</v>
      </c>
      <c r="C426" s="145">
        <v>148.1</v>
      </c>
      <c r="D426" s="141">
        <v>148.1</v>
      </c>
      <c r="E426" s="172">
        <f t="shared" si="46"/>
        <v>163.94636834868317</v>
      </c>
      <c r="F426" s="172">
        <f t="shared" si="47"/>
        <v>0.41981896547454034</v>
      </c>
      <c r="G426" s="28">
        <f t="shared" si="48"/>
        <v>1.0235350178248612</v>
      </c>
      <c r="H426" s="142">
        <f t="shared" si="42"/>
        <v>180.63719878230967</v>
      </c>
      <c r="I426" s="67">
        <f t="shared" si="43"/>
        <v>0.21969749346596673</v>
      </c>
      <c r="J426" s="134">
        <f t="shared" si="44"/>
        <v>-32.537198782309673</v>
      </c>
      <c r="K426" s="57">
        <f t="shared" si="45"/>
        <v>1058.6693045995341</v>
      </c>
    </row>
    <row r="427" spans="1:11" x14ac:dyDescent="0.25">
      <c r="A427" s="13" t="s">
        <v>432</v>
      </c>
      <c r="B427" s="14">
        <v>423</v>
      </c>
      <c r="C427" s="145">
        <v>152</v>
      </c>
      <c r="D427" s="141">
        <v>152</v>
      </c>
      <c r="E427" s="172">
        <f t="shared" si="46"/>
        <v>158.11108063731893</v>
      </c>
      <c r="F427" s="172">
        <f t="shared" si="47"/>
        <v>-0.108112038050652</v>
      </c>
      <c r="G427" s="28">
        <f t="shared" si="48"/>
        <v>1.0304702406182076</v>
      </c>
      <c r="H427" s="142">
        <f t="shared" si="42"/>
        <v>170.04588014439742</v>
      </c>
      <c r="I427" s="67">
        <f t="shared" si="43"/>
        <v>0.11872289568682511</v>
      </c>
      <c r="J427" s="134">
        <f t="shared" si="44"/>
        <v>-18.045880144397415</v>
      </c>
      <c r="K427" s="57">
        <f t="shared" si="45"/>
        <v>325.65379018595689</v>
      </c>
    </row>
    <row r="428" spans="1:11" x14ac:dyDescent="0.25">
      <c r="A428" s="13" t="s">
        <v>433</v>
      </c>
      <c r="B428" s="14">
        <v>424</v>
      </c>
      <c r="C428" s="145">
        <v>144.1</v>
      </c>
      <c r="D428" s="141">
        <v>144.1</v>
      </c>
      <c r="E428" s="172">
        <f t="shared" si="46"/>
        <v>151.26303453621449</v>
      </c>
      <c r="F428" s="172">
        <f t="shared" si="47"/>
        <v>-0.67696247297239209</v>
      </c>
      <c r="G428" s="28">
        <f t="shared" si="48"/>
        <v>1.0305394966533168</v>
      </c>
      <c r="H428" s="142">
        <f t="shared" si="42"/>
        <v>163.55564605584661</v>
      </c>
      <c r="I428" s="67">
        <f t="shared" si="43"/>
        <v>0.13501489282336304</v>
      </c>
      <c r="J428" s="134">
        <f t="shared" si="44"/>
        <v>-19.455646055846614</v>
      </c>
      <c r="K428" s="57">
        <f t="shared" si="45"/>
        <v>378.52216345037994</v>
      </c>
    </row>
    <row r="429" spans="1:11" x14ac:dyDescent="0.25">
      <c r="A429" s="13" t="s">
        <v>434</v>
      </c>
      <c r="B429" s="14">
        <v>425</v>
      </c>
      <c r="C429" s="145">
        <v>155</v>
      </c>
      <c r="D429" s="141">
        <v>155</v>
      </c>
      <c r="E429" s="172">
        <f t="shared" si="46"/>
        <v>150.89083906824814</v>
      </c>
      <c r="F429" s="172">
        <f t="shared" si="47"/>
        <v>-0.6512401377498821</v>
      </c>
      <c r="G429" s="28">
        <f t="shared" si="48"/>
        <v>1.0237413470031267</v>
      </c>
      <c r="H429" s="142">
        <f t="shared" si="42"/>
        <v>154.13011795342632</v>
      </c>
      <c r="I429" s="67">
        <f t="shared" si="43"/>
        <v>5.612142235959218E-3</v>
      </c>
      <c r="J429" s="134">
        <f t="shared" si="44"/>
        <v>0.86988204657367874</v>
      </c>
      <c r="K429" s="57">
        <f t="shared" si="45"/>
        <v>0.75669477495121173</v>
      </c>
    </row>
    <row r="430" spans="1:11" x14ac:dyDescent="0.25">
      <c r="A430" s="13" t="s">
        <v>435</v>
      </c>
      <c r="B430" s="14">
        <v>426</v>
      </c>
      <c r="C430" s="145">
        <v>124.5</v>
      </c>
      <c r="D430" s="141">
        <v>124.5</v>
      </c>
      <c r="E430" s="172">
        <f t="shared" si="46"/>
        <v>139.68923852294398</v>
      </c>
      <c r="F430" s="172">
        <f t="shared" si="47"/>
        <v>-1.5416905561474632</v>
      </c>
      <c r="G430" s="28">
        <f t="shared" si="48"/>
        <v>1.0227025365928473</v>
      </c>
      <c r="H430" s="142">
        <f t="shared" si="42"/>
        <v>154.81743566029354</v>
      </c>
      <c r="I430" s="67">
        <f t="shared" si="43"/>
        <v>0.24351353944010876</v>
      </c>
      <c r="J430" s="134">
        <f t="shared" si="44"/>
        <v>-30.31743566029354</v>
      </c>
      <c r="K430" s="57">
        <f t="shared" si="45"/>
        <v>919.14690501603843</v>
      </c>
    </row>
    <row r="431" spans="1:11" x14ac:dyDescent="0.25">
      <c r="A431" s="13" t="s">
        <v>436</v>
      </c>
      <c r="B431" s="14">
        <v>427</v>
      </c>
      <c r="C431" s="145">
        <v>153</v>
      </c>
      <c r="D431" s="141">
        <v>153</v>
      </c>
      <c r="E431" s="172">
        <f t="shared" si="46"/>
        <v>141.84771810324818</v>
      </c>
      <c r="F431" s="172">
        <f t="shared" si="47"/>
        <v>-1.2293961966309426</v>
      </c>
      <c r="G431" s="28">
        <f t="shared" si="48"/>
        <v>1.0332224730411055</v>
      </c>
      <c r="H431" s="142">
        <f t="shared" si="42"/>
        <v>142.36650454559242</v>
      </c>
      <c r="I431" s="67">
        <f t="shared" si="43"/>
        <v>6.9499970290245627E-2</v>
      </c>
      <c r="J431" s="134">
        <f t="shared" si="44"/>
        <v>10.63349545440758</v>
      </c>
      <c r="K431" s="57">
        <f t="shared" si="45"/>
        <v>113.07122557890666</v>
      </c>
    </row>
    <row r="432" spans="1:11" x14ac:dyDescent="0.25">
      <c r="A432" s="13" t="s">
        <v>437</v>
      </c>
      <c r="B432" s="14">
        <v>428</v>
      </c>
      <c r="C432" s="145">
        <v>146</v>
      </c>
      <c r="D432" s="141">
        <v>146</v>
      </c>
      <c r="E432" s="172">
        <f t="shared" si="46"/>
        <v>141.33402515238316</v>
      </c>
      <c r="F432" s="172">
        <f t="shared" si="47"/>
        <v>-1.1689908426882987</v>
      </c>
      <c r="G432" s="28">
        <f t="shared" si="48"/>
        <v>1.0242587505152219</v>
      </c>
      <c r="H432" s="142">
        <f t="shared" si="42"/>
        <v>143.95679028199962</v>
      </c>
      <c r="I432" s="67">
        <f t="shared" si="43"/>
        <v>1.3994587109591668E-2</v>
      </c>
      <c r="J432" s="134">
        <f t="shared" si="44"/>
        <v>2.0432097180003836</v>
      </c>
      <c r="K432" s="57">
        <f t="shared" si="45"/>
        <v>4.1747059517312071</v>
      </c>
    </row>
    <row r="433" spans="1:11" x14ac:dyDescent="0.25">
      <c r="A433" s="13" t="s">
        <v>438</v>
      </c>
      <c r="B433" s="14">
        <v>429</v>
      </c>
      <c r="C433" s="145">
        <v>138</v>
      </c>
      <c r="D433" s="141">
        <v>138</v>
      </c>
      <c r="E433" s="172">
        <f t="shared" si="46"/>
        <v>138.29011667953102</v>
      </c>
      <c r="F433" s="172">
        <f t="shared" si="47"/>
        <v>-1.3272338906741266</v>
      </c>
      <c r="G433" s="28">
        <f t="shared" si="48"/>
        <v>1.0213186731010127</v>
      </c>
      <c r="H433" s="142">
        <f t="shared" si="42"/>
        <v>143.34713613014841</v>
      </c>
      <c r="I433" s="67">
        <f t="shared" si="43"/>
        <v>3.8747363261945028E-2</v>
      </c>
      <c r="J433" s="134">
        <f t="shared" si="44"/>
        <v>-5.3471361301484137</v>
      </c>
      <c r="K433" s="57">
        <f t="shared" si="45"/>
        <v>28.591864794338555</v>
      </c>
    </row>
    <row r="434" spans="1:11" x14ac:dyDescent="0.25">
      <c r="A434" s="13" t="s">
        <v>439</v>
      </c>
      <c r="B434" s="14">
        <v>430</v>
      </c>
      <c r="C434" s="145">
        <v>190</v>
      </c>
      <c r="D434" s="141">
        <v>190</v>
      </c>
      <c r="E434" s="172">
        <f t="shared" si="46"/>
        <v>153.79119671383589</v>
      </c>
      <c r="F434" s="172">
        <f t="shared" si="47"/>
        <v>9.3075804594100253E-2</v>
      </c>
      <c r="G434" s="28">
        <f t="shared" si="48"/>
        <v>1.0445062850379285</v>
      </c>
      <c r="H434" s="142">
        <f t="shared" si="42"/>
        <v>141.51312846994176</v>
      </c>
      <c r="I434" s="67">
        <f t="shared" si="43"/>
        <v>0.25519406068451705</v>
      </c>
      <c r="J434" s="134">
        <f t="shared" si="44"/>
        <v>48.486871530058238</v>
      </c>
      <c r="K434" s="57">
        <f t="shared" si="45"/>
        <v>2350.9767107723719</v>
      </c>
    </row>
    <row r="435" spans="1:11" x14ac:dyDescent="0.25">
      <c r="A435" s="13" t="s">
        <v>440</v>
      </c>
      <c r="B435" s="14">
        <v>431</v>
      </c>
      <c r="C435" s="145">
        <v>192</v>
      </c>
      <c r="D435" s="141">
        <v>192</v>
      </c>
      <c r="E435" s="172">
        <f t="shared" si="46"/>
        <v>165.92188670707861</v>
      </c>
      <c r="F435" s="172">
        <f t="shared" si="47"/>
        <v>1.1090504421160441</v>
      </c>
      <c r="G435" s="28">
        <f t="shared" si="48"/>
        <v>1.0316752555287434</v>
      </c>
      <c r="H435" s="142">
        <f t="shared" si="42"/>
        <v>157.61731269367098</v>
      </c>
      <c r="I435" s="67">
        <f t="shared" si="43"/>
        <v>0.1790764963871303</v>
      </c>
      <c r="J435" s="134">
        <f t="shared" si="44"/>
        <v>34.382687306329018</v>
      </c>
      <c r="K435" s="57">
        <f t="shared" si="45"/>
        <v>1182.1691864047987</v>
      </c>
    </row>
    <row r="436" spans="1:11" x14ac:dyDescent="0.25">
      <c r="A436" s="13" t="s">
        <v>441</v>
      </c>
      <c r="B436" s="14">
        <v>432</v>
      </c>
      <c r="C436" s="145">
        <v>192</v>
      </c>
      <c r="D436" s="141">
        <v>192</v>
      </c>
      <c r="E436" s="172">
        <f t="shared" si="46"/>
        <v>174.54766557956074</v>
      </c>
      <c r="F436" s="172">
        <f t="shared" si="47"/>
        <v>1.7434623216389418</v>
      </c>
      <c r="G436" s="28">
        <f t="shared" si="48"/>
        <v>1.0257083136278629</v>
      </c>
      <c r="H436" s="142">
        <f t="shared" si="42"/>
        <v>170.59181509603414</v>
      </c>
      <c r="I436" s="67">
        <f t="shared" si="43"/>
        <v>0.11150096304148886</v>
      </c>
      <c r="J436" s="134">
        <f t="shared" si="44"/>
        <v>21.408184903965861</v>
      </c>
      <c r="K436" s="57">
        <f t="shared" si="45"/>
        <v>458.31038088239177</v>
      </c>
    </row>
    <row r="437" spans="1:11" x14ac:dyDescent="0.25">
      <c r="A437" s="13" t="s">
        <v>442</v>
      </c>
      <c r="B437" s="14">
        <v>433</v>
      </c>
      <c r="C437" s="145">
        <v>147</v>
      </c>
      <c r="D437" s="141">
        <v>147</v>
      </c>
      <c r="E437" s="172">
        <f t="shared" si="46"/>
        <v>163.54118382200849</v>
      </c>
      <c r="F437" s="172">
        <f t="shared" si="47"/>
        <v>0.66736704135520497</v>
      </c>
      <c r="G437" s="28">
        <f t="shared" si="48"/>
        <v>1.0363790078929067</v>
      </c>
      <c r="H437" s="142">
        <f t="shared" si="42"/>
        <v>184.13719108922837</v>
      </c>
      <c r="I437" s="67">
        <f t="shared" si="43"/>
        <v>0.25263395298794805</v>
      </c>
      <c r="J437" s="134">
        <f t="shared" si="44"/>
        <v>-37.137191089228367</v>
      </c>
      <c r="K437" s="57">
        <f t="shared" si="45"/>
        <v>1379.1709619978628</v>
      </c>
    </row>
    <row r="438" spans="1:11" x14ac:dyDescent="0.25">
      <c r="A438" s="13" t="s">
        <v>443</v>
      </c>
      <c r="B438" s="14">
        <v>434</v>
      </c>
      <c r="C438" s="145">
        <v>133</v>
      </c>
      <c r="D438" s="141">
        <v>133</v>
      </c>
      <c r="E438" s="172">
        <f t="shared" si="46"/>
        <v>151.55283425700273</v>
      </c>
      <c r="F438" s="172">
        <f t="shared" si="47"/>
        <v>-0.40077544022166078</v>
      </c>
      <c r="G438" s="28">
        <f t="shared" si="48"/>
        <v>1.0230768373662189</v>
      </c>
      <c r="H438" s="142">
        <f t="shared" si="42"/>
        <v>169.40989867196538</v>
      </c>
      <c r="I438" s="67">
        <f t="shared" si="43"/>
        <v>0.27375863663131866</v>
      </c>
      <c r="J438" s="134">
        <f t="shared" si="44"/>
        <v>-36.409898671965379</v>
      </c>
      <c r="K438" s="57">
        <f t="shared" si="45"/>
        <v>1325.6807213027862</v>
      </c>
    </row>
    <row r="439" spans="1:11" x14ac:dyDescent="0.25">
      <c r="A439" s="13" t="s">
        <v>444</v>
      </c>
      <c r="B439" s="14">
        <v>435</v>
      </c>
      <c r="C439" s="145">
        <v>163</v>
      </c>
      <c r="D439" s="141">
        <v>163</v>
      </c>
      <c r="E439" s="172">
        <f t="shared" si="46"/>
        <v>153.93569686341971</v>
      </c>
      <c r="F439" s="172">
        <f t="shared" si="47"/>
        <v>-0.16583638908535961</v>
      </c>
      <c r="G439" s="28">
        <f t="shared" si="48"/>
        <v>1.0275595000943352</v>
      </c>
      <c r="H439" s="142">
        <f t="shared" si="42"/>
        <v>155.03792335034007</v>
      </c>
      <c r="I439" s="67">
        <f t="shared" si="43"/>
        <v>4.8847096010183645E-2</v>
      </c>
      <c r="J439" s="134">
        <f t="shared" si="44"/>
        <v>7.9620766496599344</v>
      </c>
      <c r="K439" s="57">
        <f t="shared" si="45"/>
        <v>63.39466457505997</v>
      </c>
    </row>
    <row r="440" spans="1:11" x14ac:dyDescent="0.25">
      <c r="A440" s="13" t="s">
        <v>445</v>
      </c>
      <c r="B440" s="14">
        <v>436</v>
      </c>
      <c r="C440" s="145">
        <v>150</v>
      </c>
      <c r="D440" s="141">
        <v>150</v>
      </c>
      <c r="E440" s="172">
        <f t="shared" si="46"/>
        <v>150.52985026956611</v>
      </c>
      <c r="F440" s="172">
        <f t="shared" si="47"/>
        <v>-0.43929325036779876</v>
      </c>
      <c r="G440" s="28">
        <f t="shared" si="48"/>
        <v>1.0341526487399573</v>
      </c>
      <c r="H440" s="142">
        <f t="shared" si="42"/>
        <v>159.36385544222131</v>
      </c>
      <c r="I440" s="67">
        <f t="shared" si="43"/>
        <v>6.2425702948142051E-2</v>
      </c>
      <c r="J440" s="134">
        <f t="shared" si="44"/>
        <v>-9.3638554422213076</v>
      </c>
      <c r="K440" s="57">
        <f t="shared" si="45"/>
        <v>87.681788742817602</v>
      </c>
    </row>
    <row r="441" spans="1:11" x14ac:dyDescent="0.25">
      <c r="A441" s="13" t="s">
        <v>446</v>
      </c>
      <c r="B441" s="14">
        <v>437</v>
      </c>
      <c r="C441" s="145">
        <v>129</v>
      </c>
      <c r="D441" s="141">
        <v>129</v>
      </c>
      <c r="E441" s="172">
        <f t="shared" si="46"/>
        <v>141.48404194740641</v>
      </c>
      <c r="F441" s="172">
        <f t="shared" si="47"/>
        <v>-1.1656831224270352</v>
      </c>
      <c r="G441" s="28">
        <f t="shared" si="48"/>
        <v>1.0168655589465709</v>
      </c>
      <c r="H441" s="142">
        <f t="shared" si="42"/>
        <v>153.55417239373557</v>
      </c>
      <c r="I441" s="67">
        <f t="shared" si="43"/>
        <v>0.19034242165686488</v>
      </c>
      <c r="J441" s="134">
        <f t="shared" si="44"/>
        <v>-24.55417239373557</v>
      </c>
      <c r="K441" s="57">
        <f t="shared" si="45"/>
        <v>602.90738194128596</v>
      </c>
    </row>
    <row r="442" spans="1:11" x14ac:dyDescent="0.25">
      <c r="A442" s="13" t="s">
        <v>447</v>
      </c>
      <c r="B442" s="14">
        <v>438</v>
      </c>
      <c r="C442" s="145">
        <v>131</v>
      </c>
      <c r="D442" s="141">
        <v>131</v>
      </c>
      <c r="E442" s="172">
        <f t="shared" si="46"/>
        <v>135.71686674084256</v>
      </c>
      <c r="F442" s="172">
        <f t="shared" si="47"/>
        <v>-1.5540490543281822</v>
      </c>
      <c r="G442" s="28">
        <f t="shared" si="48"/>
        <v>1.0240823398726979</v>
      </c>
      <c r="H442" s="142">
        <f t="shared" si="42"/>
        <v>144.18546264825335</v>
      </c>
      <c r="I442" s="67">
        <f t="shared" si="43"/>
        <v>0.10065238662788815</v>
      </c>
      <c r="J442" s="134">
        <f t="shared" si="44"/>
        <v>-13.185462648253349</v>
      </c>
      <c r="K442" s="57">
        <f t="shared" si="45"/>
        <v>173.85642524848421</v>
      </c>
    </row>
    <row r="443" spans="1:11" x14ac:dyDescent="0.25">
      <c r="A443" s="13" t="s">
        <v>448</v>
      </c>
      <c r="B443" s="14">
        <v>439</v>
      </c>
      <c r="C443" s="145">
        <v>145</v>
      </c>
      <c r="D443" s="141">
        <v>145</v>
      </c>
      <c r="E443" s="172">
        <f t="shared" si="46"/>
        <v>136.33184253121425</v>
      </c>
      <c r="F443" s="172">
        <f t="shared" si="47"/>
        <v>-1.370983357435513</v>
      </c>
      <c r="G443" s="28">
        <f t="shared" si="48"/>
        <v>1.0357947681716724</v>
      </c>
      <c r="H443" s="142">
        <f t="shared" si="42"/>
        <v>138.74483327292484</v>
      </c>
      <c r="I443" s="67">
        <f t="shared" si="43"/>
        <v>4.3139080876380437E-2</v>
      </c>
      <c r="J443" s="134">
        <f t="shared" si="44"/>
        <v>6.2551667270751636</v>
      </c>
      <c r="K443" s="57">
        <f t="shared" si="45"/>
        <v>39.127110783508215</v>
      </c>
    </row>
    <row r="444" spans="1:11" x14ac:dyDescent="0.25">
      <c r="A444" s="13" t="s">
        <v>449</v>
      </c>
      <c r="B444" s="14">
        <v>440</v>
      </c>
      <c r="C444" s="145">
        <v>137</v>
      </c>
      <c r="D444" s="141">
        <v>137</v>
      </c>
      <c r="E444" s="172">
        <f t="shared" si="46"/>
        <v>134.87726311741906</v>
      </c>
      <c r="F444" s="172">
        <f t="shared" si="47"/>
        <v>-1.3780388645922697</v>
      </c>
      <c r="G444" s="28">
        <f t="shared" si="48"/>
        <v>1.0168026570916366</v>
      </c>
      <c r="H444" s="142">
        <f t="shared" si="42"/>
        <v>137.23704949965398</v>
      </c>
      <c r="I444" s="67">
        <f t="shared" si="43"/>
        <v>1.7302883186421723E-3</v>
      </c>
      <c r="J444" s="134">
        <f t="shared" si="44"/>
        <v>-0.23704949965397759</v>
      </c>
      <c r="K444" s="57">
        <f t="shared" si="45"/>
        <v>5.6192465286201122E-2</v>
      </c>
    </row>
    <row r="445" spans="1:11" x14ac:dyDescent="0.25">
      <c r="A445" s="13" t="s">
        <v>450</v>
      </c>
      <c r="B445" s="14">
        <v>441</v>
      </c>
      <c r="C445" s="145">
        <v>138</v>
      </c>
      <c r="D445" s="141">
        <v>138</v>
      </c>
      <c r="E445" s="172">
        <f t="shared" si="46"/>
        <v>133.94946990136515</v>
      </c>
      <c r="F445" s="172">
        <f t="shared" si="47"/>
        <v>-1.3400381318556323</v>
      </c>
      <c r="G445" s="28">
        <f t="shared" si="48"/>
        <v>1.024425894870814</v>
      </c>
      <c r="H445" s="142">
        <f t="shared" si="42"/>
        <v>136.71419794402487</v>
      </c>
      <c r="I445" s="67">
        <f t="shared" si="43"/>
        <v>9.317406202718299E-3</v>
      </c>
      <c r="J445" s="134">
        <f t="shared" si="44"/>
        <v>1.2858020559751253</v>
      </c>
      <c r="K445" s="57">
        <f t="shared" si="45"/>
        <v>1.6532869271498594</v>
      </c>
    </row>
    <row r="446" spans="1:11" x14ac:dyDescent="0.25">
      <c r="A446" s="13" t="s">
        <v>451</v>
      </c>
      <c r="B446" s="14">
        <v>442</v>
      </c>
      <c r="C446" s="145">
        <v>168</v>
      </c>
      <c r="D446" s="141">
        <v>168</v>
      </c>
      <c r="E446" s="172">
        <f t="shared" si="46"/>
        <v>143.21856296635983</v>
      </c>
      <c r="F446" s="172">
        <f t="shared" si="47"/>
        <v>-0.44462745884146593</v>
      </c>
      <c r="G446" s="28">
        <f t="shared" si="48"/>
        <v>1.0434526223233578</v>
      </c>
      <c r="H446" s="142">
        <f t="shared" si="42"/>
        <v>137.35615563707631</v>
      </c>
      <c r="I446" s="67">
        <f t="shared" si="43"/>
        <v>0.18240383549359337</v>
      </c>
      <c r="J446" s="134">
        <f t="shared" si="44"/>
        <v>30.643844362923687</v>
      </c>
      <c r="K446" s="57">
        <f t="shared" si="45"/>
        <v>939.0451973390899</v>
      </c>
    </row>
    <row r="447" spans="1:11" x14ac:dyDescent="0.25">
      <c r="A447" s="13" t="s">
        <v>452</v>
      </c>
      <c r="B447" s="14">
        <v>443</v>
      </c>
      <c r="C447" s="145">
        <v>176</v>
      </c>
      <c r="D447" s="141">
        <v>176</v>
      </c>
      <c r="E447" s="172">
        <f t="shared" si="46"/>
        <v>153.64585041764562</v>
      </c>
      <c r="F447" s="172">
        <f t="shared" si="47"/>
        <v>0.47296215957327475</v>
      </c>
      <c r="G447" s="28">
        <f t="shared" si="48"/>
        <v>1.0239834888372985</v>
      </c>
      <c r="H447" s="142">
        <f t="shared" si="42"/>
        <v>145.17291698747462</v>
      </c>
      <c r="I447" s="67">
        <f t="shared" si="43"/>
        <v>0.1751538807529851</v>
      </c>
      <c r="J447" s="134">
        <f t="shared" si="44"/>
        <v>30.827083012525378</v>
      </c>
      <c r="K447" s="57">
        <f t="shared" si="45"/>
        <v>950.30904706113074</v>
      </c>
    </row>
    <row r="448" spans="1:11" x14ac:dyDescent="0.25">
      <c r="A448" s="13" t="s">
        <v>453</v>
      </c>
      <c r="B448" s="14">
        <v>444</v>
      </c>
      <c r="C448" s="145">
        <v>188</v>
      </c>
      <c r="D448" s="141">
        <v>188</v>
      </c>
      <c r="E448" s="172">
        <f t="shared" si="46"/>
        <v>164.66115417640799</v>
      </c>
      <c r="F448" s="172">
        <f t="shared" si="47"/>
        <v>1.3627357905448345</v>
      </c>
      <c r="G448" s="28">
        <f t="shared" si="48"/>
        <v>1.0309719452932566</v>
      </c>
      <c r="H448" s="142">
        <f t="shared" si="42"/>
        <v>157.88330249084476</v>
      </c>
      <c r="I448" s="67">
        <f t="shared" si="43"/>
        <v>0.16019519951678321</v>
      </c>
      <c r="J448" s="134">
        <f t="shared" si="44"/>
        <v>30.116697509155244</v>
      </c>
      <c r="K448" s="57">
        <f t="shared" si="45"/>
        <v>907.01546885795767</v>
      </c>
    </row>
    <row r="449" spans="1:11" x14ac:dyDescent="0.25">
      <c r="A449" s="13" t="s">
        <v>454</v>
      </c>
      <c r="B449" s="14">
        <v>445</v>
      </c>
      <c r="C449" s="145">
        <v>139</v>
      </c>
      <c r="D449" s="141">
        <v>139</v>
      </c>
      <c r="E449" s="172">
        <f t="shared" si="46"/>
        <v>154.25740507228733</v>
      </c>
      <c r="F449" s="172">
        <f t="shared" si="47"/>
        <v>0.36964446543506646</v>
      </c>
      <c r="G449" s="28">
        <f t="shared" si="48"/>
        <v>1.0355088584862491</v>
      </c>
      <c r="H449" s="142">
        <f t="shared" si="42"/>
        <v>173.23806335434153</v>
      </c>
      <c r="I449" s="67">
        <f t="shared" si="43"/>
        <v>0.24631700254921968</v>
      </c>
      <c r="J449" s="134">
        <f t="shared" si="44"/>
        <v>-34.238063354341534</v>
      </c>
      <c r="K449" s="57">
        <f t="shared" si="45"/>
        <v>1172.2449822559047</v>
      </c>
    </row>
    <row r="450" spans="1:11" x14ac:dyDescent="0.25">
      <c r="A450" s="13" t="s">
        <v>455</v>
      </c>
      <c r="B450" s="14">
        <v>446</v>
      </c>
      <c r="C450" s="145">
        <v>143</v>
      </c>
      <c r="D450" s="141">
        <v>143</v>
      </c>
      <c r="E450" s="172">
        <f t="shared" si="46"/>
        <v>149.25652673968386</v>
      </c>
      <c r="F450" s="172">
        <f t="shared" si="47"/>
        <v>-8.3627658719385489E-2</v>
      </c>
      <c r="G450" s="28">
        <f t="shared" si="48"/>
        <v>1.0203061888811733</v>
      </c>
      <c r="H450" s="142">
        <f t="shared" si="42"/>
        <v>158.33554565425476</v>
      </c>
      <c r="I450" s="67">
        <f t="shared" si="43"/>
        <v>0.10724157800178152</v>
      </c>
      <c r="J450" s="134">
        <f t="shared" si="44"/>
        <v>-15.335545654254759</v>
      </c>
      <c r="K450" s="57">
        <f t="shared" si="45"/>
        <v>235.17896051373202</v>
      </c>
    </row>
    <row r="451" spans="1:11" x14ac:dyDescent="0.25">
      <c r="A451" s="13" t="s">
        <v>456</v>
      </c>
      <c r="B451" s="14">
        <v>447</v>
      </c>
      <c r="C451" s="145">
        <v>150</v>
      </c>
      <c r="D451" s="141">
        <v>150</v>
      </c>
      <c r="E451" s="172">
        <f t="shared" si="46"/>
        <v>147.85356510211841</v>
      </c>
      <c r="F451" s="172">
        <f t="shared" si="47"/>
        <v>-0.19497944653399368</v>
      </c>
      <c r="G451" s="28">
        <f t="shared" si="48"/>
        <v>1.0300537762131616</v>
      </c>
      <c r="H451" s="142">
        <f t="shared" si="42"/>
        <v>153.79307395053661</v>
      </c>
      <c r="I451" s="67">
        <f t="shared" si="43"/>
        <v>2.5287159670244062E-2</v>
      </c>
      <c r="J451" s="134">
        <f t="shared" si="44"/>
        <v>-3.7930739505366091</v>
      </c>
      <c r="K451" s="57">
        <f t="shared" si="45"/>
        <v>14.387409994239398</v>
      </c>
    </row>
    <row r="452" spans="1:11" x14ac:dyDescent="0.25">
      <c r="A452" s="13" t="s">
        <v>457</v>
      </c>
      <c r="B452" s="14">
        <v>448</v>
      </c>
      <c r="C452" s="145">
        <v>154</v>
      </c>
      <c r="D452" s="141">
        <v>154</v>
      </c>
      <c r="E452" s="172">
        <f t="shared" si="46"/>
        <v>148.03890498129041</v>
      </c>
      <c r="F452" s="172">
        <f t="shared" si="47"/>
        <v>-0.16288049544440736</v>
      </c>
      <c r="G452" s="28">
        <f t="shared" si="48"/>
        <v>1.0357743674686197</v>
      </c>
      <c r="H452" s="142">
        <f t="shared" si="42"/>
        <v>152.90177347790825</v>
      </c>
      <c r="I452" s="67">
        <f t="shared" si="43"/>
        <v>7.1313410525438298E-3</v>
      </c>
      <c r="J452" s="134">
        <f t="shared" si="44"/>
        <v>1.0982265220917498</v>
      </c>
      <c r="K452" s="57">
        <f t="shared" si="45"/>
        <v>1.2061014938257406</v>
      </c>
    </row>
    <row r="453" spans="1:11" x14ac:dyDescent="0.25">
      <c r="A453" s="13" t="s">
        <v>458</v>
      </c>
      <c r="B453" s="14">
        <v>449</v>
      </c>
      <c r="C453" s="145">
        <v>137</v>
      </c>
      <c r="D453" s="141">
        <v>137</v>
      </c>
      <c r="E453" s="172">
        <f t="shared" si="46"/>
        <v>142.99813001524757</v>
      </c>
      <c r="F453" s="172">
        <f t="shared" si="47"/>
        <v>-0.57457478876291557</v>
      </c>
      <c r="G453" s="28">
        <f t="shared" si="48"/>
        <v>1.016832543879634</v>
      </c>
      <c r="H453" s="142">
        <f t="shared" si="42"/>
        <v>150.87882297005262</v>
      </c>
      <c r="I453" s="67">
        <f t="shared" si="43"/>
        <v>0.10130527715366879</v>
      </c>
      <c r="J453" s="134">
        <f t="shared" si="44"/>
        <v>-13.878822970052624</v>
      </c>
      <c r="K453" s="57">
        <f t="shared" si="45"/>
        <v>192.62172703406034</v>
      </c>
    </row>
    <row r="454" spans="1:11" x14ac:dyDescent="0.25">
      <c r="A454" s="13" t="s">
        <v>459</v>
      </c>
      <c r="B454" s="14">
        <v>450</v>
      </c>
      <c r="C454" s="145">
        <v>129</v>
      </c>
      <c r="D454" s="141">
        <v>129</v>
      </c>
      <c r="E454" s="172">
        <f t="shared" si="46"/>
        <v>136.26016242587588</v>
      </c>
      <c r="F454" s="172">
        <f t="shared" si="47"/>
        <v>-1.0947651411342965</v>
      </c>
      <c r="G454" s="28">
        <f t="shared" si="48"/>
        <v>1.0254036610101316</v>
      </c>
      <c r="H454" s="142">
        <f t="shared" si="42"/>
        <v>146.70392088274431</v>
      </c>
      <c r="I454" s="67">
        <f t="shared" si="43"/>
        <v>0.1372396967654598</v>
      </c>
      <c r="J454" s="134">
        <f t="shared" si="44"/>
        <v>-17.703920882744313</v>
      </c>
      <c r="K454" s="57">
        <f t="shared" si="45"/>
        <v>313.42881462247021</v>
      </c>
    </row>
    <row r="455" spans="1:11" x14ac:dyDescent="0.25">
      <c r="A455" s="13" t="s">
        <v>460</v>
      </c>
      <c r="B455" s="14">
        <v>451</v>
      </c>
      <c r="C455" s="145">
        <v>128</v>
      </c>
      <c r="D455" s="141">
        <v>128</v>
      </c>
      <c r="E455" s="172">
        <f t="shared" si="46"/>
        <v>131.01052887402773</v>
      </c>
      <c r="F455" s="172">
        <f t="shared" si="47"/>
        <v>-1.4454360349985456</v>
      </c>
      <c r="G455" s="28">
        <f t="shared" si="48"/>
        <v>1.0324959134082872</v>
      </c>
      <c r="H455" s="142">
        <f t="shared" si="42"/>
        <v>140.0008538762479</v>
      </c>
      <c r="I455" s="67">
        <f t="shared" si="43"/>
        <v>9.3756670908186734E-2</v>
      </c>
      <c r="J455" s="134">
        <f t="shared" si="44"/>
        <v>-12.000853876247902</v>
      </c>
      <c r="K455" s="57">
        <f t="shared" si="45"/>
        <v>144.02049375905429</v>
      </c>
    </row>
    <row r="456" spans="1:11" x14ac:dyDescent="0.25">
      <c r="A456" s="13" t="s">
        <v>461</v>
      </c>
      <c r="B456" s="14">
        <v>452</v>
      </c>
      <c r="C456" s="145">
        <v>140</v>
      </c>
      <c r="D456" s="141">
        <v>140</v>
      </c>
      <c r="E456" s="172">
        <f t="shared" si="46"/>
        <v>132.47597856954698</v>
      </c>
      <c r="F456" s="172">
        <f t="shared" si="47"/>
        <v>-1.1997572793428433</v>
      </c>
      <c r="G456" s="28">
        <f t="shared" si="48"/>
        <v>1.0190624692450208</v>
      </c>
      <c r="H456" s="142">
        <f t="shared" ref="H456:H519" si="49">(E455+F455)*G453</f>
        <v>131.74600294951099</v>
      </c>
      <c r="I456" s="67">
        <f t="shared" ref="I456:I519" si="50">ABS(D456-H456)/D456</f>
        <v>5.895712178920718E-2</v>
      </c>
      <c r="J456" s="134">
        <f t="shared" ref="J456:J480" si="51">(D456-H456)</f>
        <v>8.253997050489005</v>
      </c>
      <c r="K456" s="57">
        <f t="shared" ref="K456:K480" si="52">(D456-H456)^2</f>
        <v>68.128467309481195</v>
      </c>
    </row>
    <row r="457" spans="1:11" x14ac:dyDescent="0.25">
      <c r="A457" s="13" t="s">
        <v>462</v>
      </c>
      <c r="B457" s="14">
        <v>453</v>
      </c>
      <c r="C457" s="145">
        <v>143</v>
      </c>
      <c r="D457" s="141">
        <v>143</v>
      </c>
      <c r="E457" s="172">
        <f t="shared" ref="E457:E483" si="53">$N$4*D457/G454+(1-$N$4)*(E456+F456)</f>
        <v>134.20994703180952</v>
      </c>
      <c r="F457" s="172">
        <f t="shared" ref="F457:F483" si="54">$O$4*(E457-E456)+(1-$O$4)*F456</f>
        <v>-0.95215082675134899</v>
      </c>
      <c r="G457" s="28">
        <f t="shared" ref="G457:G483" si="55">$P$4*(D457/E457)+(1-$P$4)*G454</f>
        <v>1.0276407462869248</v>
      </c>
      <c r="H457" s="142">
        <f t="shared" si="49"/>
        <v>134.6111179145515</v>
      </c>
      <c r="I457" s="67">
        <f t="shared" si="50"/>
        <v>5.866351108705245E-2</v>
      </c>
      <c r="J457" s="134">
        <f t="shared" si="51"/>
        <v>8.3888820854485004</v>
      </c>
      <c r="K457" s="57">
        <f t="shared" si="52"/>
        <v>70.373342643558786</v>
      </c>
    </row>
    <row r="458" spans="1:11" x14ac:dyDescent="0.25">
      <c r="A458" s="13" t="s">
        <v>463</v>
      </c>
      <c r="B458" s="14">
        <v>454</v>
      </c>
      <c r="C458" s="145">
        <v>151</v>
      </c>
      <c r="D458" s="141">
        <v>151</v>
      </c>
      <c r="E458" s="172">
        <f t="shared" si="53"/>
        <v>137.91592270746128</v>
      </c>
      <c r="F458" s="172">
        <f t="shared" si="54"/>
        <v>-0.55900494994852679</v>
      </c>
      <c r="G458" s="28">
        <f t="shared" si="55"/>
        <v>1.0359763848932977</v>
      </c>
      <c r="H458" s="142">
        <f t="shared" si="49"/>
        <v>137.58813001151694</v>
      </c>
      <c r="I458" s="67">
        <f t="shared" si="50"/>
        <v>8.8820331049556694E-2</v>
      </c>
      <c r="J458" s="134">
        <f t="shared" si="51"/>
        <v>13.411869988483062</v>
      </c>
      <c r="K458" s="57">
        <f t="shared" si="52"/>
        <v>179.87825658797266</v>
      </c>
    </row>
    <row r="459" spans="1:11" x14ac:dyDescent="0.25">
      <c r="A459" s="13" t="s">
        <v>464</v>
      </c>
      <c r="B459" s="14">
        <v>455</v>
      </c>
      <c r="C459" s="145">
        <v>177</v>
      </c>
      <c r="D459" s="141">
        <v>177</v>
      </c>
      <c r="E459" s="172">
        <f t="shared" si="53"/>
        <v>150.38562313363869</v>
      </c>
      <c r="F459" s="172">
        <f t="shared" si="54"/>
        <v>0.54061778379650238</v>
      </c>
      <c r="G459" s="28">
        <f t="shared" si="55"/>
        <v>1.0278739443854297</v>
      </c>
      <c r="H459" s="142">
        <f t="shared" si="49"/>
        <v>139.97527977785617</v>
      </c>
      <c r="I459" s="67">
        <f t="shared" si="50"/>
        <v>0.20917921029459791</v>
      </c>
      <c r="J459" s="134">
        <f t="shared" si="51"/>
        <v>37.024720222143827</v>
      </c>
      <c r="K459" s="57">
        <f t="shared" si="52"/>
        <v>1370.8299075280261</v>
      </c>
    </row>
    <row r="460" spans="1:11" x14ac:dyDescent="0.25">
      <c r="A460" s="13" t="s">
        <v>465</v>
      </c>
      <c r="B460" s="14">
        <v>456</v>
      </c>
      <c r="C460" s="145">
        <v>184</v>
      </c>
      <c r="D460" s="141">
        <v>184</v>
      </c>
      <c r="E460" s="172">
        <f t="shared" si="53"/>
        <v>161.01174349019399</v>
      </c>
      <c r="F460" s="172">
        <f t="shared" si="54"/>
        <v>1.3918342009373452</v>
      </c>
      <c r="G460" s="28">
        <f t="shared" si="55"/>
        <v>1.0340651700073153</v>
      </c>
      <c r="H460" s="142">
        <f t="shared" si="49"/>
        <v>155.09795485067332</v>
      </c>
      <c r="I460" s="67">
        <f t="shared" si="50"/>
        <v>0.15707633233329718</v>
      </c>
      <c r="J460" s="134">
        <f t="shared" si="51"/>
        <v>28.902045149326682</v>
      </c>
      <c r="K460" s="57">
        <f t="shared" si="52"/>
        <v>835.32821381371798</v>
      </c>
    </row>
    <row r="461" spans="1:11" x14ac:dyDescent="0.25">
      <c r="A461" s="13" t="s">
        <v>466</v>
      </c>
      <c r="B461" s="14">
        <v>457</v>
      </c>
      <c r="C461" s="145">
        <v>151</v>
      </c>
      <c r="D461" s="141">
        <v>151</v>
      </c>
      <c r="E461" s="172">
        <f t="shared" si="53"/>
        <v>156.43383457534276</v>
      </c>
      <c r="F461" s="172">
        <f t="shared" si="54"/>
        <v>0.88798788196478906</v>
      </c>
      <c r="G461" s="28">
        <f t="shared" si="55"/>
        <v>1.0320306520445182</v>
      </c>
      <c r="H461" s="142">
        <f t="shared" si="49"/>
        <v>168.24627131019605</v>
      </c>
      <c r="I461" s="67">
        <f t="shared" si="50"/>
        <v>0.11421371728606655</v>
      </c>
      <c r="J461" s="134">
        <f t="shared" si="51"/>
        <v>-17.24627131019605</v>
      </c>
      <c r="K461" s="57">
        <f t="shared" si="52"/>
        <v>297.4338741048914</v>
      </c>
    </row>
    <row r="462" spans="1:11" x14ac:dyDescent="0.25">
      <c r="A462" s="13" t="s">
        <v>467</v>
      </c>
      <c r="B462" s="14">
        <v>458</v>
      </c>
      <c r="C462" s="145">
        <v>134</v>
      </c>
      <c r="D462" s="141">
        <v>134</v>
      </c>
      <c r="E462" s="172">
        <f t="shared" si="53"/>
        <v>147.65552919385334</v>
      </c>
      <c r="F462" s="172">
        <f t="shared" si="54"/>
        <v>7.2152730529253972E-2</v>
      </c>
      <c r="G462" s="28">
        <f t="shared" si="55"/>
        <v>1.0211580635882092</v>
      </c>
      <c r="H462" s="142">
        <f t="shared" si="49"/>
        <v>161.70700218709698</v>
      </c>
      <c r="I462" s="67">
        <f t="shared" si="50"/>
        <v>0.20676867303803714</v>
      </c>
      <c r="J462" s="134">
        <f t="shared" si="51"/>
        <v>-27.707002187096975</v>
      </c>
      <c r="K462" s="57">
        <f t="shared" si="52"/>
        <v>767.67797019579655</v>
      </c>
    </row>
    <row r="463" spans="1:11" x14ac:dyDescent="0.25">
      <c r="A463" s="13" t="s">
        <v>468</v>
      </c>
      <c r="B463" s="14">
        <v>459</v>
      </c>
      <c r="C463" s="145">
        <v>164</v>
      </c>
      <c r="D463" s="141">
        <v>164</v>
      </c>
      <c r="E463" s="172">
        <f t="shared" si="53"/>
        <v>151.62554639079005</v>
      </c>
      <c r="F463" s="172">
        <f t="shared" si="54"/>
        <v>0.40113249149404323</v>
      </c>
      <c r="G463" s="28">
        <f t="shared" si="55"/>
        <v>1.0367182792630996</v>
      </c>
      <c r="H463" s="142">
        <f t="shared" si="49"/>
        <v>152.76005052392327</v>
      </c>
      <c r="I463" s="67">
        <f t="shared" si="50"/>
        <v>6.8536277293150802E-2</v>
      </c>
      <c r="J463" s="134">
        <f t="shared" si="51"/>
        <v>11.239949476076731</v>
      </c>
      <c r="K463" s="57">
        <f t="shared" si="52"/>
        <v>126.33646422475758</v>
      </c>
    </row>
    <row r="464" spans="1:11" x14ac:dyDescent="0.25">
      <c r="A464" s="13" t="s">
        <v>469</v>
      </c>
      <c r="B464" s="14">
        <v>460</v>
      </c>
      <c r="C464" s="145">
        <v>126</v>
      </c>
      <c r="D464" s="141">
        <v>126</v>
      </c>
      <c r="E464" s="172">
        <f t="shared" si="53"/>
        <v>141.29116960150969</v>
      </c>
      <c r="F464" s="172">
        <f t="shared" si="54"/>
        <v>-0.50494449180331613</v>
      </c>
      <c r="G464" s="28">
        <f t="shared" si="55"/>
        <v>1.0242044132109727</v>
      </c>
      <c r="H464" s="142">
        <f t="shared" si="49"/>
        <v>156.89619253504625</v>
      </c>
      <c r="I464" s="67">
        <f t="shared" si="50"/>
        <v>0.24520787726227186</v>
      </c>
      <c r="J464" s="134">
        <f t="shared" si="51"/>
        <v>-30.896192535046254</v>
      </c>
      <c r="K464" s="57">
        <f t="shared" si="52"/>
        <v>954.57471316264787</v>
      </c>
    </row>
    <row r="465" spans="1:11" x14ac:dyDescent="0.25">
      <c r="A465" s="13" t="s">
        <v>470</v>
      </c>
      <c r="B465" s="14">
        <v>461</v>
      </c>
      <c r="C465" s="145">
        <v>131</v>
      </c>
      <c r="D465" s="141">
        <v>131</v>
      </c>
      <c r="E465" s="172">
        <f t="shared" si="53"/>
        <v>136.30354488295592</v>
      </c>
      <c r="F465" s="172">
        <f t="shared" si="54"/>
        <v>-0.88328270294105482</v>
      </c>
      <c r="G465" s="28">
        <f t="shared" si="55"/>
        <v>1.0178062763037079</v>
      </c>
      <c r="H465" s="142">
        <f t="shared" si="49"/>
        <v>143.76498901292146</v>
      </c>
      <c r="I465" s="67">
        <f t="shared" si="50"/>
        <v>9.7442664220774508E-2</v>
      </c>
      <c r="J465" s="134">
        <f t="shared" si="51"/>
        <v>-12.764989012921461</v>
      </c>
      <c r="K465" s="57">
        <f t="shared" si="52"/>
        <v>162.94494450000562</v>
      </c>
    </row>
    <row r="466" spans="1:11" x14ac:dyDescent="0.25">
      <c r="A466" s="13" t="s">
        <v>471</v>
      </c>
      <c r="B466" s="14">
        <v>462</v>
      </c>
      <c r="C466" s="145">
        <v>125</v>
      </c>
      <c r="D466" s="141">
        <v>125</v>
      </c>
      <c r="E466" s="172">
        <f t="shared" si="53"/>
        <v>130.09595333814778</v>
      </c>
      <c r="F466" s="172">
        <f t="shared" si="54"/>
        <v>-1.3326543691946369</v>
      </c>
      <c r="G466" s="28">
        <f t="shared" si="55"/>
        <v>1.0324836725994697</v>
      </c>
      <c r="H466" s="142">
        <f t="shared" si="49"/>
        <v>140.39266118462282</v>
      </c>
      <c r="I466" s="67">
        <f t="shared" si="50"/>
        <v>0.12314128947698259</v>
      </c>
      <c r="J466" s="134">
        <f t="shared" si="51"/>
        <v>-15.392661184622824</v>
      </c>
      <c r="K466" s="57">
        <f t="shared" si="52"/>
        <v>236.93401834459411</v>
      </c>
    </row>
    <row r="467" spans="1:11" x14ac:dyDescent="0.25">
      <c r="A467" s="13" t="s">
        <v>472</v>
      </c>
      <c r="B467" s="14">
        <v>463</v>
      </c>
      <c r="C467" s="145">
        <v>127</v>
      </c>
      <c r="D467" s="141">
        <v>127</v>
      </c>
      <c r="E467" s="172">
        <f t="shared" si="53"/>
        <v>127.05470825636016</v>
      </c>
      <c r="F467" s="172">
        <f t="shared" si="54"/>
        <v>-1.4768594253374847</v>
      </c>
      <c r="G467" s="28">
        <f t="shared" si="55"/>
        <v>1.0228297801330175</v>
      </c>
      <c r="H467" s="142">
        <f t="shared" si="49"/>
        <v>131.87993906360569</v>
      </c>
      <c r="I467" s="67">
        <f t="shared" si="50"/>
        <v>3.8424717036265273E-2</v>
      </c>
      <c r="J467" s="134">
        <f t="shared" si="51"/>
        <v>-4.8799390636056899</v>
      </c>
      <c r="K467" s="57">
        <f t="shared" si="52"/>
        <v>23.813805264504776</v>
      </c>
    </row>
    <row r="468" spans="1:11" x14ac:dyDescent="0.25">
      <c r="A468" s="13" t="s">
        <v>473</v>
      </c>
      <c r="B468" s="14">
        <v>464</v>
      </c>
      <c r="C468" s="145">
        <v>143</v>
      </c>
      <c r="D468" s="141">
        <v>143</v>
      </c>
      <c r="E468" s="172">
        <f t="shared" si="53"/>
        <v>130.92830445779265</v>
      </c>
      <c r="F468" s="172">
        <f t="shared" si="54"/>
        <v>-1.0252809704380987</v>
      </c>
      <c r="G468" s="28">
        <f t="shared" si="55"/>
        <v>1.0219574912069371</v>
      </c>
      <c r="H468" s="142">
        <f t="shared" si="49"/>
        <v>127.81392270493313</v>
      </c>
      <c r="I468" s="67">
        <f t="shared" si="50"/>
        <v>0.10619634472074732</v>
      </c>
      <c r="J468" s="134">
        <f t="shared" si="51"/>
        <v>15.186077295066866</v>
      </c>
      <c r="K468" s="57">
        <f t="shared" si="52"/>
        <v>230.6169436117454</v>
      </c>
    </row>
    <row r="469" spans="1:11" x14ac:dyDescent="0.25">
      <c r="A469" s="13" t="s">
        <v>474</v>
      </c>
      <c r="B469" s="14">
        <v>465</v>
      </c>
      <c r="C469" s="145">
        <v>143</v>
      </c>
      <c r="D469" s="141">
        <v>143</v>
      </c>
      <c r="E469" s="172">
        <f t="shared" si="53"/>
        <v>132.98625052294184</v>
      </c>
      <c r="F469" s="172">
        <f t="shared" si="54"/>
        <v>-0.76505660863453107</v>
      </c>
      <c r="G469" s="28">
        <f t="shared" si="55"/>
        <v>1.0348727753367128</v>
      </c>
      <c r="H469" s="142">
        <f t="shared" si="49"/>
        <v>134.12275077199899</v>
      </c>
      <c r="I469" s="67">
        <f t="shared" si="50"/>
        <v>6.2078665930076965E-2</v>
      </c>
      <c r="J469" s="134">
        <f t="shared" si="51"/>
        <v>8.8772492280010056</v>
      </c>
      <c r="K469" s="57">
        <f t="shared" si="52"/>
        <v>78.805553856044455</v>
      </c>
    </row>
    <row r="470" spans="1:11" x14ac:dyDescent="0.25">
      <c r="A470" s="13" t="s">
        <v>475</v>
      </c>
      <c r="B470" s="14">
        <v>466</v>
      </c>
      <c r="C470" s="145">
        <v>160</v>
      </c>
      <c r="D470" s="141">
        <v>160</v>
      </c>
      <c r="E470" s="172">
        <f t="shared" si="53"/>
        <v>140.90202914704676</v>
      </c>
      <c r="F470" s="172">
        <f t="shared" si="54"/>
        <v>-3.239411499132161E-2</v>
      </c>
      <c r="G470" s="28">
        <f t="shared" si="55"/>
        <v>1.0291190538934303</v>
      </c>
      <c r="H470" s="142">
        <f t="shared" si="49"/>
        <v>135.23977470029604</v>
      </c>
      <c r="I470" s="67">
        <f t="shared" si="50"/>
        <v>0.15475140812314975</v>
      </c>
      <c r="J470" s="134">
        <f t="shared" si="51"/>
        <v>24.760225299703961</v>
      </c>
      <c r="K470" s="57">
        <f t="shared" si="52"/>
        <v>613.06875689210017</v>
      </c>
    </row>
    <row r="471" spans="1:11" x14ac:dyDescent="0.25">
      <c r="A471" s="13" t="s">
        <v>476</v>
      </c>
      <c r="B471" s="14">
        <v>467</v>
      </c>
      <c r="C471" s="145">
        <v>190</v>
      </c>
      <c r="D471" s="141">
        <v>190</v>
      </c>
      <c r="E471" s="172">
        <f t="shared" si="53"/>
        <v>157.02387594982065</v>
      </c>
      <c r="F471" s="172">
        <f t="shared" si="54"/>
        <v>1.3310238184680621</v>
      </c>
      <c r="G471" s="28">
        <f t="shared" si="55"/>
        <v>1.0324506576829486</v>
      </c>
      <c r="H471" s="142">
        <f t="shared" si="49"/>
        <v>143.96277880459624</v>
      </c>
      <c r="I471" s="67">
        <f t="shared" si="50"/>
        <v>0.24230116418633557</v>
      </c>
      <c r="J471" s="134">
        <f t="shared" si="51"/>
        <v>46.03722119540376</v>
      </c>
      <c r="K471" s="57">
        <f t="shared" si="52"/>
        <v>2119.4257353945331</v>
      </c>
    </row>
    <row r="472" spans="1:11" x14ac:dyDescent="0.25">
      <c r="A472" s="13" t="s">
        <v>477</v>
      </c>
      <c r="B472" s="14">
        <v>468</v>
      </c>
      <c r="C472" s="145">
        <v>182</v>
      </c>
      <c r="D472" s="141">
        <v>182</v>
      </c>
      <c r="E472" s="172">
        <f t="shared" si="53"/>
        <v>164.63474917513591</v>
      </c>
      <c r="F472" s="172">
        <f t="shared" si="54"/>
        <v>1.8610431084059655</v>
      </c>
      <c r="G472" s="28">
        <f t="shared" si="55"/>
        <v>1.0388125152679708</v>
      </c>
      <c r="H472" s="142">
        <f t="shared" si="49"/>
        <v>163.87717461137592</v>
      </c>
      <c r="I472" s="67">
        <f t="shared" si="50"/>
        <v>9.9575963673758677E-2</v>
      </c>
      <c r="J472" s="134">
        <f t="shared" si="51"/>
        <v>18.122825388624079</v>
      </c>
      <c r="K472" s="57">
        <f t="shared" si="52"/>
        <v>328.43680006655751</v>
      </c>
    </row>
    <row r="473" spans="1:11" x14ac:dyDescent="0.25">
      <c r="A473" s="13" t="s">
        <v>478</v>
      </c>
      <c r="B473" s="14">
        <v>469</v>
      </c>
      <c r="C473" s="145">
        <v>138</v>
      </c>
      <c r="D473" s="141">
        <v>138</v>
      </c>
      <c r="E473" s="172">
        <f t="shared" si="53"/>
        <v>154.87696590073878</v>
      </c>
      <c r="F473" s="172">
        <f t="shared" si="54"/>
        <v>0.88041416169738451</v>
      </c>
      <c r="G473" s="28">
        <f t="shared" si="55"/>
        <v>1.0214136764260675</v>
      </c>
      <c r="H473" s="142">
        <f t="shared" si="49"/>
        <v>171.34399223207569</v>
      </c>
      <c r="I473" s="67">
        <f t="shared" si="50"/>
        <v>0.24162313211649053</v>
      </c>
      <c r="J473" s="134">
        <f t="shared" si="51"/>
        <v>-33.343992232075692</v>
      </c>
      <c r="K473" s="57">
        <f t="shared" si="52"/>
        <v>1111.8218179727241</v>
      </c>
    </row>
    <row r="474" spans="1:11" x14ac:dyDescent="0.25">
      <c r="A474" s="13" t="s">
        <v>479</v>
      </c>
      <c r="B474" s="14">
        <v>470</v>
      </c>
      <c r="C474" s="145">
        <v>136</v>
      </c>
      <c r="D474" s="141">
        <v>136</v>
      </c>
      <c r="E474" s="172">
        <f t="shared" si="53"/>
        <v>147.1395203953345</v>
      </c>
      <c r="F474" s="172">
        <f t="shared" si="54"/>
        <v>0.15306680579400389</v>
      </c>
      <c r="G474" s="28">
        <f t="shared" si="55"/>
        <v>1.026415449490893</v>
      </c>
      <c r="H474" s="142">
        <f t="shared" si="49"/>
        <v>160.8118094844352</v>
      </c>
      <c r="I474" s="67">
        <f t="shared" si="50"/>
        <v>0.18243977562084707</v>
      </c>
      <c r="J474" s="134">
        <f t="shared" si="51"/>
        <v>-24.811809484435202</v>
      </c>
      <c r="K474" s="57">
        <f t="shared" si="52"/>
        <v>615.62588989190863</v>
      </c>
    </row>
    <row r="475" spans="1:11" x14ac:dyDescent="0.25">
      <c r="A475" s="13" t="s">
        <v>480</v>
      </c>
      <c r="B475" s="14">
        <v>471</v>
      </c>
      <c r="C475" s="145">
        <v>152</v>
      </c>
      <c r="D475" s="141">
        <v>152</v>
      </c>
      <c r="E475" s="172">
        <f t="shared" si="53"/>
        <v>146.94414632738446</v>
      </c>
      <c r="F475" s="172">
        <f t="shared" si="54"/>
        <v>0.12365839605000647</v>
      </c>
      <c r="G475" s="28">
        <f t="shared" si="55"/>
        <v>1.0385666671735272</v>
      </c>
      <c r="H475" s="142">
        <f t="shared" si="49"/>
        <v>153.00938299073121</v>
      </c>
      <c r="I475" s="67">
        <f t="shared" si="50"/>
        <v>6.6406775706000743E-3</v>
      </c>
      <c r="J475" s="134">
        <f t="shared" si="51"/>
        <v>-1.0093829907312113</v>
      </c>
      <c r="K475" s="57">
        <f t="shared" si="52"/>
        <v>1.0188540219774846</v>
      </c>
    </row>
    <row r="476" spans="1:11" x14ac:dyDescent="0.25">
      <c r="A476" s="13" t="s">
        <v>481</v>
      </c>
      <c r="B476" s="14">
        <v>472</v>
      </c>
      <c r="C476" s="145">
        <v>127</v>
      </c>
      <c r="D476" s="141">
        <v>127</v>
      </c>
      <c r="E476" s="172">
        <f t="shared" si="53"/>
        <v>138.91670937731271</v>
      </c>
      <c r="F476" s="172">
        <f t="shared" si="54"/>
        <v>-0.5642940511626694</v>
      </c>
      <c r="G476" s="28">
        <f t="shared" si="55"/>
        <v>1.0154320949337228</v>
      </c>
      <c r="H476" s="142">
        <f t="shared" si="49"/>
        <v>150.21706710647419</v>
      </c>
      <c r="I476" s="67">
        <f t="shared" si="50"/>
        <v>0.18281155201948182</v>
      </c>
      <c r="J476" s="134">
        <f t="shared" si="51"/>
        <v>-23.21706710647419</v>
      </c>
      <c r="K476" s="57">
        <f t="shared" si="52"/>
        <v>539.03220502652584</v>
      </c>
    </row>
    <row r="477" spans="1:11" x14ac:dyDescent="0.25">
      <c r="A477" s="13" t="s">
        <v>482</v>
      </c>
      <c r="B477" s="14">
        <v>473</v>
      </c>
      <c r="C477" s="145">
        <v>151</v>
      </c>
      <c r="D477" s="141">
        <v>151</v>
      </c>
      <c r="E477" s="172">
        <f t="shared" si="53"/>
        <v>141.49429078928728</v>
      </c>
      <c r="F477" s="172">
        <f t="shared" si="54"/>
        <v>-0.29911976207388702</v>
      </c>
      <c r="G477" s="28">
        <f t="shared" si="55"/>
        <v>1.0286901598194258</v>
      </c>
      <c r="H477" s="142">
        <f t="shared" si="49"/>
        <v>142.007056565141</v>
      </c>
      <c r="I477" s="67">
        <f t="shared" si="50"/>
        <v>5.9555916787145703E-2</v>
      </c>
      <c r="J477" s="134">
        <f t="shared" si="51"/>
        <v>8.9929434348590007</v>
      </c>
      <c r="K477" s="57">
        <f t="shared" si="52"/>
        <v>80.873031622573606</v>
      </c>
    </row>
    <row r="478" spans="1:11" x14ac:dyDescent="0.25">
      <c r="A478" s="13" t="s">
        <v>483</v>
      </c>
      <c r="B478" s="14">
        <v>474</v>
      </c>
      <c r="C478" s="145">
        <v>130</v>
      </c>
      <c r="D478" s="141">
        <v>130</v>
      </c>
      <c r="E478" s="172">
        <f t="shared" si="53"/>
        <v>135.44944598014439</v>
      </c>
      <c r="F478" s="172">
        <f t="shared" si="54"/>
        <v>-0.78405895604651055</v>
      </c>
      <c r="G478" s="28">
        <f t="shared" si="55"/>
        <v>1.0341696834726972</v>
      </c>
      <c r="H478" s="142">
        <f t="shared" si="49"/>
        <v>146.64059819472917</v>
      </c>
      <c r="I478" s="67">
        <f t="shared" si="50"/>
        <v>0.12800460149791665</v>
      </c>
      <c r="J478" s="134">
        <f t="shared" si="51"/>
        <v>-16.640598194729165</v>
      </c>
      <c r="K478" s="57">
        <f t="shared" si="52"/>
        <v>276.90950827842357</v>
      </c>
    </row>
    <row r="479" spans="1:11" x14ac:dyDescent="0.25">
      <c r="A479" s="13" t="s">
        <v>484</v>
      </c>
      <c r="B479" s="14">
        <v>475</v>
      </c>
      <c r="C479" s="145">
        <v>119</v>
      </c>
      <c r="D479" s="141">
        <v>119</v>
      </c>
      <c r="E479" s="172">
        <f t="shared" si="53"/>
        <v>128.39924748094259</v>
      </c>
      <c r="F479" s="172">
        <f t="shared" si="54"/>
        <v>-1.3129211334888167</v>
      </c>
      <c r="G479" s="28">
        <f t="shared" si="55"/>
        <v>1.0104862403971375</v>
      </c>
      <c r="H479" s="142">
        <f t="shared" si="49"/>
        <v>136.74355606094028</v>
      </c>
      <c r="I479" s="67">
        <f t="shared" si="50"/>
        <v>0.14910551311714521</v>
      </c>
      <c r="J479" s="134">
        <f t="shared" si="51"/>
        <v>-17.743556060940278</v>
      </c>
      <c r="K479" s="57">
        <f t="shared" si="52"/>
        <v>314.83378168773049</v>
      </c>
    </row>
    <row r="480" spans="1:11" x14ac:dyDescent="0.25">
      <c r="A480" s="13" t="s">
        <v>485</v>
      </c>
      <c r="B480" s="14">
        <v>476</v>
      </c>
      <c r="C480" s="145">
        <v>153</v>
      </c>
      <c r="D480" s="141">
        <v>153</v>
      </c>
      <c r="E480" s="172">
        <f t="shared" si="53"/>
        <v>134.84876302329997</v>
      </c>
      <c r="F480" s="172">
        <f t="shared" si="54"/>
        <v>-0.65777147804739811</v>
      </c>
      <c r="G480" s="28">
        <f t="shared" si="55"/>
        <v>1.0346001744791051</v>
      </c>
      <c r="H480" s="142">
        <f t="shared" si="49"/>
        <v>130.73245336122594</v>
      </c>
      <c r="I480" s="67">
        <f t="shared" si="50"/>
        <v>0.14553952051486316</v>
      </c>
      <c r="J480" s="134">
        <f t="shared" si="51"/>
        <v>22.267546638774064</v>
      </c>
      <c r="K480" s="57">
        <f t="shared" si="52"/>
        <v>495.84363330997815</v>
      </c>
    </row>
    <row r="481" spans="5:8" x14ac:dyDescent="0.25">
      <c r="E481" s="172">
        <f t="shared" si="53"/>
        <v>86.070101977124992</v>
      </c>
      <c r="F481" s="172">
        <f t="shared" si="54"/>
        <v>-4.7191745575973654</v>
      </c>
      <c r="G481" s="28">
        <f t="shared" si="55"/>
        <v>0.97646301513492073</v>
      </c>
      <c r="H481" s="63">
        <f>($E$480+$F$480)*G478</f>
        <v>138.77625525124122</v>
      </c>
    </row>
    <row r="482" spans="5:8" x14ac:dyDescent="0.25">
      <c r="E482" s="172">
        <f t="shared" si="53"/>
        <v>52.178484846885013</v>
      </c>
      <c r="F482" s="172">
        <f t="shared" si="54"/>
        <v>-7.1813287107284012</v>
      </c>
      <c r="G482" s="28">
        <f t="shared" si="55"/>
        <v>0.95410110818297733</v>
      </c>
      <c r="H482" s="63">
        <f>($E$480+$F$480*2)*G479</f>
        <v>134.93348151383375</v>
      </c>
    </row>
    <row r="483" spans="5:8" x14ac:dyDescent="0.25">
      <c r="E483" s="172">
        <f t="shared" si="53"/>
        <v>28.861175945730849</v>
      </c>
      <c r="F483" s="172">
        <f t="shared" si="54"/>
        <v>-8.5432054388003351</v>
      </c>
      <c r="G483" s="28">
        <f t="shared" si="55"/>
        <v>0.97686948474317115</v>
      </c>
      <c r="H483" s="63">
        <f>($E$480+$F$480*3)*$G$480</f>
        <v>137.47296229433198</v>
      </c>
    </row>
    <row r="484" spans="5:8" x14ac:dyDescent="0.25">
      <c r="H484" s="63"/>
    </row>
    <row r="485" spans="5:8" x14ac:dyDescent="0.25">
      <c r="H485" s="63"/>
    </row>
    <row r="486" spans="5:8" x14ac:dyDescent="0.25">
      <c r="H486" s="63"/>
    </row>
    <row r="487" spans="5:8" x14ac:dyDescent="0.25">
      <c r="H487" s="63"/>
    </row>
    <row r="488" spans="5:8" x14ac:dyDescent="0.25">
      <c r="H488" s="63"/>
    </row>
  </sheetData>
  <mergeCells count="5">
    <mergeCell ref="D1:M1"/>
    <mergeCell ref="N2:N3"/>
    <mergeCell ref="O2:O3"/>
    <mergeCell ref="P2:P3"/>
    <mergeCell ref="A3:C3"/>
  </mergeCells>
  <pageMargins left="0.7" right="0.7" top="0.75" bottom="0.75" header="0.3" footer="0.3"/>
  <drawing r:id="rId1"/>
  <legacyDrawing r:id="rId2"/>
  <oleObjects>
    <mc:AlternateContent xmlns:mc="http://schemas.openxmlformats.org/markup-compatibility/2006">
      <mc:Choice Requires="x14">
        <oleObject progId="Equation.3" shapeId="18433" r:id="rId3">
          <objectPr defaultSize="0" autoPict="0" r:id="rId4">
            <anchor moveWithCells="1">
              <from>
                <xdr:col>11</xdr:col>
                <xdr:colOff>238125</xdr:colOff>
                <xdr:row>5</xdr:row>
                <xdr:rowOff>104775</xdr:rowOff>
              </from>
              <to>
                <xdr:col>15</xdr:col>
                <xdr:colOff>19050</xdr:colOff>
                <xdr:row>13</xdr:row>
                <xdr:rowOff>0</xdr:rowOff>
              </to>
            </anchor>
          </objectPr>
        </oleObject>
      </mc:Choice>
      <mc:Fallback>
        <oleObject progId="Equation.3" shapeId="18433" r:id="rId3"/>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3FCDC-2103-42E4-B8BF-AB02C6B647C2}">
  <dimension ref="A1"/>
  <sheetViews>
    <sheetView topLeftCell="H1" zoomScale="85" zoomScaleNormal="85" workbookViewId="0">
      <selection activeCell="W43" sqref="W43"/>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A7A4-5375-4300-B968-ED3249D61EDD}">
  <dimension ref="A1"/>
  <sheetViews>
    <sheetView topLeftCell="N10" zoomScale="40" zoomScaleNormal="40" workbookViewId="0">
      <selection activeCell="BC67" sqref="BC6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 data</vt:lpstr>
      <vt:lpstr>Trend Data</vt:lpstr>
      <vt:lpstr>Grafik Trend + Kesimpulan</vt:lpstr>
      <vt:lpstr>Seasonal Data</vt:lpstr>
      <vt:lpstr>Define pattern type of seasonal</vt:lpstr>
      <vt:lpstr>Pegels B3 Seasonal Data</vt:lpstr>
      <vt:lpstr>Holt's Winter</vt:lpstr>
      <vt:lpstr>Triple ES vs Actual + Kesimpula</vt:lpstr>
      <vt:lpstr>Grafik Seasonal ES + Kesimpulan</vt:lpstr>
      <vt:lpstr>Kesimpulan Tambahan</vt:lpstr>
      <vt:lpstr>Alpha Solver + KESIMPULAN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Naura Jasmine Azzahra</cp:lastModifiedBy>
  <dcterms:created xsi:type="dcterms:W3CDTF">2023-09-19T02:06:36Z</dcterms:created>
  <dcterms:modified xsi:type="dcterms:W3CDTF">2023-10-22T13:05:38Z</dcterms:modified>
</cp:coreProperties>
</file>