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15180" windowHeight="8145" tabRatio="755" activeTab="4"/>
  </bookViews>
  <sheets>
    <sheet name="LoanInfo" sheetId="5" r:id="rId1"/>
    <sheet name="Conversions" sheetId="1" r:id="rId2"/>
    <sheet name="UseofProceeds" sheetId="7" r:id="rId3"/>
    <sheet name="LoanConditions" sheetId="2" r:id="rId4"/>
    <sheet name="BusinessRules" sheetId="4" r:id="rId5"/>
    <sheet name="ParagraphNumbers" sheetId="6" r:id="rId6"/>
  </sheets>
  <externalReferences>
    <externalReference r:id="rId7"/>
  </externalReferences>
  <definedNames>
    <definedName name="AIP_AT">'[1]GE DataTable'!$D$143</definedName>
    <definedName name="AIP_BI">'[1]GE DataTable'!$D$141</definedName>
    <definedName name="AIP_IN">'[1]GE DataTable'!$D$142</definedName>
    <definedName name="AMT_AdministratorName">[1]Maintenance!$H$14</definedName>
    <definedName name="AMT_CountyParishTable">[1]Maintenance!$R$503:$V$558</definedName>
    <definedName name="AMT_DeclarationMatch">[1]Maintenance!$B$1001</definedName>
    <definedName name="AMT_DisasterDate">[1]Maintenance!$D$1003</definedName>
    <definedName name="AMT_DisasterDescription">[1]Maintenance!$F$1003</definedName>
    <definedName name="AMT_DisasterRange">[1]Maintenance!$B$499:$F$998</definedName>
    <definedName name="AMT_EntityTypes">[1]Maintenance!$R$488:$R$494</definedName>
    <definedName name="AMT_ServicingOfficeAddressCity">[1]Maintenance!$J$493</definedName>
    <definedName name="AMT_ServicingOfficeAddressRow1">[1]Maintenance!$D$493</definedName>
    <definedName name="AMT_ServicingOfficeAddressRow2">[1]Maintenance!$D$494</definedName>
    <definedName name="AMT_ServicingOfficeAddressState">[1]Maintenance!$O$493</definedName>
    <definedName name="AMT_ServicingOfficeAddressZip">[1]Maintenance!$P$493</definedName>
    <definedName name="AMT_ServicingOfficeCity">[1]Maintenance!$J$487</definedName>
    <definedName name="AMT_ServicingOfficeMatch">[1]Maintenance!$B$491</definedName>
    <definedName name="AMT_ServicingOfficeNumbers">[1]Maintenance!$C$488:$C$489</definedName>
    <definedName name="AMT_ServicingOfficeState">[1]Maintenance!$O$487</definedName>
    <definedName name="AMT_ServicingOfficeStreet">[1]Maintenance!$D$487</definedName>
    <definedName name="AMT_ServicingOfficeZip">[1]Maintenance!$P$487</definedName>
    <definedName name="AMT_StateAbbreviationsRange">[1]Maintenance!$R$503:$R$558</definedName>
    <definedName name="AMT_StateAbbreviationsTable">[1]Maintenance!$R$502</definedName>
    <definedName name="BG_ActiveRow">[1]Borrowers!$E$336</definedName>
    <definedName name="BorrowerAddressFull">'[1]GE DataTable'!$D$17</definedName>
    <definedName name="BorrowerAddressRow1">'[1]GE DataTable'!$D$18</definedName>
    <definedName name="BorrowerAddressRow2">'[1]GE DataTable'!$D$19</definedName>
    <definedName name="BorrowerEtAl">'[1]GE DataTable'!$D$7</definedName>
    <definedName name="BorrowerEtAl2">'[1]GE DataTable'!$E$7</definedName>
    <definedName name="Borrowers">'[1]GE DataTable'!$D$6</definedName>
    <definedName name="BR_AffidavitTerritorialRegistrar">BusinessRules!$H$87</definedName>
    <definedName name="BR_BuildingPermit">BusinessRules!$H$137</definedName>
    <definedName name="BR_CollateralCodes">BusinessRules!$C$19:$C$46</definedName>
    <definedName name="BR_DocumentsFiledCLR">BusinessRules!$H$133</definedName>
    <definedName name="BR_DocumentsFiledSFA">BusinessRules!$H$134</definedName>
    <definedName name="BR_FLD_LAW">BusinessRules!$H$115</definedName>
    <definedName name="BR_FLD_POLICY">BusinessRules!$H$116</definedName>
    <definedName name="BR_FloodHazardMIFLD">BusinessRules!$H$113</definedName>
    <definedName name="BR_FloridaStampTax">BusinessRules!$H$108</definedName>
    <definedName name="BR_GuaranteeCodes">BusinessRules!$E$19:$E$25</definedName>
    <definedName name="BR_HAZ_NOPERIL">BusinessRules!$H$117</definedName>
    <definedName name="BR_HAZ_Sewer">BusinessRules!$H$119</definedName>
    <definedName name="BR_HAZ_Windstorm">BusinessRules!$H$118</definedName>
    <definedName name="BR_LoanLimitUnsecured">BusinessRules!$H$83</definedName>
    <definedName name="BR_MaximumIndebtednessAmountKY">BusinessRules!$H$100</definedName>
    <definedName name="BR_MaximumIndebtednessAmountLA">BusinessRules!$H$99</definedName>
    <definedName name="BR_OC_STA_Date">BusinessRules!$H$128</definedName>
    <definedName name="BR_OC_STA_Interest">BusinessRules!$H$127</definedName>
    <definedName name="BR_OC_STA_Option">BusinessRules!$H$121</definedName>
    <definedName name="BR_OC_STA_Option_Mult">BusinessRules!$H$126</definedName>
    <definedName name="BR_OC_STA_Option1">BusinessRules!$H$122</definedName>
    <definedName name="BR_OC_STA_Option2">BusinessRules!$H$123</definedName>
    <definedName name="BR_OC_STA_Option3">BusinessRules!$H$124</definedName>
    <definedName name="BR_OC_STA_Option4">BusinessRules!$H$125</definedName>
    <definedName name="BR_ProgressCertification">BusinessRules!$H$88</definedName>
    <definedName name="BR_PropertiesLocatedInAS">BusinessRules!$H$102</definedName>
    <definedName name="BR_PropertiesLocatedInFL">BusinessRules!$H$107</definedName>
    <definedName name="BR_PropertiesLocatedInGU">BusinessRules!$H$103</definedName>
    <definedName name="BR_PropertiesLocatedInMP">BusinessRules!$H$104</definedName>
    <definedName name="BR_PropertiesLocatedInUS">BusinessRules!$H$105</definedName>
    <definedName name="BR_RE02_Test1">BusinessRules!$H$110</definedName>
    <definedName name="BR_RE02_Test2">BusinessRules!$H$111</definedName>
    <definedName name="BR_SecurityAgreement">BusinessRules!$H$91</definedName>
    <definedName name="BR_TitleCompanyRequired">BusinessRules!$H$130</definedName>
    <definedName name="BR_TitlePolicy">BusinessRules!$H$89</definedName>
    <definedName name="BR_TitleReport">BusinessRules!$H$90</definedName>
    <definedName name="BR_UnsecuredLimitDate">BusinessRules!$H$85</definedName>
    <definedName name="BR_UnsecuredLimitIncrease">BusinessRules!$H$84</definedName>
    <definedName name="BR_UnsecuredLoanLimitEIDL">BusinessRules!$H$81</definedName>
    <definedName name="BR_UnsecuredLoanLimitMREIDL">BusinessRules!$H$82</definedName>
    <definedName name="BR_UnsecuredLoanLimitPhysical">BusinessRules!$H$80</definedName>
    <definedName name="ConvertedDeferralPeriod">'[1]GE DataTable'!$D$33</definedName>
    <definedName name="ConvertedInstallmentFrequency">'[1]GE DataTable'!$D$32</definedName>
    <definedName name="ConvertedInstallmentPayment">'[1]GE DataTable'!$D$31</definedName>
    <definedName name="ConvertedLoanAmount">'[1]GE DataTable'!$D$30</definedName>
    <definedName name="ConvertedMaturityTerm">'[1]GE DataTable'!$D$34</definedName>
    <definedName name="ConvertedMechanicsLien">'[1]GE DataTable'!$D$35</definedName>
    <definedName name="CP_ActiveRow">[1]Collateral!$E$70</definedName>
    <definedName name="CP_CollateralOwner1">[1]Collateral!$F$7</definedName>
    <definedName name="CP_CollateralSpecification">[1]Collateral!$D$7</definedName>
    <definedName name="CP_LienholderCity">[1]Collateral!$E$33</definedName>
    <definedName name="CP_LienholderName">[1]Collateral!$C$33</definedName>
    <definedName name="CP_LienholderState">[1]Collateral!$F$33</definedName>
    <definedName name="CP_LienholderStreet">[1]Collateral!$D$33</definedName>
    <definedName name="CP_LienholderZip">[1]Collateral!$G$33</definedName>
    <definedName name="CP_PropertyNumber">[1]Collateral!$C$7</definedName>
    <definedName name="CP_RecordCount">[1]Collateral!$E$71</definedName>
    <definedName name="CP_RecordNew">'[1]GE DataTable'!$D$72</definedName>
    <definedName name="CP_RecordOld">'[1]GE DataTable'!$D$73</definedName>
    <definedName name="CP_RefiRange">[1]Collateral!$C$47:$M$51</definedName>
    <definedName name="CS_00">BusinessRules!$D$46</definedName>
    <definedName name="CS_01">BusinessRules!$D$19</definedName>
    <definedName name="CS_02">BusinessRules!$D$20</definedName>
    <definedName name="CS_03">BusinessRules!$D$21</definedName>
    <definedName name="CS_04A">BusinessRules!$D$22</definedName>
    <definedName name="CS_04B">BusinessRules!$D$23</definedName>
    <definedName name="CS_04C">BusinessRules!$D$24</definedName>
    <definedName name="CS_04C_05C_Legal">'[1]CS DataTable'!$C$126</definedName>
    <definedName name="CS_04C_OwnerAddress">'[1]CS DataTable'!$C$125</definedName>
    <definedName name="CS_04D">BusinessRules!$D$25</definedName>
    <definedName name="CS_04E">BusinessRules!$D$26</definedName>
    <definedName name="CS_05A">BusinessRules!$D$27</definedName>
    <definedName name="CS_05B">BusinessRules!$D$28</definedName>
    <definedName name="CS_05C">BusinessRules!$D$29</definedName>
    <definedName name="CS_05D">BusinessRules!$D$30</definedName>
    <definedName name="CS_05E">BusinessRules!$D$31</definedName>
    <definedName name="CS_06">BusinessRules!$D$32</definedName>
    <definedName name="CS_07">BusinessRules!$D$33</definedName>
    <definedName name="CS_09">BusinessRules!$D$34</definedName>
    <definedName name="CS_10">BusinessRules!$D$35</definedName>
    <definedName name="CS_11">BusinessRules!$D$36</definedName>
    <definedName name="CS_12">BusinessRules!$D$37</definedName>
    <definedName name="CS_13">BusinessRules!$D$38</definedName>
    <definedName name="CS_14">BusinessRules!$D$39</definedName>
    <definedName name="CS_15">BusinessRules!$D$40</definedName>
    <definedName name="CS_15_16_04C_05C_NY">'[1]CS DataTable'!$C$123</definedName>
    <definedName name="CS_15_16_04C_05C_NY_DESC">'[1]CS DataTable'!$C$124</definedName>
    <definedName name="CS_16">BusinessRules!$D$41</definedName>
    <definedName name="CS_16A">BusinessRules!$D$41</definedName>
    <definedName name="CS_16B">BusinessRules!#REF!</definedName>
    <definedName name="CS_17">BusinessRules!$D$42</definedName>
    <definedName name="CS_18">BusinessRules!$D$43</definedName>
    <definedName name="CS_18_Count">'[1]CS DataTable'!$C$127</definedName>
    <definedName name="CS_19">BusinessRules!$D$44</definedName>
    <definedName name="CS_20">BusinessRules!$D$45</definedName>
    <definedName name="CS_CaliforniaCounties">'[1]CS DataTable'!$B$148</definedName>
    <definedName name="CS_Code">'[1]CS DataTable'!$D$111</definedName>
    <definedName name="CS_Collateral">BusinessRules!$D$18</definedName>
    <definedName name="CS_CollateralAddress">'[1]CS DataTable'!$B$138</definedName>
    <definedName name="CS_CollateralArea">'[1]CS DataTable'!$B$142</definedName>
    <definedName name="CS_CollateralCity">'[1]CS DataTable'!$B$139</definedName>
    <definedName name="CS_CollateralCombine">'[1]CS DataTable'!$B$155</definedName>
    <definedName name="CS_CollateralCounty">'[1]CS DataTable'!$B$141</definedName>
    <definedName name="CS_CollateralDuplicate">'[1]CS DataTable'!$B$151</definedName>
    <definedName name="CS_CollateralHold">'[1]CS DataTable'!$B$152</definedName>
    <definedName name="CS_CollateralMtgDOT">'[1]CS DataTable'!$B$153</definedName>
    <definedName name="CS_CollateralOwner1">'[1]CS DataTable'!$E$10</definedName>
    <definedName name="CS_CollateralOwner2">'[1]CS DataTable'!$F$10</definedName>
    <definedName name="CS_CollateralOwner3">'[1]CS DataTable'!$G$10</definedName>
    <definedName name="CS_CollateralOwner4">'[1]CS DataTable'!$H$10</definedName>
    <definedName name="CS_CollateralOwner5">'[1]CS DataTable'!$I$10</definedName>
    <definedName name="CS_CollateralOwners">'[1]CS DataTable'!$B$168</definedName>
    <definedName name="CS_CollateralSignors">'[1]CS DataTable'!$B$143</definedName>
    <definedName name="CS_CollateralState">'[1]CS DataTable'!$B$140</definedName>
    <definedName name="CS_CombinedAPN">'[1]CS DataTable'!$EC$118</definedName>
    <definedName name="CS_CombinedBookPage">'[1]CS DataTable'!$EC$136</definedName>
    <definedName name="CS_CombinedMortgageCount">'[1]CS DataTable'!$EL$114</definedName>
    <definedName name="CS_CombinedProperty1">'[1]CS DataTable'!$EC$120</definedName>
    <definedName name="CS_CombinedProperty2">'[1]CS DataTable'!$EC$121</definedName>
    <definedName name="CS_CombinedProperty3">'[1]CS DataTable'!$EC$122</definedName>
    <definedName name="CS_CombinedProperty4">'[1]CS DataTable'!$EC$123</definedName>
    <definedName name="CS_CombinedProperty5">'[1]CS DataTable'!$EC$124</definedName>
    <definedName name="CS_CombinedProperty6">'[1]CS DataTable'!$EC$125</definedName>
    <definedName name="CS_CombinedProperty7">'[1]CS DataTable'!$EC$126</definedName>
    <definedName name="CS_CombinedProperty8">'[1]CS DataTable'!$EC$127</definedName>
    <definedName name="CS_CombinedProperty9">'[1]CS DataTable'!$EC$128</definedName>
    <definedName name="CS_CombinedPropertyAddresses">'[1]CS DataTable'!$EC$132</definedName>
    <definedName name="CS_CombineFlagUCC">'[1]CS DataTable'!$EQ$10</definedName>
    <definedName name="CS_CombineFlagValue">'[1]CS DataTable'!$EQ$111</definedName>
    <definedName name="CS_CombineTextValue">'[1]CS DataTable'!$ER$111</definedName>
    <definedName name="CS_ConcurrentFilingTotal">'[1]CS DataTable'!$C$122</definedName>
    <definedName name="CS_Count">BusinessRules!$D$78</definedName>
    <definedName name="CS_CreditLine1">'[1]CS DataTable'!$AO$10</definedName>
    <definedName name="CS_CreditLine2">'[1]CS DataTable'!$BB$10</definedName>
    <definedName name="CS_CreditLine3">'[1]CS DataTable'!$BO$10</definedName>
    <definedName name="CS_CreditLine4">'[1]CS DataTable'!$CB$10</definedName>
    <definedName name="CS_CreditLine5">'[1]CS DataTable'!$CO$10</definedName>
    <definedName name="CS_CreditLineValue1">'[1]CS DataTable'!$AO$111</definedName>
    <definedName name="CS_CreditLineValue2">'[1]CS DataTable'!$BB$111</definedName>
    <definedName name="CS_CreditLineValue3">'[1]CS DataTable'!$BO$111</definedName>
    <definedName name="CS_CreditLineValue4">'[1]CS DataTable'!$CB$111</definedName>
    <definedName name="CS_CreditLineValue5">'[1]CS DataTable'!$CO$111</definedName>
    <definedName name="CS_DocumentHold">'[1]CS DataTable'!$EB$10</definedName>
    <definedName name="CS_DuplicateDocument">'[1]CS DataTable'!$EC$111</definedName>
    <definedName name="CS_DuplicateRecord">'[1]CS DataTable'!$EC$10</definedName>
    <definedName name="CS_ElementValue01">'[1]CS DataTable'!$N$111</definedName>
    <definedName name="CS_ElementValue02">'[1]CS DataTable'!$O$111</definedName>
    <definedName name="CS_ElementValue03">'[1]CS DataTable'!$P$111</definedName>
    <definedName name="CS_ElementValue04">'[1]CS DataTable'!$Q$111</definedName>
    <definedName name="CS_ElementValue05">'[1]CS DataTable'!$R$111</definedName>
    <definedName name="CS_ElementValue06">'[1]CS DataTable'!$S$111</definedName>
    <definedName name="CS_ElementValue07">'[1]CS DataTable'!$T$111</definedName>
    <definedName name="CS_ElementValue08">'[1]CS DataTable'!$U$111</definedName>
    <definedName name="CS_ElementValue09">'[1]CS DataTable'!$V$111</definedName>
    <definedName name="CS_ElementValue10">'[1]CS DataTable'!$W$111</definedName>
    <definedName name="CS_ElementValue11">'[1]CS DataTable'!$X$111</definedName>
    <definedName name="CS_ElementValue12">'[1]CS DataTable'!$Y$111</definedName>
    <definedName name="CS_ElementValue13">'[1]CS DataTable'!$Z$111</definedName>
    <definedName name="CS_ElementValue14">'[1]CS DataTable'!$AA$111</definedName>
    <definedName name="CS_ElementValue15">'[1]CS DataTable'!$AB$111</definedName>
    <definedName name="CS_ElementValue16">'[1]CS DataTable'!$AC$111</definedName>
    <definedName name="CS_GuarantorAddressFull">'[1]CS DataTable'!$T$218</definedName>
    <definedName name="CS_GuarantorAmended">'[1]CS DataTable'!$U$218</definedName>
    <definedName name="CS_GuarantorAmount">'[1]CS DataTable'!$C$218</definedName>
    <definedName name="CS_GuarantorCode">'[1]CS DataTable'!$B$218</definedName>
    <definedName name="CS_GuarantorCount">'[1]CS DataTable'!$A$218</definedName>
    <definedName name="CS_GuarantorIndex">'[1]CS DataTable'!$C$111</definedName>
    <definedName name="CS_GuarantorName">'[1]CS DataTable'!$B$147</definedName>
    <definedName name="CS_GuarantorNameFinal">'[1]CS DataTable'!$S$218</definedName>
    <definedName name="CS_GuarantorNumber">'[1]CS DataTable'!$C$10</definedName>
    <definedName name="CS_GuarantorRange">'[1]CS DataTable'!$C$11:$C$109</definedName>
    <definedName name="CS_GuarantorRecords">'[1]CS DataTable'!$E$215</definedName>
    <definedName name="CS_HoldRange">'[1]CS DataTable'!$EB$11:$EB$109</definedName>
    <definedName name="CS_Index_LienHolder1PFA">'[1]GE DataTable'!$D$89</definedName>
    <definedName name="CS_Index_LienHolder2PFA">'[1]GE DataTable'!$D$90</definedName>
    <definedName name="CS_Index_LienHolder3PFA">'[1]GE DataTable'!$D$91</definedName>
    <definedName name="CS_Index_LienHolder4PFA">'[1]GE DataTable'!$D$92</definedName>
    <definedName name="CS_Index_LienHolder5PFA">'[1]GE DataTable'!$D$93</definedName>
    <definedName name="CS_IndexAddress1">'[1]GE DataTable'!$D$77</definedName>
    <definedName name="CS_IndexAddress2">'[1]GE DataTable'!$D$88</definedName>
    <definedName name="CS_IndexCode1">'[1]GE DataTable'!$D$75</definedName>
    <definedName name="CS_IndexCode2">'[1]GE DataTable'!$D$86</definedName>
    <definedName name="CS_IndexCounty1">'[1]GE DataTable'!$D$78</definedName>
    <definedName name="CS_IndexNumber1">'[1]GE DataTable'!$D$74</definedName>
    <definedName name="CS_IndexNumber2">'[1]GE DataTable'!$D$85</definedName>
    <definedName name="CS_IndexOwner1">'[1]GE DataTable'!$D$80</definedName>
    <definedName name="CS_IndexOwner2">'[1]GE DataTable'!$D$81</definedName>
    <definedName name="CS_IndexOwner3">'[1]GE DataTable'!$D$82</definedName>
    <definedName name="CS_IndexOwner4">'[1]GE DataTable'!$D$83</definedName>
    <definedName name="CS_IndexOwner5">'[1]GE DataTable'!$D$84</definedName>
    <definedName name="CS_IndexProperty1">'[1]GE DataTable'!$D$76</definedName>
    <definedName name="CS_IndexProperty2">'[1]GE DataTable'!$D$87</definedName>
    <definedName name="CS_IndexState1">'[1]GE DataTable'!$D$79</definedName>
    <definedName name="CS_Intervenor_FirstName">'[1]CS DataTable'!$B$195</definedName>
    <definedName name="CS_Intervenor_LastName">'[1]CS DataTable'!$B$197</definedName>
    <definedName name="CS_Intervenor_MiddleName">'[1]CS DataTable'!$B$196</definedName>
    <definedName name="CS_IntervenorName">'[1]CS DataTable'!$B$194</definedName>
    <definedName name="CS_LandTrustCount">'[1]CS DataTable'!$C$129</definedName>
    <definedName name="CS_LendersLienAMT">'[1]CS DataTable'!$E$209</definedName>
    <definedName name="CS_LendersLienREQ">'[1]CS DataTable'!$E$210</definedName>
    <definedName name="CS_LienBalance1">'[1]CS DataTable'!$AN$10</definedName>
    <definedName name="CS_LienBalance2">'[1]CS DataTable'!$BA$10</definedName>
    <definedName name="CS_LienBalance3">'[1]CS DataTable'!$BN$10</definedName>
    <definedName name="CS_LienBalance4">'[1]CS DataTable'!$CA$10</definedName>
    <definedName name="CS_LienBalance5">'[1]CS DataTable'!$CN$10</definedName>
    <definedName name="CS_LienBalanceValue1">'[1]CS DataTable'!$AN$111</definedName>
    <definedName name="CS_LienBalanceValue2">'[1]CS DataTable'!$BA$111</definedName>
    <definedName name="CS_LienBalanceValue3">'[1]CS DataTable'!$BN$111</definedName>
    <definedName name="CS_LienBalanceValue4">'[1]CS DataTable'!$CA$111</definedName>
    <definedName name="CS_LienBalanceValue5">'[1]CS DataTable'!$CN$111</definedName>
    <definedName name="CS_LienBook1">'[1]CS DataTable'!$AQ$10</definedName>
    <definedName name="CS_LienBook2">'[1]CS DataTable'!$BD$10</definedName>
    <definedName name="CS_LienBook3">'[1]CS DataTable'!$BQ$10</definedName>
    <definedName name="CS_LienBook4">'[1]CS DataTable'!$CD$10</definedName>
    <definedName name="CS_LienBook5">'[1]CS DataTable'!$CQ$10</definedName>
    <definedName name="CS_LienHolder1_PFA_GU">'[1]GE DataTable'!$D$94</definedName>
    <definedName name="CS_LienHolder2_PFA_GU">'[1]GE DataTable'!$D$95</definedName>
    <definedName name="CS_LienHolder3_PFA_GU">'[1]GE DataTable'!$D$96</definedName>
    <definedName name="CS_LienHolder4_PFA_GU">'[1]GE DataTable'!$D$97</definedName>
    <definedName name="CS_LienHolder5_PFA_GU">'[1]GE DataTable'!$D$98</definedName>
    <definedName name="CS_LienholderAddress1">'[1]CS DataTable'!$AM$10</definedName>
    <definedName name="CS_LienholderAddress2">'[1]CS DataTable'!$AZ$10</definedName>
    <definedName name="CS_LienholderAddress3">'[1]CS DataTable'!$BM$10</definedName>
    <definedName name="CS_LienholderAddress4">'[1]CS DataTable'!$BZ$10</definedName>
    <definedName name="CS_LienholderAddress5">'[1]CS DataTable'!$CM$10</definedName>
    <definedName name="CS_LienholderCity1">'[1]CS DataTable'!$AJ$10</definedName>
    <definedName name="CS_LienholderCity2">'[1]CS DataTable'!$AW$10</definedName>
    <definedName name="CS_LienholderCity3">'[1]CS DataTable'!$BJ$10</definedName>
    <definedName name="CS_LienholderCity4">'[1]CS DataTable'!$BW$10</definedName>
    <definedName name="CS_LienholderCity5">'[1]CS DataTable'!$CJ$10</definedName>
    <definedName name="CS_LienholderName1">'[1]CS DataTable'!$AH$10</definedName>
    <definedName name="CS_LienholderName2">'[1]CS DataTable'!$AU$10</definedName>
    <definedName name="CS_LienholderName3">'[1]CS DataTable'!$BH$10</definedName>
    <definedName name="CS_LienholderName4">'[1]CS DataTable'!$BU$10</definedName>
    <definedName name="CS_LienholderName5">'[1]CS DataTable'!$CH$10</definedName>
    <definedName name="CS_LienholderState1">'[1]CS DataTable'!$AK$10</definedName>
    <definedName name="CS_LienholderState2">'[1]CS DataTable'!$AX$10</definedName>
    <definedName name="CS_LienholderState3">'[1]CS DataTable'!$BK$10</definedName>
    <definedName name="CS_LienholderState4">'[1]CS DataTable'!$BX$10</definedName>
    <definedName name="CS_LienholderState5">'[1]CS DataTable'!$CK$10</definedName>
    <definedName name="CS_LienholderStreet1">'[1]CS DataTable'!$AI$10</definedName>
    <definedName name="CS_LienholderStreet2">'[1]CS DataTable'!$AV$10</definedName>
    <definedName name="CS_LienholderStreet3">'[1]CS DataTable'!$BI$10</definedName>
    <definedName name="CS_LienholderStreet4">'[1]CS DataTable'!$BV$10</definedName>
    <definedName name="CS_LienholderStreet5">'[1]CS DataTable'!$CI$10</definedName>
    <definedName name="CS_LienholderValue1">'[1]CS DataTable'!$AH$111</definedName>
    <definedName name="CS_LienholderValue2">'[1]CS DataTable'!$AU$111</definedName>
    <definedName name="CS_LienholderValue3">'[1]CS DataTable'!$BH$111</definedName>
    <definedName name="CS_LienholderValue4">'[1]CS DataTable'!$BU$111</definedName>
    <definedName name="CS_LienholderValue5">'[1]CS DataTable'!$CH$111</definedName>
    <definedName name="CS_LienholderZip1">'[1]CS DataTable'!$AL$10</definedName>
    <definedName name="CS_LienholderZip2">'[1]CS DataTable'!$AY$10</definedName>
    <definedName name="CS_LienholderZip3">'[1]CS DataTable'!$BL$10</definedName>
    <definedName name="CS_LienholderZip4">'[1]CS DataTable'!$BY$10</definedName>
    <definedName name="CS_LienholderZip5">'[1]CS DataTable'!$CL$10</definedName>
    <definedName name="CS_LienMaxAmt1">'[1]CS DataTable'!$AS$10</definedName>
    <definedName name="CS_LienMaxAmt2">'[1]CS DataTable'!$BF$10</definedName>
    <definedName name="CS_LienMaxAmt3">'[1]CS DataTable'!$BS$10</definedName>
    <definedName name="CS_LienMaxAmt4">'[1]CS DataTable'!$CF$10</definedName>
    <definedName name="CS_LienMaxAmt5">'[1]CS DataTable'!$CS$10</definedName>
    <definedName name="CS_LienPage1">'[1]CS DataTable'!$AR$10</definedName>
    <definedName name="CS_LienPage2">'[1]CS DataTable'!$BE$10</definedName>
    <definedName name="CS_LienPage3">'[1]CS DataTable'!$BR$10</definedName>
    <definedName name="CS_LienPage4">'[1]CS DataTable'!$CE$10</definedName>
    <definedName name="CS_LienPage5">'[1]CS DataTable'!$CR$10</definedName>
    <definedName name="CS_LienPrincipal1">'[1]CS DataTable'!$AT$10</definedName>
    <definedName name="CS_LienPrincipal2">'[1]CS DataTable'!$BG$10</definedName>
    <definedName name="CS_LienPrincipal3">'[1]CS DataTable'!$BT$10</definedName>
    <definedName name="CS_LienPrincipal4">'[1]CS DataTable'!$CG$10</definedName>
    <definedName name="CS_LienPrincipal5">'[1]CS DataTable'!$CT$10</definedName>
    <definedName name="CS_LienRecorded1">'[1]CS DataTable'!$AP$10</definedName>
    <definedName name="CS_LienRecorded2">'[1]CS DataTable'!$BC$10</definedName>
    <definedName name="CS_LienRecorded3">'[1]CS DataTable'!$BP$10</definedName>
    <definedName name="CS_LienRecorded4">'[1]CS DataTable'!$CC$10</definedName>
    <definedName name="CS_LienRecorded5">'[1]CS DataTable'!$CP$10</definedName>
    <definedName name="CS_LouisianaCount">'[1]CS DataTable'!$C$130</definedName>
    <definedName name="CS_MechanicsLienAMT">'[1]CS DataTable'!$C$209</definedName>
    <definedName name="CS_MechanicsLienORV">'[1]CS DataTable'!$C$212</definedName>
    <definedName name="CS_MechanicsLienReloAddress">'[1]CS DataTable'!$C$213</definedName>
    <definedName name="CS_MechanicsLienREQ">'[1]CS DataTable'!$C$210</definedName>
    <definedName name="CS_MechanicsLienType">'[1]CS DataTable'!$C$211</definedName>
    <definedName name="CS_MortgageCombine1">'[1]CS DataTable'!$ED$111</definedName>
    <definedName name="CS_MortgageCombine2">'[1]CS DataTable'!$EE$111</definedName>
    <definedName name="CS_MortgageCombine3">'[1]CS DataTable'!$EF$111</definedName>
    <definedName name="CS_MortgageCombine4">'[1]CS DataTable'!$EG$111</definedName>
    <definedName name="CS_MortgageCombine5">'[1]CS DataTable'!$EH$111</definedName>
    <definedName name="CS_MortgageCombine6">'[1]CS DataTable'!$EI$111</definedName>
    <definedName name="CS_MortgageCombine7">'[1]CS DataTable'!$EJ$111</definedName>
    <definedName name="CS_MortgageCombine8">'[1]CS DataTable'!$EK$111</definedName>
    <definedName name="CS_MortgageCombine9">'[1]CS DataTable'!$EL$111</definedName>
    <definedName name="CS_MortgageCount">'[1]CS DataTable'!$C$117</definedName>
    <definedName name="CS_MortgageHold">'[1]CS DataTable'!$C$118</definedName>
    <definedName name="CS_Number">'[1]CS DataTable'!$D$10</definedName>
    <definedName name="CS_NY_COOP_STR_FLAG">'[1]CS DataTable'!$C$134</definedName>
    <definedName name="CS_Owner1">'[1]CS DataTable'!$E$111</definedName>
    <definedName name="CS_Owner1AddressFull">'[1]CS DataTable'!$C$175</definedName>
    <definedName name="CS_Owner1NameOrganization">'[1]CS DataTable'!$C$171</definedName>
    <definedName name="CS_Owner1SJD">'[1]CS DataTable'!$C$173</definedName>
    <definedName name="CS_Owner1State">'[1]CS DataTable'!$C$174</definedName>
    <definedName name="CS_Owner1Type">'[1]CS DataTable'!$C$172</definedName>
    <definedName name="CS_Owner2">'[1]CS DataTable'!$F$111</definedName>
    <definedName name="CS_Owner3">'[1]CS DataTable'!$G$111</definedName>
    <definedName name="CS_Owner4">'[1]CS DataTable'!$H$111</definedName>
    <definedName name="CS_Owner5">'[1]CS DataTable'!$I$111</definedName>
    <definedName name="CS_Owner6">'[1]CS DataTable'!$J$111</definedName>
    <definedName name="CS_Owner7">'[1]CS DataTable'!$K$111</definedName>
    <definedName name="CS_Owner8">'[1]CS DataTable'!$L$111</definedName>
    <definedName name="CS_Owner9">'[1]CS DataTable'!$M$111</definedName>
    <definedName name="CS_OwnerGuarantors">'[1]CS DataTable'!$C$188</definedName>
    <definedName name="CS_OwnerGuarantorsFull">'[1]CS DataTable'!$C$189</definedName>
    <definedName name="CS_OwnerGuarantorsLimited">'[1]CS DataTable'!$C$190</definedName>
    <definedName name="CS_OwnerNames">'[1]CS DataTable'!$B$144</definedName>
    <definedName name="CS_OwnerStatus">'[1]CS DataTable'!$B$146</definedName>
    <definedName name="CS_OwnerTitles">'[1]CS DataTable'!$B$145</definedName>
    <definedName name="CS_PropertyCombine1">'[1]CS DataTable'!$ED$112</definedName>
    <definedName name="CS_PropertyCombine2">'[1]CS DataTable'!$EE$112</definedName>
    <definedName name="CS_PropertyCombine3">'[1]CS DataTable'!$EF$112</definedName>
    <definedName name="CS_PropertyCombine4">'[1]CS DataTable'!$EG$112</definedName>
    <definedName name="CS_PropertyCombine5">'[1]CS DataTable'!$EH$112</definedName>
    <definedName name="CS_PropertyCombine6">'[1]CS DataTable'!$EI$112</definedName>
    <definedName name="CS_PropertyCombine7">'[1]CS DataTable'!$EJ$112</definedName>
    <definedName name="CS_PropertyCombine8">'[1]CS DataTable'!$EK$112</definedName>
    <definedName name="CS_PropertyCombine9">'[1]CS DataTable'!$EL$112</definedName>
    <definedName name="CS_PropertyIndex">'[1]CS DataTable'!$B$111</definedName>
    <definedName name="CS_PropertyNumber">'[1]CS DataTable'!$B$10</definedName>
    <definedName name="CS_PropertyRange">'[1]CS DataTable'!$B$11:$B$109</definedName>
    <definedName name="CS_RecordColumn">'[1]CS DataTable'!$A$11:$A$109</definedName>
    <definedName name="CS_RecordCount">'[1]CS DataTable'!$C$113</definedName>
    <definedName name="CS_RecordIndex">'[1]CS DataTable'!$A$111</definedName>
    <definedName name="CS_Report_Policy_Value">'[1]CS DataTable'!$EO$111</definedName>
    <definedName name="CS_RequestNoticeDefault">'[1]CS DataTable'!$C$135</definedName>
    <definedName name="CS_RequestNoticeSale">'[1]CS DataTable'!$C$132</definedName>
    <definedName name="CS_RequestNoticeSeizure">'[1]CS DataTable'!$C$131</definedName>
    <definedName name="CS_RequiredElement01">'[1]CS DataTable'!$N$10</definedName>
    <definedName name="CS_RequiredElement02">'[1]CS DataTable'!$O$10</definedName>
    <definedName name="CS_RequiredElement03">'[1]CS DataTable'!$P$10</definedName>
    <definedName name="CS_RequiredElement04">'[1]CS DataTable'!$Q$10</definedName>
    <definedName name="CS_RequiredElement05">'[1]CS DataTable'!$R$10</definedName>
    <definedName name="CS_RequiredElement06">'[1]CS DataTable'!$S$10</definedName>
    <definedName name="CS_RequiredElement07">'[1]CS DataTable'!$T$10</definedName>
    <definedName name="CS_RequiredElement08">'[1]CS DataTable'!$U$10</definedName>
    <definedName name="CS_RequiredElement09">'[1]CS DataTable'!$V$10</definedName>
    <definedName name="CS_RequiredElement14">'[1]CS DataTable'!$AA$10</definedName>
    <definedName name="CS_RequiredElement15">'[1]CS DataTable'!$AB$10</definedName>
    <definedName name="CS_ResultCurrentLienAmount1">'[1]CS DataTable'!$CV$111</definedName>
    <definedName name="CS_ResultCurrentLienAmount2">'[1]CS DataTable'!$DG$111</definedName>
    <definedName name="CS_ResultCurrentLienAmount3">'[1]CS DataTable'!$DR$111</definedName>
    <definedName name="CS_ResultCurrentLienholder1">'[1]CS DataTable'!$CU$111</definedName>
    <definedName name="CS_ResultCurrentLienholder2">'[1]CS DataTable'!$DF$111</definedName>
    <definedName name="CS_ResultCurrentLienholder3">'[1]CS DataTable'!$DQ$111</definedName>
    <definedName name="CS_ResultDocumentHold">'[1]CS DataTable'!$EB$111</definedName>
    <definedName name="CS_ResultOriginalBookNumber1">'[1]CS DataTable'!$DD$111</definedName>
    <definedName name="CS_ResultOriginalBookNumber2">'[1]CS DataTable'!$DO$111</definedName>
    <definedName name="CS_ResultOriginalBookNumber3">'[1]CS DataTable'!$DZ$111</definedName>
    <definedName name="CS_ResultOriginalInstrumentNumber1">'[1]CS DataTable'!$DC$111</definedName>
    <definedName name="CS_ResultOriginalInstrumentNumber2">'[1]CS DataTable'!$DN$111</definedName>
    <definedName name="CS_ResultOriginalInstrumentNumber3">'[1]CS DataTable'!$DY$111</definedName>
    <definedName name="CS_ResultOriginalLienAmount1">'[1]CS DataTable'!$CZ$111</definedName>
    <definedName name="CS_ResultOriginalLienAmount2">'[1]CS DataTable'!$DK$111</definedName>
    <definedName name="CS_ResultOriginalLienAmount3">'[1]CS DataTable'!$DV$111</definedName>
    <definedName name="CS_ResultOriginalLienholder1">'[1]CS DataTable'!$CY$111</definedName>
    <definedName name="CS_ResultOriginalLienholder2">'[1]CS DataTable'!$DJ$111</definedName>
    <definedName name="CS_ResultOriginalLienholder3">'[1]CS DataTable'!$DU$111</definedName>
    <definedName name="CS_ResultOriginalPageNumber1">'[1]CS DataTable'!$DE$111</definedName>
    <definedName name="CS_ResultOriginalPageNumber2">'[1]CS DataTable'!$DP$111</definedName>
    <definedName name="CS_ResultOriginalPageNumber3">'[1]CS DataTable'!$EA$111</definedName>
    <definedName name="CS_ResultOriginalRecordingDate1">'[1]CS DataTable'!$CX$111</definedName>
    <definedName name="CS_ResultOriginalRecordingDate2">'[1]CS DataTable'!$DI$111</definedName>
    <definedName name="CS_ResultOriginalRecordingDate3">'[1]CS DataTable'!$DT$111</definedName>
    <definedName name="CS_ResultOriginalTrustee1">'[1]CS DataTable'!$DA$111</definedName>
    <definedName name="CS_ResultOriginalTrustee2">'[1]CS DataTable'!$DL$111</definedName>
    <definedName name="CS_ResultOriginalTrustee3">'[1]CS DataTable'!$DW$111</definedName>
    <definedName name="CS_ResultOriginalVesting1">'[1]CS DataTable'!$DB$111</definedName>
    <definedName name="CS_ResultOriginalVesting2">'[1]CS DataTable'!$DM$111</definedName>
    <definedName name="CS_ResultOriginalVesting3">'[1]CS DataTable'!$DX$111</definedName>
    <definedName name="CS_ResultPayDownOff1">'[1]CS DataTable'!$CW$111</definedName>
    <definedName name="CS_ResultPayDownOff2">'[1]CS DataTable'!$DH$111</definedName>
    <definedName name="CS_ResultPayDownOff3">'[1]CS DataTable'!$DS$111</definedName>
    <definedName name="CS_SignatureSeal">'[1]CS DataTable'!$B$154</definedName>
    <definedName name="CS_SpecificationRange">'[1]CS DataTable'!$D$11:$D$109</definedName>
    <definedName name="CS_StateIndex">'[1]CS DataTable'!$B$149</definedName>
    <definedName name="CS_UCC">'[1]CS DataTable'!$C$133</definedName>
    <definedName name="CS_UserPrompt01">[1]Collateral!$E$83</definedName>
    <definedName name="CS_UserPrompt02">[1]Collateral!$E$84</definedName>
    <definedName name="CS_UserPrompt03">[1]Collateral!$E$85</definedName>
    <definedName name="CS_UserPrompt04">[1]Collateral!$E$86</definedName>
    <definedName name="CS_UserPrompt05">[1]Collateral!$E$87</definedName>
    <definedName name="CS_UserPrompt06">[1]Collateral!$E$88</definedName>
    <definedName name="CS_UserPrompt07">[1]Collateral!$E$89</definedName>
    <definedName name="CS_UserPrompt08">[1]Collateral!$E$90</definedName>
    <definedName name="CS_UserPrompt09">[1]Collateral!$E$91</definedName>
    <definedName name="CS_UserPrompt10">[1]Collateral!$E$92</definedName>
    <definedName name="CS_UserPrompt11">[1]Collateral!$E$93</definedName>
    <definedName name="CS_UserPrompt12">[1]Collateral!$E$94</definedName>
    <definedName name="CS_UserPrompt13">[1]Collateral!$E$95</definedName>
    <definedName name="CS_UserPrompt14">[1]Collateral!$E$96</definedName>
    <definedName name="CS_UserPrompt15">[1]Collateral!$E$97</definedName>
    <definedName name="CS_UserPrompt16">[1]Collateral!$E$98</definedName>
    <definedName name="CS_UserPrompt17">[1]Collateral!$E$99</definedName>
    <definedName name="CS_UserPrompt18">[1]Collateral!$E$100</definedName>
    <definedName name="CS_UserPrompt19">[1]Collateral!$E$101</definedName>
    <definedName name="CS_UserPrompt20">[1]Collateral!$E$102</definedName>
    <definedName name="CS_VendorsLienAMT">'[1]CS DataTable'!$F$200</definedName>
    <definedName name="DC_CST">BusinessRules!$R$21</definedName>
    <definedName name="DC_DistributionsCompensation">BusinessRules!$R$18</definedName>
    <definedName name="DC_LAC">BusinessRules!$R$19</definedName>
    <definedName name="DC_LFR">BusinessRules!$R$20</definedName>
    <definedName name="DCMS_ActionLog">'[1]DCMS Data'!$C$119</definedName>
    <definedName name="DCMS_ActionRange">'[1]DCMS Data'!$C$120:$C$218</definedName>
    <definedName name="DCMS_DisasterDate">'[1]DCMS Data'!$D$4</definedName>
    <definedName name="DCMS_DisasterDescription">'[1]DCMS Data'!$D$5</definedName>
    <definedName name="DCMS_DocumentCount">'[1]DCMS Data'!$B$219</definedName>
    <definedName name="DCMS_EIDLLimit">'[1]DCMS Data'!$D$10</definedName>
    <definedName name="DCMS_LoanAmount">'[1]DCMS Data'!$D$6</definedName>
    <definedName name="DCMS_PhysicalLimit">'[1]DCMS Data'!$D$9</definedName>
    <definedName name="DeferralPeriod">'[1]GE DataTable'!$D$20</definedName>
    <definedName name="Disbursement">#REF!</definedName>
    <definedName name="DV_AlertMessage">'[1]GE DataTable'!$D$218</definedName>
    <definedName name="Final_Maturity_Term">Conversions!$G$3</definedName>
    <definedName name="FinanceCharge">'[1]GE DataTable'!$D$45</definedName>
    <definedName name="GE_BorrowerCorporateCount">'[1]GE DataTable'!$D$8</definedName>
    <definedName name="GE_BorrowerCount">'[1]GE DataTable'!$D$14</definedName>
    <definedName name="GE_BorrowerIndividualCount">'[1]GE DataTable'!$D$12</definedName>
    <definedName name="GE_BorrowerLimitedLiabilityCount">'[1]GE DataTable'!$D$9</definedName>
    <definedName name="GE_BorrowerNonProfitCount">'[1]GE DataTable'!$D$10</definedName>
    <definedName name="GE_BorrowerPartnershipCount">'[1]GE DataTable'!$D$11</definedName>
    <definedName name="GE_BorrowerTrustCount">'[1]GE DataTable'!$D$13</definedName>
    <definedName name="GE_CommandBarMsg">'[1]GE DataTable'!$D$128</definedName>
    <definedName name="GE_DocumentsMsg">'[1]GE DataTable'!$D$127</definedName>
    <definedName name="GE_EntityTable">'[1]GE DataTable'!$C$171:$C$179</definedName>
    <definedName name="GE_GuarantorCode">'[1]GE DataTable'!$D$101</definedName>
    <definedName name="GE_GuarantorIndex">'[1]GE DataTable'!$D$99</definedName>
    <definedName name="GE_GuarantorNumber">'[1]GE DataTable'!$D$100</definedName>
    <definedName name="GE_LoanNumber">'[1]GE DataTable'!$D$51</definedName>
    <definedName name="GE_ProcedureCall">'[1]GE DataTable'!$D$139</definedName>
    <definedName name="GE_RightToCancel">'[1]GE DataTable'!$D$140</definedName>
    <definedName name="GU_01">BusinessRules!$F$19</definedName>
    <definedName name="GU_02">BusinessRules!$F$20</definedName>
    <definedName name="GU_03">BusinessRules!$F$21</definedName>
    <definedName name="GU_04">BusinessRules!$F$22</definedName>
    <definedName name="GU_05">BusinessRules!$F$23</definedName>
    <definedName name="GU_06">BusinessRules!$F$24</definedName>
    <definedName name="GU_07">BusinessRules!$F$25</definedName>
    <definedName name="GU_Guarantor">BusinessRules!$F$18</definedName>
    <definedName name="GU_RecordIndex">'[1]GE DataTable'!$D$129</definedName>
    <definedName name="GU_SpecificationRange">'[1]CS DataTable'!$B$219:$B$226</definedName>
    <definedName name="guGuarantor1AddressCity">[1]Borrowers!$E$170</definedName>
    <definedName name="guGuarantor1AddressCounty">[1]Borrowers!$E$171</definedName>
    <definedName name="guGuarantor1AddressState">[1]Borrowers!$H$170</definedName>
    <definedName name="guGuarantor1AddressStreet">[1]Borrowers!$E$169</definedName>
    <definedName name="guGuarantor1AddressZip">[1]Borrowers!$H$171</definedName>
    <definedName name="guGuarantor1Amended">[1]Borrowers!$H$165</definedName>
    <definedName name="guGuarantor1Amount">[1]Borrowers!$F$165</definedName>
    <definedName name="guGuarantor1Code">[1]Borrowers!$E$165</definedName>
    <definedName name="guGuarantor1EIN">[1]Borrowers!$F$168</definedName>
    <definedName name="guGuarantor1NameFirst">[1]Borrowers!$E$167</definedName>
    <definedName name="guGuarantor1NameLast">[1]Borrowers!$G$167</definedName>
    <definedName name="guGuarantor1NameMiddle">[1]Borrowers!$F$167</definedName>
    <definedName name="guGuarantor1NameOrganization">[1]Borrowers!$F$166</definedName>
    <definedName name="guGuarantor1NameSuffix">[1]Borrowers!$H$167</definedName>
    <definedName name="guGuarantor1OID">[1]Borrowers!$G$168</definedName>
    <definedName name="guGuarantor1SJD">[1]Borrowers!$H$168</definedName>
    <definedName name="guGuarantor1Type">[1]Borrowers!$E$166</definedName>
    <definedName name="guGuarantor2AddressCity">[1]Borrowers!$K$170</definedName>
    <definedName name="guGuarantor2AddressCounty">[1]Borrowers!$K$171</definedName>
    <definedName name="guGuarantor2AddressState">[1]Borrowers!$N$170</definedName>
    <definedName name="guGuarantor2AddressStreet">[1]Borrowers!$K$169</definedName>
    <definedName name="guGuarantor2AddressZip">[1]Borrowers!$N$171</definedName>
    <definedName name="guGuarantor2Amended">[1]Borrowers!$N$165</definedName>
    <definedName name="guGuarantor2Amount">[1]Borrowers!$L$165</definedName>
    <definedName name="guGuarantor2Code">[1]Borrowers!$K$165</definedName>
    <definedName name="guGuarantor2EIN">[1]Borrowers!$L$168</definedName>
    <definedName name="guGuarantor2NameFirst">[1]Borrowers!$K$167</definedName>
    <definedName name="guGuarantor2NameLast">[1]Borrowers!$M$167</definedName>
    <definedName name="guGuarantor2NameMiddle">[1]Borrowers!$L$167</definedName>
    <definedName name="guGuarantor2NameOrganization">[1]Borrowers!$L$166</definedName>
    <definedName name="guGuarantor2NameSuffix">[1]Borrowers!$N$167</definedName>
    <definedName name="guGuarantor2OID">[1]Borrowers!$M$168</definedName>
    <definedName name="guGuarantor2SJD">[1]Borrowers!$N$168</definedName>
    <definedName name="guGuarantor2Type">[1]Borrowers!$K$166</definedName>
    <definedName name="guGuarantor3AddressCity">[1]Borrowers!$E$202</definedName>
    <definedName name="guGuarantor3AddressCounty">[1]Borrowers!$E$203</definedName>
    <definedName name="guGuarantor3AddressState">[1]Borrowers!$H$202</definedName>
    <definedName name="guGuarantor3AddressStreet">[1]Borrowers!$E$201</definedName>
    <definedName name="guGuarantor3AddressZip">[1]Borrowers!$H$203</definedName>
    <definedName name="guGuarantor3Amended">[1]Borrowers!$H$197</definedName>
    <definedName name="guGuarantor3Amount">[1]Borrowers!$F$197</definedName>
    <definedName name="guGuarantor3Code">[1]Borrowers!$E$197</definedName>
    <definedName name="guGuarantor3EIN">[1]Borrowers!$F$200</definedName>
    <definedName name="guGuarantor3NameFirst">[1]Borrowers!$E$199</definedName>
    <definedName name="guGuarantor3NameLast">[1]Borrowers!$G$199</definedName>
    <definedName name="guGuarantor3NameMiddle">[1]Borrowers!$F$199</definedName>
    <definedName name="guGuarantor3NameOrganization">[1]Borrowers!$F$198</definedName>
    <definedName name="guGuarantor3NameSuffix">[1]Borrowers!$H$199</definedName>
    <definedName name="guGuarantor3OID">[1]Borrowers!$G$200</definedName>
    <definedName name="guGuarantor3SJD">[1]Borrowers!$H$200</definedName>
    <definedName name="guGuarantor3Type">[1]Borrowers!$E$198</definedName>
    <definedName name="guGuarantor4AddressCity">[1]Borrowers!$K$202</definedName>
    <definedName name="guGuarantor4AddressCounty">[1]Borrowers!$K$203</definedName>
    <definedName name="guGuarantor4AddressState">[1]Borrowers!$N$202</definedName>
    <definedName name="guGuarantor4AddressStreet">[1]Borrowers!$K$201</definedName>
    <definedName name="guGuarantor4AddressZip">[1]Borrowers!$N$203</definedName>
    <definedName name="guGuarantor4Amended">[1]Borrowers!$N$197</definedName>
    <definedName name="guGuarantor4Amount">[1]Borrowers!$L$197</definedName>
    <definedName name="guGuarantor4Code">[1]Borrowers!$K$197</definedName>
    <definedName name="guGuarantor4EIN">[1]Borrowers!$L$200</definedName>
    <definedName name="guGuarantor4NameFirst">[1]Borrowers!$K$199</definedName>
    <definedName name="guGuarantor4NameLast">[1]Borrowers!$M$199</definedName>
    <definedName name="guGuarantor4NameMiddle">[1]Borrowers!$L$199</definedName>
    <definedName name="guGuarantor4NameOrganization">[1]Borrowers!$L$198</definedName>
    <definedName name="guGuarantor4NameSuffix">[1]Borrowers!$N$199</definedName>
    <definedName name="guGuarantor4OID">[1]Borrowers!$M$200</definedName>
    <definedName name="guGuarantor4SJD">[1]Borrowers!$N$200</definedName>
    <definedName name="guGuarantor4Type">[1]Borrowers!$K$198</definedName>
    <definedName name="guGuarantor5AddressCity">[1]Borrowers!$E$234</definedName>
    <definedName name="guGuarantor5AddressCounty">[1]Borrowers!$E$235</definedName>
    <definedName name="guGuarantor5AddressState">[1]Borrowers!$H$234</definedName>
    <definedName name="guGuarantor5AddressStreet">[1]Borrowers!$E$233</definedName>
    <definedName name="guGuarantor5AddressZIP">[1]Borrowers!$H$235</definedName>
    <definedName name="guGuarantor5Amended">[1]Borrowers!$H$229</definedName>
    <definedName name="guGuarantor5Amount">[1]Borrowers!$F$229</definedName>
    <definedName name="guGuarantor5Code">[1]Borrowers!$E$229</definedName>
    <definedName name="guGuarantor5EIN">[1]Borrowers!$F$232</definedName>
    <definedName name="guGuarantor5NameFirst">[1]Borrowers!$E$231</definedName>
    <definedName name="guGuarantor5NameLast">[1]Borrowers!$G$231</definedName>
    <definedName name="guGuarantor5NameMiddle">[1]Borrowers!$F$231</definedName>
    <definedName name="guGuarantor5NameOrganization">[1]Borrowers!$F$230</definedName>
    <definedName name="guGuarantor5NameSuffix">[1]Borrowers!$H$231</definedName>
    <definedName name="guGuarantor5OID">[1]Borrowers!$G$232</definedName>
    <definedName name="guGuarantor5SJD">[1]Borrowers!$H$232</definedName>
    <definedName name="guGuarantor5Type">[1]Borrowers!$E$230</definedName>
    <definedName name="guGuarantor6AddressCity">[1]Borrowers!$K$234</definedName>
    <definedName name="guGuarantor6AddressCounty">[1]Borrowers!$K$235</definedName>
    <definedName name="guGuarantor6AddressState">[1]Borrowers!$N$234</definedName>
    <definedName name="guGuarantor6AddressStreet">[1]Borrowers!$K$233</definedName>
    <definedName name="guGuarantor6AddressZip">[1]Borrowers!$N$235</definedName>
    <definedName name="guGuarantor6Amended">[1]Borrowers!$N$229</definedName>
    <definedName name="guGuarantor6Amount">[1]Borrowers!$L$229</definedName>
    <definedName name="guGuarantor6Code">[1]Borrowers!$K$229</definedName>
    <definedName name="guGuarantor6EIN">[1]Borrowers!$L$232</definedName>
    <definedName name="guGuarantor6NameFirst">[1]Borrowers!$K$231</definedName>
    <definedName name="guGuarantor6NameLast">[1]Borrowers!$M$231</definedName>
    <definedName name="guGuarantor6NameMiddle">[1]Borrowers!$L$231</definedName>
    <definedName name="guGuarantor6NameOrganization">[1]Borrowers!$L$230</definedName>
    <definedName name="guGuarantor6NameSuffix">[1]Borrowers!$N$231</definedName>
    <definedName name="guGuarantor6OID">[1]Borrowers!$M$232</definedName>
    <definedName name="guGuarantor6SJD">[1]Borrowers!$N$232</definedName>
    <definedName name="guGuarantor6Type">[1]Borrowers!$K$230</definedName>
    <definedName name="guGuarantor7AddressCity">[1]Borrowers!$E$266</definedName>
    <definedName name="guGuarantor7AddressCounty">[1]Borrowers!$E$267</definedName>
    <definedName name="guGuarantor7AddressState">[1]Borrowers!$H$266</definedName>
    <definedName name="guGuarantor7AddressStreet">[1]Borrowers!$E$265</definedName>
    <definedName name="guGuarantor7AddressZIP">[1]Borrowers!$H$267</definedName>
    <definedName name="guGuarantor7Amended">[1]Borrowers!$H$261</definedName>
    <definedName name="guGuarantor7Amount">[1]Borrowers!$F$261</definedName>
    <definedName name="guGuarantor7Code">[1]Borrowers!$E$261</definedName>
    <definedName name="guGuarantor7EIN">[1]Borrowers!$F$264</definedName>
    <definedName name="guGuarantor7NameFirst">[1]Borrowers!$E$263</definedName>
    <definedName name="guGuarantor7NameLast">[1]Borrowers!$G$263</definedName>
    <definedName name="guGuarantor7NameMiddle">[1]Borrowers!$F$263</definedName>
    <definedName name="guGuarantor7NameOrganization">[1]Borrowers!$F$262</definedName>
    <definedName name="guGuarantor7NameSuffix">[1]Borrowers!$H$263</definedName>
    <definedName name="guGuarantor7OID">[1]Borrowers!$G$264</definedName>
    <definedName name="guGuarantor7SJD">[1]Borrowers!$H$264</definedName>
    <definedName name="guGuarantor7Type">[1]Borrowers!$E$262</definedName>
    <definedName name="guGuarantor8AddressCity">[1]Borrowers!$K$266</definedName>
    <definedName name="guGuarantor8AddressCounty">[1]Borrowers!$K$267</definedName>
    <definedName name="guGuarantor8AddressState">[1]Borrowers!$N$266</definedName>
    <definedName name="guGuarantor8AddressStreet">[1]Borrowers!$K$265</definedName>
    <definedName name="guGuarantor8AddressZIP">[1]Borrowers!$N$267</definedName>
    <definedName name="guGuarantor8Amended">[1]Borrowers!$N$261</definedName>
    <definedName name="guGuarantor8Amount">[1]Borrowers!$L$261</definedName>
    <definedName name="guGuarantor8Code">[1]Borrowers!$K$261</definedName>
    <definedName name="guGuarantor8EIN">[1]Borrowers!$L$264</definedName>
    <definedName name="guGuarantor8NameFirst">[1]Borrowers!$K$263</definedName>
    <definedName name="guGuarantor8NameLast">[1]Borrowers!$M$263</definedName>
    <definedName name="guGuarantor8NameMiddle">[1]Borrowers!$L$263</definedName>
    <definedName name="guGuarantor8NameOrganization">[1]Borrowers!$L$262</definedName>
    <definedName name="guGuarantor8NameSuffix">[1]Borrowers!$N$263</definedName>
    <definedName name="guGuarantor8OID">[1]Borrowers!$M$264</definedName>
    <definedName name="guGuarantor8SJD">[1]Borrowers!$N$264</definedName>
    <definedName name="guGuarantor8Type">[1]Borrowers!$K$262</definedName>
    <definedName name="guGuarantor9AddressCity">[1]Borrowers!$E$298</definedName>
    <definedName name="guGuarantor9AddressCounty">[1]Borrowers!$E$299</definedName>
    <definedName name="guGuarantor9AddressState">[1]Borrowers!$H$298</definedName>
    <definedName name="guGuarantor9AddressStreet">[1]Borrowers!$E$297</definedName>
    <definedName name="guGuarantor9AddressZIP">[1]Borrowers!$H$299</definedName>
    <definedName name="guGuarantor9Amended">[1]Borrowers!$H$293</definedName>
    <definedName name="guGuarantor9Amount">[1]Borrowers!$F$293</definedName>
    <definedName name="guGuarantor9Code">[1]Borrowers!$E$293</definedName>
    <definedName name="guGuarantor9EIN">[1]Borrowers!$F$296</definedName>
    <definedName name="guGuarantor9NameFirst">[1]Borrowers!$E$295</definedName>
    <definedName name="guGuarantor9NameLast">[1]Borrowers!$G$295</definedName>
    <definedName name="guGuarantor9NameMiddle">[1]Borrowers!$F$295</definedName>
    <definedName name="guGuarantor9NameOrganization">[1]Borrowers!$F$294</definedName>
    <definedName name="guGuarantor9NameSuffix">[1]Borrowers!$H$295</definedName>
    <definedName name="guGuarantor9OID">[1]Borrowers!$G$296</definedName>
    <definedName name="guGuarantor9SJD">[1]Borrowers!$H$296</definedName>
    <definedName name="guGuarantor9Type">[1]Borrowers!$E$294</definedName>
    <definedName name="InstallmentFrequency">'[1]GE DataTable'!$D$27</definedName>
    <definedName name="LAA_BusinessRule">#REF!</definedName>
    <definedName name="LAA_ClosingNotification">#REF!</definedName>
    <definedName name="LAA_ClosingParagraph">#REF!</definedName>
    <definedName name="LAA_FirstLineIndent">#REF!</definedName>
    <definedName name="LAA_FontBold">#REF!</definedName>
    <definedName name="LAA_FontItalic">#REF!</definedName>
    <definedName name="LAA_FontSize">#REF!</definedName>
    <definedName name="LAA_KeepWithNext">#REF!</definedName>
    <definedName name="LAA_LeftIndent">#REF!</definedName>
    <definedName name="LAA_LineFeed">#REF!</definedName>
    <definedName name="LAA_ParagraphTier">#REF!</definedName>
    <definedName name="LAA_RecordCountCS">[1]LoanAuthorization_NewStips!$J$1193</definedName>
    <definedName name="LAA_RecordCountGU">[1]LoanAuthorization_NewStips!$J$1194</definedName>
    <definedName name="LAA_RecordCountLP">[1]LoanAuthorization_NewStips!$J$1200</definedName>
    <definedName name="LAA_RecordCountOC">[1]LoanAuthorization_NewStips!$J$1201</definedName>
    <definedName name="LAA_RecordCountRA">[1]LoanAuthorization_NewStips!$J$1198</definedName>
    <definedName name="LAA_RecordCountRC">[1]LoanAuthorization_NewStips!$J$1196</definedName>
    <definedName name="LAA_RecordCountRE">[1]LoanAuthorization_NewStips!$J$1203</definedName>
    <definedName name="LAA_RecordIndex1">'[1]GE DataTable'!$D$70</definedName>
    <definedName name="LAA_RecordIndex2">'[1]GE DataTable'!$D$71</definedName>
    <definedName name="LAA_RecordLastCG">[1]LoanAuthorization_NewStips!$J$1206</definedName>
    <definedName name="LAA_RecordLastSC">[1]LoanAuthorization_NewStips!$J$1208</definedName>
    <definedName name="LAA_RecordLastUP">[1]LoanAuthorization_NewStips!$J$1207</definedName>
    <definedName name="LAA_Table">#REF!</definedName>
    <definedName name="LAA_Text">#REF!</definedName>
    <definedName name="LAA_Underline">#REF!</definedName>
    <definedName name="Loan_Application">LoanInfo!$C$5</definedName>
    <definedName name="Loan_Approval_Type">LoanInfo!$C$2</definedName>
    <definedName name="Loan_Condition_Code_range">OFFSET(LoanConditions!$B$3,0,0,COUNTA(LoanConditions!$B:$B)-1,1)</definedName>
    <definedName name="Loan_Condition_Element_List_Custom_Element_Value">LoanConditions!$G$3</definedName>
    <definedName name="Loan_Condition_Element_List_Element_Value">LoanConditions!$F$3</definedName>
    <definedName name="Loan_Condition_Element_List_Name">LoanConditions!$E$3</definedName>
    <definedName name="Loan_Condition_Element_List_Start">LoanConditions!$E$3:$G$3</definedName>
    <definedName name="Loan_Condition_Element_List_Table_Start">LoanConditions!$E$3:$F$3</definedName>
    <definedName name="Loan_Condition_Loan_Condition_Code">LoanConditions!$B$3</definedName>
    <definedName name="Loan_Condition_Name">LoanConditions!$C$3</definedName>
    <definedName name="Loan_Condition_Start">LoanConditions!$B$3:$C$3</definedName>
    <definedName name="Loan_Disaster_Declaration">LoanInfo!$C$4</definedName>
    <definedName name="Loan_EIDL_Unsecured_Limit">LoanInfo!$C$9</definedName>
    <definedName name="Loan_ETRAN_Loan_Number">LoanInfo!$C$6</definedName>
    <definedName name="Loan_Loan_Amount">Conversions!$C$1</definedName>
    <definedName name="Loan_Loan_Type">LoanInfo!$C$3</definedName>
    <definedName name="Loan_Obligated_Date">LoanInfo!$C$10</definedName>
    <definedName name="Loan_Obligated_Dt">LoanInfo!$C$10</definedName>
    <definedName name="Loan_Phys_Unsecured_Limit">LoanInfo!$C$8</definedName>
    <definedName name="Loan_Secure">LoanInfo!$C$7</definedName>
    <definedName name="Loan_Total_Term">Conversions!$C$2</definedName>
    <definedName name="LoanAmount_Written">Conversions!$B$3</definedName>
    <definedName name="LoanConditionNameTestRange">LoanConditions!$C$3:$C$5</definedName>
    <definedName name="LoanConditionTestRange">LoanConditions!$F$3:$F$5</definedName>
    <definedName name="LP_CST">BusinessRules!$V$24</definedName>
    <definedName name="LP_EXT">BusinessRules!$V$19</definedName>
    <definedName name="LP_FLA">BusinessRules!$V$23</definedName>
    <definedName name="LP_LeasedPremises">BusinessRules!$V$18</definedName>
    <definedName name="LP_LMR">BusinessRules!$V$21</definedName>
    <definedName name="LP_LWR">BusinessRules!$V$22</definedName>
    <definedName name="LP_SLR">BusinessRules!$V$20</definedName>
    <definedName name="MaturityDate">'[1]GE DataTable'!$D$26</definedName>
    <definedName name="MaturityMonths">Conversions!$C$4</definedName>
    <definedName name="MaturityMonths_p">Conversions!$C$5</definedName>
    <definedName name="MaturityTerm">'[1]GE DataTable'!$D$23</definedName>
    <definedName name="MaturityYears">Conversions!$C$3</definedName>
    <definedName name="MD_Action">[1]Modifications!$C$297</definedName>
    <definedName name="MD_ActiveRow">[1]Modifications!$E$300</definedName>
    <definedName name="MD_CollateralAddress">[1]Modifications!$E$310</definedName>
    <definedName name="MD_CollateralCity">[1]Modifications!$E$311</definedName>
    <definedName name="MD_CollateralCounty">[1]Modifications!$E$312</definedName>
    <definedName name="MD_CollateralOwners">[1]Modifications!$C$345</definedName>
    <definedName name="MD_CollateralProperty">[1]Modifications!$E$309</definedName>
    <definedName name="MD_CollateralSignors">[1]Modifications!$E$331</definedName>
    <definedName name="MD_CollateralState">[1]Modifications!$E$313</definedName>
    <definedName name="MD_DataElement01">[1]Modifications!$N$17</definedName>
    <definedName name="MD_DataElement02">[1]Modifications!$N$18</definedName>
    <definedName name="MD_DataElement03">[1]Modifications!$N$19</definedName>
    <definedName name="MD_DataElement04">[1]Modifications!$N$20</definedName>
    <definedName name="MD_DataElement05">[1]Modifications!$N$21</definedName>
    <definedName name="MD_DataElement06">[1]Modifications!$N$22</definedName>
    <definedName name="MD_DataElement07">[1]Modifications!$N$23</definedName>
    <definedName name="MD_DataElement08">[1]Modifications!$N$24</definedName>
    <definedName name="MD_DataElement09">[1]Modifications!$N$25</definedName>
    <definedName name="MD_DataElement10">[1]Modifications!$N$26</definedName>
    <definedName name="MD_DataElement11">[1]Modifications!$N$27</definedName>
    <definedName name="MD_DataElement12">[1]Modifications!$N$28</definedName>
    <definedName name="MD_DataElement13">[1]Modifications!$N$29</definedName>
    <definedName name="MD_DataElement14">[1]Modifications!$N$30</definedName>
    <definedName name="MD_DataElement15">[1]Modifications!$N$31</definedName>
    <definedName name="MD_DataElement16">[1]Modifications!$N$32</definedName>
    <definedName name="MD_DataElement17">[1]Modifications!$N$33</definedName>
    <definedName name="MD_DataElement18">[1]Modifications!$N$34</definedName>
    <definedName name="MD_DataElement19">[1]Modifications!$N$35</definedName>
    <definedName name="MD_DataElement20">[1]Modifications!$N$36</definedName>
    <definedName name="MD_DataElement21">[1]Modifications!$N$37</definedName>
    <definedName name="MD_DataElement22">[1]Modifications!$N$38</definedName>
    <definedName name="MD_DataElement23">[1]Modifications!$N$39</definedName>
    <definedName name="MD_DataElement24">[1]Modifications!$N$40</definedName>
    <definedName name="MD_DataElement25">[1]Modifications!$N$41</definedName>
    <definedName name="MD_DataElement26">[1]Modifications!$N$42</definedName>
    <definedName name="MD_DataElement27">[1]Modifications!$N$43</definedName>
    <definedName name="MD_DataElement28">[1]Modifications!$N$44</definedName>
    <definedName name="MD_DataElement29">[1]Modifications!$N$45</definedName>
    <definedName name="MD_DataElement30">[1]Modifications!$N$46</definedName>
    <definedName name="MD_DataElement31">[1]Modifications!$N$47</definedName>
    <definedName name="MD_DataElement32">[1]Modifications!$N$48</definedName>
    <definedName name="MD_DataElement33">[1]Modifications!$N$49</definedName>
    <definedName name="MD_DataElement34">[1]Modifications!$N$50</definedName>
    <definedName name="MD_DataElement35">[1]Modifications!$N$51</definedName>
    <definedName name="MD_DataElement36">[1]Modifications!$N$52</definedName>
    <definedName name="MD_DataElement37">[1]Modifications!$N$53</definedName>
    <definedName name="MD_DataElement38">[1]Modifications!$N$54</definedName>
    <definedName name="MD_DataElement39">[1]Modifications!$N$55</definedName>
    <definedName name="MD_DataElement40">[1]Modifications!$N$56</definedName>
    <definedName name="MD_DataElement41">[1]Modifications!$N$57</definedName>
    <definedName name="MD_DataElement42">[1]Modifications!$N$58</definedName>
    <definedName name="MD_DataElement43">[1]Modifications!$N$59</definedName>
    <definedName name="MD_DataElement44">[1]Modifications!$N$60</definedName>
    <definedName name="MD_DataElement45">[1]Modifications!$N$61</definedName>
    <definedName name="MD_DataElement46">[1]Modifications!$N$62</definedName>
    <definedName name="MD_DataElement47">[1]Modifications!$N$63</definedName>
    <definedName name="MD_DataElement48">[1]Modifications!$N$64</definedName>
    <definedName name="MD_DataElement49">[1]Modifications!$N$65</definedName>
    <definedName name="MD_DataElement50">[1]Modifications!$N$66</definedName>
    <definedName name="MD_DataElement51">[1]Modifications!$N$67</definedName>
    <definedName name="MD_DataElement52">[1]Modifications!$N$68</definedName>
    <definedName name="MD_DataElement53">[1]Modifications!$N$69</definedName>
    <definedName name="MD_DataElement54">[1]Modifications!$N$70</definedName>
    <definedName name="MD_DataElement55">[1]Modifications!$N$71</definedName>
    <definedName name="MD_DataElement56">[1]Modifications!$N$72</definedName>
    <definedName name="MD_DataElement57">[1]Modifications!$N$73</definedName>
    <definedName name="MD_DataElement58">[1]Modifications!$N$74</definedName>
    <definedName name="MD_DataElement59">[1]Modifications!$N$75</definedName>
    <definedName name="MD_DataElement60">[1]Modifications!$N$76</definedName>
    <definedName name="MD_DataElement61">[1]Modifications!$N$77</definedName>
    <definedName name="MD_DataElement62">[1]Modifications!$N$78</definedName>
    <definedName name="MD_DataElement63">[1]Modifications!$N$79</definedName>
    <definedName name="MD_DataElement64">[1]Modifications!$N$80</definedName>
    <definedName name="MD_DataElement65">[1]Modifications!$N$81</definedName>
    <definedName name="MD_DataElement66">[1]Modifications!$N$82</definedName>
    <definedName name="MD_DataElement67">[1]Modifications!$N$83</definedName>
    <definedName name="MD_DataElement68">[1]Modifications!$N$84</definedName>
    <definedName name="MD_DataElement69">[1]Modifications!$N$85</definedName>
    <definedName name="MD_DataElement70">[1]Modifications!$N$86</definedName>
    <definedName name="MD_DataElement71">[1]Modifications!$N$87</definedName>
    <definedName name="MD_DataElement72">[1]Modifications!$N$88</definedName>
    <definedName name="MD_DataElement73">[1]Modifications!$N$89</definedName>
    <definedName name="MD_DataElement74">[1]Modifications!$N$90</definedName>
    <definedName name="MD_DataElement75">[1]Modifications!$N$91</definedName>
    <definedName name="MD_DataGuarantor">[1]Modifications!$N$6</definedName>
    <definedName name="MD_DataOwner1">[1]Modifications!$N$7</definedName>
    <definedName name="MD_DataOwner2">[1]Modifications!$N$8</definedName>
    <definedName name="MD_DataOwner3">[1]Modifications!$N$9</definedName>
    <definedName name="MD_DataOwner4">[1]Modifications!$N$10</definedName>
    <definedName name="MD_DataOwner5">[1]Modifications!$N$11</definedName>
    <definedName name="MD_DataOwner6">[1]Modifications!$N$12</definedName>
    <definedName name="MD_DataOwner7">[1]Modifications!$N$13</definedName>
    <definedName name="MD_DataOwner8">[1]Modifications!$N$14</definedName>
    <definedName name="MD_DataOwner9">[1]Modifications!$N$15</definedName>
    <definedName name="MD_DataPrompt01">[1]Modifications!$O$105</definedName>
    <definedName name="MD_DataPrompt02">[1]Modifications!$P$105</definedName>
    <definedName name="MD_DataPrompt03">[1]Modifications!$Q$105</definedName>
    <definedName name="MD_DataPrompt04">[1]Modifications!$R$105</definedName>
    <definedName name="MD_DataPrompt05">[1]Modifications!$S$105</definedName>
    <definedName name="MD_DataPrompt06">[1]Modifications!$T$105</definedName>
    <definedName name="MD_DataPrompt07">[1]Modifications!$U$105</definedName>
    <definedName name="MD_DataPrompt08">[1]Modifications!$V$105</definedName>
    <definedName name="MD_DataPrompt09">[1]Modifications!$W$105</definedName>
    <definedName name="MD_DataPrompt10">[1]Modifications!$X$105</definedName>
    <definedName name="MD_DataPrompt11">[1]Modifications!$Y$105</definedName>
    <definedName name="MD_DataPrompt12">[1]Modifications!$Z$105</definedName>
    <definedName name="MD_DataPrompt13">[1]Modifications!$AA$105</definedName>
    <definedName name="MD_DataPrompt14">[1]Modifications!$AB$105</definedName>
    <definedName name="MD_DataPrompt15">[1]Modifications!$AC$105</definedName>
    <definedName name="MD_DataPrompt16">[1]Modifications!$AD$105</definedName>
    <definedName name="MD_DataPrompt17">[1]Modifications!$AE$105</definedName>
    <definedName name="MD_DataPrompt18">[1]Modifications!$AF$105</definedName>
    <definedName name="MD_DataPrompt19">[1]Modifications!$AG$105</definedName>
    <definedName name="MD_DataPrompt20">[1]Modifications!$AH$105</definedName>
    <definedName name="MD_DataPrompt21">[1]Modifications!$AI$105</definedName>
    <definedName name="MD_DataPrompt22">[1]Modifications!$AJ$105</definedName>
    <definedName name="MD_DataPrompt23">[1]Modifications!$AK$105</definedName>
    <definedName name="MD_DataPrompt24">[1]Modifications!$AL$105</definedName>
    <definedName name="MD_DataPrompt25">[1]Modifications!$AM$105</definedName>
    <definedName name="MD_DataPrompt26">[1]Modifications!$AN$105</definedName>
    <definedName name="MD_DataPrompt27">[1]Modifications!$AO$105</definedName>
    <definedName name="MD_DataPrompt28">[1]Modifications!$AP$105</definedName>
    <definedName name="MD_DataPrompt29">[1]Modifications!$AQ$105</definedName>
    <definedName name="MD_DataPrompt30">[1]Modifications!$AR$105</definedName>
    <definedName name="MD_DataPrompt31">[1]Modifications!$AS$105</definedName>
    <definedName name="MD_DataPrompt32">[1]Modifications!$AT$105</definedName>
    <definedName name="MD_DataPrompt33">[1]Modifications!$AU$105</definedName>
    <definedName name="MD_DataPrompt34">[1]Modifications!$AV$105</definedName>
    <definedName name="MD_DataPrompt35">[1]Modifications!$AW$105</definedName>
    <definedName name="MD_DataPrompt36">[1]Modifications!$AX$105</definedName>
    <definedName name="MD_DataPrompt37">[1]Modifications!$AY$105</definedName>
    <definedName name="MD_DataPrompt38">[1]Modifications!$AZ$105</definedName>
    <definedName name="MD_DataPrompt39">[1]Modifications!$BA$105</definedName>
    <definedName name="MD_DataPrompt40">[1]Modifications!$BB$105</definedName>
    <definedName name="MD_DataPrompt41">[1]Modifications!$BC$105</definedName>
    <definedName name="MD_DataPrompt42">[1]Modifications!$BD$105</definedName>
    <definedName name="MD_DataPrompt43">[1]Modifications!$BE$105</definedName>
    <definedName name="MD_DataPrompt44">[1]Modifications!$BF$105</definedName>
    <definedName name="MD_DataPrompt45">[1]Modifications!$BG$105</definedName>
    <definedName name="MD_DataPrompt46">[1]Modifications!$BH$105</definedName>
    <definedName name="MD_DataPrompt47">[1]Modifications!$BI$105</definedName>
    <definedName name="MD_DataPrompt48">[1]Modifications!$BJ$105</definedName>
    <definedName name="MD_DataPrompt49">[1]Modifications!$BK$105</definedName>
    <definedName name="MD_DataPrompt50">[1]Modifications!$BL$105</definedName>
    <definedName name="MD_DataPrompt51">[1]Modifications!$BM$105</definedName>
    <definedName name="MD_DataPrompt52">[1]Modifications!$BN$105</definedName>
    <definedName name="MD_DataPrompt53">[1]Modifications!$BO$105</definedName>
    <definedName name="MD_DataPrompt54">[1]Modifications!$BP$105</definedName>
    <definedName name="MD_DataPrompt55">[1]Modifications!$BQ$105</definedName>
    <definedName name="MD_DataPrompt56">[1]Modifications!$BR$105</definedName>
    <definedName name="MD_DataPrompt57">[1]Modifications!$BS$105</definedName>
    <definedName name="MD_DataPrompt58">[1]Modifications!$BT$105</definedName>
    <definedName name="MD_DataPrompt59">[1]Modifications!$BU$105</definedName>
    <definedName name="MD_DataPrompt60">[1]Modifications!$BV$105</definedName>
    <definedName name="MD_DataPrompt61">[1]Modifications!$BW$105</definedName>
    <definedName name="MD_DataPrompt62">[1]Modifications!$BX$105</definedName>
    <definedName name="MD_DataPrompt63">[1]Modifications!$BY$105</definedName>
    <definedName name="MD_DataPrompt64">[1]Modifications!$BZ$105</definedName>
    <definedName name="MD_DataPrompt65">[1]Modifications!$CA$105</definedName>
    <definedName name="MD_DataPrompt66">[1]Modifications!$CB$105</definedName>
    <definedName name="MD_DataPrompt67">[1]Modifications!$CC$105</definedName>
    <definedName name="MD_DataPrompt68">[1]Modifications!$CD$105</definedName>
    <definedName name="MD_DataPrompt69">[1]Modifications!$CE$105</definedName>
    <definedName name="MD_DataPrompt70">[1]Modifications!$CF$105</definedName>
    <definedName name="MD_DataPrompt71">[1]Modifications!$CG$105</definedName>
    <definedName name="MD_DataPrompt72">[1]Modifications!$CH$105</definedName>
    <definedName name="MD_DataPrompt73">[1]Modifications!$CI$105</definedName>
    <definedName name="MD_DataPrompt74">[1]Modifications!$CJ$105</definedName>
    <definedName name="MD_DataPrompt75">[1]Modifications!$CK$105</definedName>
    <definedName name="MD_DataValue01">[1]Modifications!$C$381</definedName>
    <definedName name="MD_DataValue02">[1]Modifications!$C$382</definedName>
    <definedName name="MD_DataValue03">[1]Modifications!$C$383</definedName>
    <definedName name="MD_DataValue04">[1]Modifications!$C$384</definedName>
    <definedName name="MD_DataValue05">[1]Modifications!$C$385</definedName>
    <definedName name="MD_DataValue06">[1]Modifications!$C$386</definedName>
    <definedName name="MD_DataValue07">[1]Modifications!$C$387</definedName>
    <definedName name="MD_DataValue08">[1]Modifications!$C$388</definedName>
    <definedName name="MD_DataValue09">[1]Modifications!$C$389</definedName>
    <definedName name="MD_DataValue10">[1]Modifications!$C$390</definedName>
    <definedName name="MD_DataValue11">[1]Modifications!$C$391</definedName>
    <definedName name="MD_DataValue12">[1]Modifications!$C$392</definedName>
    <definedName name="MD_DataValue13">[1]Modifications!$C$393</definedName>
    <definedName name="MD_DataValue14">[1]Modifications!$C$394</definedName>
    <definedName name="MD_DataValue15">[1]Modifications!$C$395</definedName>
    <definedName name="MD_DataValue16">[1]Modifications!$C$396</definedName>
    <definedName name="MD_DataValue17">[1]Modifications!$C$397</definedName>
    <definedName name="MD_DataValue18">[1]Modifications!$C$398</definedName>
    <definedName name="MD_DataValue19">[1]Modifications!$C$399</definedName>
    <definedName name="MD_DataValue20">[1]Modifications!$C$400</definedName>
    <definedName name="MD_DataValue21">[1]Modifications!$C$401</definedName>
    <definedName name="MD_DataValue22">[1]Modifications!$C$402</definedName>
    <definedName name="MD_DataValue23">[1]Modifications!$C$403</definedName>
    <definedName name="MD_DataValue24">[1]Modifications!$C$404</definedName>
    <definedName name="MD_DataValue25">[1]Modifications!$C$405</definedName>
    <definedName name="MD_DataValue26">[1]Modifications!$C$406</definedName>
    <definedName name="MD_DataValue28">[1]Modifications!$C$408</definedName>
    <definedName name="MD_DataValue29">[1]Modifications!$C$409</definedName>
    <definedName name="MD_DataValue30">[1]Modifications!$C$410</definedName>
    <definedName name="MD_DataValue31">[1]Modifications!$C$411</definedName>
    <definedName name="MD_DataValue32">[1]Modifications!$C$412</definedName>
    <definedName name="MD_DataValue33">[1]Modifications!$C$413</definedName>
    <definedName name="MD_DataValue34">[1]Modifications!$C$414</definedName>
    <definedName name="MD_DataValue35">[1]Modifications!$C$415</definedName>
    <definedName name="MD_DataValue37">[1]Modifications!$C$417</definedName>
    <definedName name="MD_DataValue38">[1]Modifications!$C$418</definedName>
    <definedName name="MD_DataValue39">[1]Modifications!$C$419</definedName>
    <definedName name="MD_DataValue40">[1]Modifications!$C$420</definedName>
    <definedName name="MD_DataValue41">[1]Modifications!$C$421</definedName>
    <definedName name="MD_DataValue42">[1]Modifications!$C$422</definedName>
    <definedName name="MD_DataValue43">[1]Modifications!$C$423</definedName>
    <definedName name="MD_DataValue44">[1]Modifications!$C$424</definedName>
    <definedName name="MD_DataValue46">[1]Modifications!$C$426</definedName>
    <definedName name="MD_DataValue47">[1]Modifications!$C$427</definedName>
    <definedName name="MD_DataValue48">[1]Modifications!$C$428</definedName>
    <definedName name="MD_DataValue49">[1]Modifications!$C$429</definedName>
    <definedName name="MD_DataValue50">[1]Modifications!$C$430</definedName>
    <definedName name="MD_DataValue51">[1]Modifications!$C$431</definedName>
    <definedName name="MD_DataValue52">[1]Modifications!$C$432</definedName>
    <definedName name="MD_DataValue53">[1]Modifications!$C$433</definedName>
    <definedName name="MD_DataValue55">[1]Modifications!$C$435</definedName>
    <definedName name="MD_DataValue56">[1]Modifications!$C$436</definedName>
    <definedName name="MD_DataValue57">[1]Modifications!$C$437</definedName>
    <definedName name="MD_DataValue58">[1]Modifications!$C$438</definedName>
    <definedName name="MD_DataValue59">[1]Modifications!$C$439</definedName>
    <definedName name="MD_DataValue60">[1]Modifications!$C$440</definedName>
    <definedName name="MD_DataValue61">[1]Modifications!$C$441</definedName>
    <definedName name="MD_DataValue62">[1]Modifications!$C$442</definedName>
    <definedName name="MD_DataValue64">[1]Modifications!$C$444</definedName>
    <definedName name="MD_DataValue65">[1]Modifications!$C$445</definedName>
    <definedName name="MD_DataValue66">[1]Modifications!$C$446</definedName>
    <definedName name="MD_DataValue67">[1]Modifications!$C$447</definedName>
    <definedName name="MD_DataValue68">[1]Modifications!$C$448</definedName>
    <definedName name="MD_DataValue69">[1]Modifications!$C$449</definedName>
    <definedName name="MD_DataValue70">[1]Modifications!$C$450</definedName>
    <definedName name="MD_DataValue71">[1]Modifications!$C$451</definedName>
    <definedName name="MD_DocumentIndex">[1]Modifications!$N$102</definedName>
    <definedName name="MD_DocumentList">[1]Modifications!$C$106:$C$155</definedName>
    <definedName name="MD_GuarantorIndex">[1]Modifications!$E$306</definedName>
    <definedName name="MD_HorizontalSBV">[1]Modifications!$E$302</definedName>
    <definedName name="MD_IntervenorName">[1]Modifications!$E$328</definedName>
    <definedName name="MD_Owner1">[1]Modifications!$E$319</definedName>
    <definedName name="MD_Owner1AddressFull">[1]Modifications!$E$357</definedName>
    <definedName name="MD_Owner1AddressStreet">[1]Modifications!$E$358</definedName>
    <definedName name="MD_Owner1CityStateZip">[1]Modifications!$E$359</definedName>
    <definedName name="MD_Owner1County">[1]Modifications!$E$356</definedName>
    <definedName name="MD_Owner1NameFirst">[1]Modifications!$E$350</definedName>
    <definedName name="MD_Owner1NameLast">[1]Modifications!$E$349</definedName>
    <definedName name="MD_Owner1NameMiddle">[1]Modifications!$E$351</definedName>
    <definedName name="MD_Owner1NameOrganization">[1]Modifications!$E$348</definedName>
    <definedName name="MD_Owner1NameSuffix">[1]Modifications!$E$352</definedName>
    <definedName name="MD_Owner1Signature01">[1]Modifications!$E$360</definedName>
    <definedName name="MD_Owner1Signature02">[1]Modifications!$E$362</definedName>
    <definedName name="MD_Owner1Signature03">[1]Modifications!$E$364</definedName>
    <definedName name="MD_Owner1Signature04">[1]Modifications!$E$366</definedName>
    <definedName name="MD_Owner1Signature05">[1]Modifications!$E$368</definedName>
    <definedName name="MD_Owner1Signature06">[1]Modifications!$E$370</definedName>
    <definedName name="MD_Owner1Signature07">[1]Modifications!$E$372</definedName>
    <definedName name="MD_Owner1Signature08">[1]Modifications!$E$374</definedName>
    <definedName name="MD_Owner1Signature09">[1]Modifications!$E$376</definedName>
    <definedName name="MD_Owner1SJD">[1]Modifications!$E$354</definedName>
    <definedName name="MD_Owner1State">[1]Modifications!$E$355</definedName>
    <definedName name="MD_Owner1Title01">[1]Modifications!$E$361</definedName>
    <definedName name="MD_Owner1Title02">[1]Modifications!$E$363</definedName>
    <definedName name="MD_Owner1Title03">[1]Modifications!$E$365</definedName>
    <definedName name="MD_Owner1Title04">[1]Modifications!$E$367</definedName>
    <definedName name="MD_Owner1Title05">[1]Modifications!$E$369</definedName>
    <definedName name="MD_Owner1Title06">[1]Modifications!$E$371</definedName>
    <definedName name="MD_Owner1Title07">[1]Modifications!$E$373</definedName>
    <definedName name="MD_Owner1Title08">[1]Modifications!$E$375</definedName>
    <definedName name="MD_Owner1Title09">[1]Modifications!$E$377</definedName>
    <definedName name="MD_Owner1Type">[1]Modifications!$E$353</definedName>
    <definedName name="MD_Owner2">[1]Modifications!$E$320</definedName>
    <definedName name="MD_Owner3">[1]Modifications!$E$321</definedName>
    <definedName name="MD_Owner4">[1]Modifications!$E$322</definedName>
    <definedName name="MD_Owner5">[1]Modifications!$E$323</definedName>
    <definedName name="MD_Owner6">[1]Modifications!$E$324</definedName>
    <definedName name="MD_Owner7">[1]Modifications!$E$325</definedName>
    <definedName name="MD_Owner8">[1]Modifications!$E$326</definedName>
    <definedName name="MD_Owner9">[1]Modifications!$E$327</definedName>
    <definedName name="MD_OwnerNames">[1]Modifications!$E$332</definedName>
    <definedName name="MD_OwnerTitles">[1]Modifications!$E$333</definedName>
    <definedName name="MD_PropertyIndex">[1]Modifications!$E$305</definedName>
    <definedName name="MD_PropertyNumber">[1]Modifications!$N$5</definedName>
    <definedName name="MD_SignatureSeal">[1]Modifications!$E$315</definedName>
    <definedName name="MDM_MatchFoundCounty">[1]Maintenance!$D$476</definedName>
    <definedName name="MDM_MatchFoundState">[1]Maintenance!$C$476</definedName>
    <definedName name="MDM_Prompt01">[1]Maintenance!$E$475</definedName>
    <definedName name="MDM_Prompt02">[1]Maintenance!$F$475</definedName>
    <definedName name="MDM_Prompt03">[1]Maintenance!$G$475</definedName>
    <definedName name="MDM_Prompt04">[1]Maintenance!$H$475</definedName>
    <definedName name="MDM_Prompt05">[1]Maintenance!$I$475</definedName>
    <definedName name="MDM_Prompt06">[1]Maintenance!$J$475</definedName>
    <definedName name="MDM_Prompt07">[1]Maintenance!$K$475</definedName>
    <definedName name="MDM_Prompt08">[1]Maintenance!$L$475</definedName>
    <definedName name="MDM_Prompt09">[1]Maintenance!$M$475</definedName>
    <definedName name="MDM_Prompt10">[1]Maintenance!$N$475</definedName>
    <definedName name="MDM_Prompt11">[1]Maintenance!$O$475</definedName>
    <definedName name="MDM_Prompt12">[1]Maintenance!$P$475</definedName>
    <definedName name="MDM_Prompt13">[1]Maintenance!$Q$475</definedName>
    <definedName name="MDM_Prompt14">[1]Maintenance!$R$475</definedName>
    <definedName name="MDM_RowNumber">[1]Maintenance!$B$473</definedName>
    <definedName name="MDM_TableCounty">[1]Maintenance!$D$447:$D$474</definedName>
    <definedName name="MDM_TableMain">[1]Maintenance!$B$444</definedName>
    <definedName name="MDM_TableRange">[1]Maintenance!$C$447:$X$474</definedName>
    <definedName name="MDM_TableState">[1]Maintenance!$C$447:$C$474</definedName>
    <definedName name="MDM_UserSelectionCounty">[1]Maintenance!$D$475</definedName>
    <definedName name="MDM_UserSelectionState">[1]Maintenance!$C$475</definedName>
    <definedName name="MI_CFL">BusinessRules!$P$23</definedName>
    <definedName name="MI_CHL">BusinessRules!$P$25</definedName>
    <definedName name="MI_CHZ">BusinessRules!$P$24</definedName>
    <definedName name="MI_CST">BusinessRules!$P$26</definedName>
    <definedName name="MI_FLD">BusinessRules!$P$19</definedName>
    <definedName name="MI_HAZ">BusinessRules!$P$20</definedName>
    <definedName name="MI_HOA">BusinessRules!$P$21</definedName>
    <definedName name="MI_HUL">BusinessRules!$P$22</definedName>
    <definedName name="MI_MaintainInsurance">BusinessRules!$P$18</definedName>
    <definedName name="NT_CollateralSignors">[1]NotaryText!$E$4044</definedName>
    <definedName name="NT_EntityParentID">[1]NotaryText!$E$4048</definedName>
    <definedName name="NT_NotaryLF">[1]NotaryText!$F$3</definedName>
    <definedName name="NT_OnBehalfEntityNumber">[1]NotaryText!$E$4050</definedName>
    <definedName name="NT_RequiredFontTable">[1]NotaryText!$C$4055:$D$4059</definedName>
    <definedName name="NumberOfPayments">'[1]GE DataTable'!$D$46</definedName>
    <definedName name="OC_2YR">BusinessRules!$X$22</definedName>
    <definedName name="OC_AIR">BusinessRules!$X$44</definedName>
    <definedName name="OC_AUT">BusinessRules!$X$54</definedName>
    <definedName name="OC_BDR">BusinessRules!$X$27</definedName>
    <definedName name="OC_BKA">BusinessRules!$X$47</definedName>
    <definedName name="OC_CL">BusinessRules!$X$19</definedName>
    <definedName name="OC_CRP">BusinessRules!$X$34</definedName>
    <definedName name="OC_CST">BusinessRules!$X$52</definedName>
    <definedName name="OC_DLA">BusinessRules!$X$41</definedName>
    <definedName name="OC_DTV">BusinessRules!$X$53</definedName>
    <definedName name="OC_FPL" localSheetId="4">BusinessRules!$X$45</definedName>
    <definedName name="OC_FPL">#REF!</definedName>
    <definedName name="OC_IHP">BusinessRules!$X$57</definedName>
    <definedName name="OC_INJ">BusinessRules!$X$43</definedName>
    <definedName name="OC_INT">BusinessRules!$X$42</definedName>
    <definedName name="OC_LLE">BusinessRules!$X$40</definedName>
    <definedName name="OC_LRR">BusinessRules!$X$25</definedName>
    <definedName name="OC_MFR">BusinessRules!$X$51</definedName>
    <definedName name="OC_MML">BusinessRules!$X$29</definedName>
    <definedName name="OC_MPB">BusinessRules!$X$50</definedName>
    <definedName name="OC_MRE">BusinessRules!$X$48</definedName>
    <definedName name="OC_NOD">BusinessRules!$X$24</definedName>
    <definedName name="OC_OCT">BusinessRules!$X$39</definedName>
    <definedName name="OC_OMH">BusinessRules!$X$38</definedName>
    <definedName name="OC_ORE">BusinessRules!$X$36</definedName>
    <definedName name="OC_ORG">BusinessRules!$X$26</definedName>
    <definedName name="OC_OtherConditions">BusinessRules!$X$18</definedName>
    <definedName name="OC_OVS">BusinessRules!$X$37</definedName>
    <definedName name="OC_PA">BusinessRules!$X$20</definedName>
    <definedName name="OC_PDM">BusinessRules!$X$58</definedName>
    <definedName name="OC_PTR">BusinessRules!$X$28</definedName>
    <definedName name="OC_RPS">BusinessRules!$X$23</definedName>
    <definedName name="OC_SCA">BusinessRules!$X$49</definedName>
    <definedName name="OC_SHD" localSheetId="4">BusinessRules!$X$35</definedName>
    <definedName name="OC_SHD">#REF!</definedName>
    <definedName name="OC_STA">BusinessRules!$X$21</definedName>
    <definedName name="OC_TAG">BusinessRules!$X$33</definedName>
    <definedName name="OC_TIP">BusinessRules!$X$56</definedName>
    <definedName name="OC_TPI">BusinessRules!$X$46</definedName>
    <definedName name="OC_TSR">BusinessRules!$X$55</definedName>
    <definedName name="OC_TXI">BusinessRules!$X$30</definedName>
    <definedName name="OC_TXR">BusinessRules!$X$31</definedName>
    <definedName name="OC_WOE">BusinessRules!$X$32</definedName>
    <definedName name="OL_OtherLimitations">BusinessRules!$T$18</definedName>
    <definedName name="PARA_BOOKSNRECORDS">ParagraphNumbers!$B$15</definedName>
    <definedName name="PARA_BORR_CERT">ParagraphNumbers!$B$19</definedName>
    <definedName name="PARA_CIVIL_CRIMINAL_PEN">ParagraphNumbers!$B$20</definedName>
    <definedName name="PARA_COLLATERAL">ParagraphNumbers!$B$6</definedName>
    <definedName name="PARA_DATE">ParagraphNumbers!$B$23</definedName>
    <definedName name="PARA_DC">ParagraphNumbers!$B$16</definedName>
    <definedName name="PARA_DEADLINE">ParagraphNumbers!$B$11</definedName>
    <definedName name="PARA_DISB_LOAN">ParagraphNumbers!$B$21</definedName>
    <definedName name="PARA_GUARANTEE">ParagraphNumbers!$B$7</definedName>
    <definedName name="PARA_LP">ParagraphNumbers!$B$17</definedName>
    <definedName name="PARA_MI">ParagraphNumbers!$B$14</definedName>
    <definedName name="PARA_OC">ParagraphNumbers!$B$18</definedName>
    <definedName name="PARA_PARTIES_AFFECTED">ParagraphNumbers!$B$22</definedName>
    <definedName name="PARA_RA">ParagraphNumbers!$B$12</definedName>
    <definedName name="PARA_RE">ParagraphNumbers!$B$13</definedName>
    <definedName name="PARA_REQ_COLL">ParagraphNumbers!$B$8</definedName>
    <definedName name="PARA_REQ_UP">ParagraphNumbers!$B$10</definedName>
    <definedName name="PARA_UP">ParagraphNumbers!$B$9</definedName>
    <definedName name="PD_RecordAddress">'[1]GE DataTable'!$D$136</definedName>
    <definedName name="PD_RecordIndex">'[1]GE DataTable'!$D$131</definedName>
    <definedName name="PD_RecordRelocation">'[1]GE DataTable'!$D$134</definedName>
    <definedName name="PD_RelocationAddress">'[1]GE DataTable'!$D$135</definedName>
    <definedName name="PromissoryNoteDate">'[1]GE DataTable'!$D$40</definedName>
    <definedName name="PromissoryNoteDay">'[1]GE DataTable'!$D$41</definedName>
    <definedName name="PromissoryNoteDeferralPeriod">'[1]GE DataTable'!$D$37</definedName>
    <definedName name="PromissoryNoteFrequency">'[1]GE DataTable'!$D$38</definedName>
    <definedName name="PromissoryNoteLoanAmount">'[1]GE DataTable'!$D$36</definedName>
    <definedName name="PromissoryNoteMaturityPeriod">'[1]GE DataTable'!$D$39</definedName>
    <definedName name="PromissoryNoteMoYr">'[1]GE DataTable'!$D$42</definedName>
    <definedName name="RA_ACM">BusinessRules!$L$21</definedName>
    <definedName name="RA_AIP">BusinessRules!$L$19</definedName>
    <definedName name="RA_CST">BusinessRules!$L$22</definedName>
    <definedName name="RA_LAW">BusinessRules!$L$23</definedName>
    <definedName name="RA_MIP">BusinessRules!$L$20</definedName>
    <definedName name="RA_RemitAssign">BusinessRules!$L$18</definedName>
    <definedName name="RC_CST">BusinessRules!$H$19</definedName>
    <definedName name="RC_FSA">BusinessRules!$H$18</definedName>
    <definedName name="RE_601">BusinessRules!$N$25</definedName>
    <definedName name="RE_ACR">BusinessRules!$N$23</definedName>
    <definedName name="RE_BPT">BusinessRules!$N$22</definedName>
    <definedName name="RE_CST">BusinessRules!$N$26</definedName>
    <definedName name="RE_EQR">BusinessRules!$N$21</definedName>
    <definedName name="RE_LNW">BusinessRules!$N$24</definedName>
    <definedName name="RE_NEHRP">BusinessRules!$N$19</definedName>
    <definedName name="RE_RealEstateRequirements">BusinessRules!$N$18</definedName>
    <definedName name="RE_RPT">BusinessRules!$N$27</definedName>
    <definedName name="RE_STD" localSheetId="4">BusinessRules!$N$20</definedName>
    <definedName name="RE_STD">#REF!</definedName>
    <definedName name="RE_StdRequirements">BusinessRules!#REF!</definedName>
    <definedName name="RS_CST">BusinessRules!$H$96</definedName>
    <definedName name="RS_HOA">BusinessRules!$H$94</definedName>
    <definedName name="RS_NEC">BusinessRules!$H$95</definedName>
    <definedName name="SC_">BusinessRules!$H$113</definedName>
    <definedName name="SC_ActiveCol">[1]Specifications!$D$236</definedName>
    <definedName name="SC_ActiveRow">[1]Specifications!$D$235</definedName>
    <definedName name="SC_CodeDescription">[1]Specifications!$D$238</definedName>
    <definedName name="SC_CollateralProperty">'[1]GE DataTable'!$D$124</definedName>
    <definedName name="SC_DefinitionsTable_DestRange">[1]Maintenance!$C$88:$X$159</definedName>
    <definedName name="SC_Element1">[1]Specifications!$G$109</definedName>
    <definedName name="SC_Element1Range">[1]Specifications!$G$110:$G$208</definedName>
    <definedName name="SC_Element2">[1]Specifications!$H$109</definedName>
    <definedName name="SC_Element2Range">[1]Specifications!$H$110:$H$208</definedName>
    <definedName name="SC_Element3">[1]Specifications!$I$109</definedName>
    <definedName name="SC_Element3Range">[1]Specifications!$I$110:$I$208</definedName>
    <definedName name="SC_Element4">[1]Specifications!$J$109</definedName>
    <definedName name="SC_Element4Range">[1]Specifications!$J$110:$J$208</definedName>
    <definedName name="SC_Element5">[1]Specifications!$K$109</definedName>
    <definedName name="SC_Element5Range">[1]Specifications!$K$110:$K$208</definedName>
    <definedName name="SC_Element6Range">[1]Specifications!$L$110:$L$208</definedName>
    <definedName name="SC_GeneralSecurityInterest">'[1]GE DataTable'!$D$125</definedName>
    <definedName name="SC_IndexAddress">'[1]GE DataTable'!$D$106</definedName>
    <definedName name="SC_IndexAddress_Column">'[1]GE DataTable'!$D$107</definedName>
    <definedName name="SC_IndexCode">'[1]GE DataTable'!$D$108</definedName>
    <definedName name="SC_IndexElement1">'[1]GE DataTable'!$D$109</definedName>
    <definedName name="SC_IndexElement2">'[1]GE DataTable'!$D$110</definedName>
    <definedName name="SC_IndexElement3">'[1]GE DataTable'!$D$111</definedName>
    <definedName name="SC_IndexElement4">'[1]GE DataTable'!$D$112</definedName>
    <definedName name="SC_IndexElement5">'[1]GE DataTable'!$D$113</definedName>
    <definedName name="SC_IndexElement6">'[1]GE DataTable'!$D$114</definedName>
    <definedName name="SC_IndexNumber">'[1]GE DataTable'!$D$102</definedName>
    <definedName name="SC_IndexProperty">'[1]GE DataTable'!$D$103</definedName>
    <definedName name="SC_IndexState">'[1]GE DataTable'!$D$105</definedName>
    <definedName name="SC_Number">[1]Specifications!$F$109</definedName>
    <definedName name="SC_NumberRange">[1]Specifications!$F$110:$F$208</definedName>
    <definedName name="SC_PropertyNumber">[1]Specifications!$E$109</definedName>
    <definedName name="SC_PropertyRange">[1]Specifications!$E$110:$E$208</definedName>
    <definedName name="SC_RangeCodes_NS">OFFSET([1]Maintenance!$C$88,0,0,COUNTA([1]Maintenance!$C$88:$C$235),1)</definedName>
    <definedName name="SC_Table">[1]Specifications!$B$110:$L$208</definedName>
    <definedName name="SC_UserPrompt1">[1]Specifications!$D$242</definedName>
    <definedName name="SC_UserPrompt2">[1]Specifications!$D$243</definedName>
    <definedName name="SC_UserPrompt3">[1]Specifications!$D$244</definedName>
    <definedName name="SC_UserPrompt4">[1]Specifications!$D$245</definedName>
    <definedName name="SC_UserPrompt5">[1]Specifications!$D$246</definedName>
    <definedName name="SC_UserPrompt6">[1]Specifications!$D$247</definedName>
    <definedName name="SC_UserPromptMsg">[1]Specifications!$G$209</definedName>
    <definedName name="SC_UserPromptSel">[1]Specifications!$D$241</definedName>
    <definedName name="SC_UserPropertyAddress">[1]Specifications!$D$240</definedName>
    <definedName name="SC_UserPropertyNumber">[1]Specifications!$D$239</definedName>
    <definedName name="SC_WordSearchFHA">'[1]GE DataTable'!$D$123</definedName>
    <definedName name="SC_WordSearchIMP">'[1]GE DataTable'!$D$118</definedName>
    <definedName name="SC_WordSearchLEA">'[1]GE DataTable'!$D$117</definedName>
    <definedName name="stAccountNumber">[1]Start!$H$13</definedName>
    <definedName name="stActiveRow">[1]Start!$E$152</definedName>
    <definedName name="stApprovalType">[1]Start!$H$14</definedName>
    <definedName name="stAssignedAttorney">[1]Start!$L$16</definedName>
    <definedName name="stBorrower1AddressCity">[1]Borrowers!$E$11</definedName>
    <definedName name="stBorrower1AddressState">[1]Borrowers!$H$11</definedName>
    <definedName name="stBorrower1AddressStreet">[1]Borrowers!$E$10</definedName>
    <definedName name="stBorrower1AddressZip">[1]Borrowers!$H$12</definedName>
    <definedName name="stBorrower1NameFirst">[1]Borrowers!$E$8</definedName>
    <definedName name="stBorrower1NameLast">[1]Borrowers!$G$8</definedName>
    <definedName name="stBorrower1NameMiddle">[1]Borrowers!$F$8</definedName>
    <definedName name="stBorrower1NameOrganization">[1]Borrowers!$F$7</definedName>
    <definedName name="stBorrower1NameSuffix">[1]Borrowers!$H$8</definedName>
    <definedName name="stBorrower1PID">[1]Borrowers!$E$9</definedName>
    <definedName name="stBorrower1Signature01">[1]Borrowers!$E$13</definedName>
    <definedName name="stBorrower1SignatureRange">[1]Borrowers!$E$13:$G$37</definedName>
    <definedName name="stBorrower1SJD">[1]Borrowers!$H$9</definedName>
    <definedName name="stBorrower1Title01">[1]Borrowers!$H$13</definedName>
    <definedName name="stBorrower1Type">[1]Borrowers!$E$7</definedName>
    <definedName name="stBorrower2PID">[1]Borrowers!$K$9</definedName>
    <definedName name="stBorrower2SignatureRange">[1]Borrowers!$K$13:$M$36</definedName>
    <definedName name="stBorrower2Type">[1]Borrowers!$K$7</definedName>
    <definedName name="stBorrower3PID">[1]Borrowers!$E$40</definedName>
    <definedName name="stBorrower3SignatureRange">[1]Borrowers!$E$44:$G$68</definedName>
    <definedName name="stBorrower3Type">[1]Borrowers!$E$38</definedName>
    <definedName name="stBorrower4PID">[1]Borrowers!$K$40</definedName>
    <definedName name="stBorrower4SignatureRange">[1]Borrowers!$K$44:$M$68</definedName>
    <definedName name="stBorrower4Type">[1]Borrowers!$K$38</definedName>
    <definedName name="stBorrower5NameOrganization">[1]Borrowers!$F$69</definedName>
    <definedName name="stBorrower5PID">[1]Borrowers!$E$71</definedName>
    <definedName name="stBorrower5SignatureRange">[1]Borrowers!$E$75:$G$99</definedName>
    <definedName name="stBorrower5Type">[1]Borrowers!$E$69</definedName>
    <definedName name="stBorrower6PID">[1]Borrowers!$K$71</definedName>
    <definedName name="stBorrower6SignatureRange">[1]Borrowers!$K$75:$M$99</definedName>
    <definedName name="stBorrower6Type">[1]Borrowers!$K$69</definedName>
    <definedName name="stBorrower7PID">[1]Borrowers!$E$102</definedName>
    <definedName name="stBorrower7SignatureRange">[1]Borrowers!$E$106:$G$130</definedName>
    <definedName name="stBorrower7Type">[1]Borrowers!$E$100</definedName>
    <definedName name="stBorrower8PID">[1]Borrowers!$K$102</definedName>
    <definedName name="stBorrower8SignatureRange">[1]Borrowers!$K$106:$M$130</definedName>
    <definedName name="stBorrower8Type">[1]Borrowers!$K$100</definedName>
    <definedName name="stBorrower9PID">[1]Borrowers!$E$133</definedName>
    <definedName name="stBorrower9SignatureRange">[1]Borrowers!$E$137:$G$161</definedName>
    <definedName name="stBorrower9Type">[1]Borrowers!$E$131</definedName>
    <definedName name="stCaseManager">[1]Start!$L$18</definedName>
    <definedName name="stCompensationAgreement">[1]Start!$N$21</definedName>
    <definedName name="stDateAmended">[1]Start!$N$15</definedName>
    <definedName name="stDateObligated">[1]Start!$H$15</definedName>
    <definedName name="stDeclarationDate">[1]Start!$K$14</definedName>
    <definedName name="stDeclarationNumber">[1]Start!$N$13</definedName>
    <definedName name="stDeferralPeriod">[1]Start!$H$21</definedName>
    <definedName name="stDisbursementPeriod">[1]Start!$H$27</definedName>
    <definedName name="stELA">[1]Start!$H$24</definedName>
    <definedName name="stIncidentName">'[1]GE DataTable'!$D$50</definedName>
    <definedName name="stIncidentPeriod">'[1]GE DataTable'!$D$49</definedName>
    <definedName name="stInputCells">[1]Start!$H$13:$H$22,[1]Start!#REF!,[1]Start!#REF!,[1]Start!#REF!,[1]Start!$H$19:$H$19,[1]Start!$H$21:$H$22,[1]Specifications!$F$7:$L$16,[1]Specifications!$F$110:$L$119,[1]Collateral!#REF!,[1]Collateral!$C$34:$M$38</definedName>
    <definedName name="stInstallmentAmount">[1]Start!$H$19</definedName>
    <definedName name="stInstallmentFrequency">[1]Start!$H$20</definedName>
    <definedName name="stInstrumentExaminer">[1]Start!$L$19</definedName>
    <definedName name="stInterestRate">[1]Start!$H$18</definedName>
    <definedName name="stLoanAmount">[1]Specifications!$G$106</definedName>
    <definedName name="stLoanNumber">[1]Start!$H$17</definedName>
    <definedName name="stLoanType">[1]Start!$H$16</definedName>
    <definedName name="stLouisiana">'[1]GE DataTable'!$D$115</definedName>
    <definedName name="stMaturityTerm">[1]Start!$H$22</definedName>
    <definedName name="stModNoteDate">[1]Start!$H$26</definedName>
    <definedName name="stNoteDate">[1]Start!$H$25</definedName>
    <definedName name="stPresidential">[1]Start!$N$14</definedName>
    <definedName name="stProgressCertification">[1]Start!$N$22</definedName>
    <definedName name="stPropertyCity">[1]Start!$H$41</definedName>
    <definedName name="stPropertyCounty">[1]Start!$M$41</definedName>
    <definedName name="stPropertyRange">[1]Start!$M$42:$M$140</definedName>
    <definedName name="stPropertyState">[1]Start!$K$41</definedName>
    <definedName name="stPropertyStreet">[1]Start!$C$41</definedName>
    <definedName name="stPropertyZip">[1]Start!$L$41</definedName>
    <definedName name="stRightToCancel">[1]Start!$N$26</definedName>
    <definedName name="stSecuredUnsecured">'[1]GE DataTable'!$D$48</definedName>
    <definedName name="stServicingOffice">[1]Start!$H$23</definedName>
    <definedName name="stSignatureAttorney">[1]Start!$L$17</definedName>
    <definedName name="stStateRange">[1]Start!$K$42:$K$140</definedName>
    <definedName name="stSupplementalPaymentDue">'[1]GE DataTable'!$D$29</definedName>
    <definedName name="stSupplementalPaymentPercent">'[1]GE DataTable'!$D$28</definedName>
    <definedName name="stTableSC">[1]Maintenance!$C$88:$X$235</definedName>
    <definedName name="stTyphoonArea">[1]Start!$N$24</definedName>
    <definedName name="SubPara_DC_CST">ParagraphNumbers!$F$18</definedName>
    <definedName name="SubPara_DC_LAC">ParagraphNumbers!$F$16</definedName>
    <definedName name="SubPara_DC_LFR">ParagraphNumbers!$F$17</definedName>
    <definedName name="SubPara_LP_CST">ParagraphNumbers!$F$25</definedName>
    <definedName name="SubPara_LP_EXT">ParagraphNumbers!$F$20</definedName>
    <definedName name="SubPara_LP_FLA">ParagraphNumbers!$F$24</definedName>
    <definedName name="SubPara_LP_LMR">ParagraphNumbers!$F$22</definedName>
    <definedName name="SubPara_LP_LWR">ParagraphNumbers!$F$23</definedName>
    <definedName name="SubPara_LP_SLR">ParagraphNumbers!$F$21</definedName>
    <definedName name="SubPara_RA_ACM">ParagraphNumbers!$F$7</definedName>
    <definedName name="SubPara_RA_AIP">ParagraphNumbers!$F$5</definedName>
    <definedName name="SubPara_RA_CST">ParagraphNumbers!$F$9</definedName>
    <definedName name="SubPara_RA_LAW">ParagraphNumbers!$F$8</definedName>
    <definedName name="SubPara_RA_MIP">ParagraphNumbers!$F$6</definedName>
    <definedName name="TILA_PaymentsDueDay">'[1]GE DataTable'!$D$43</definedName>
    <definedName name="TILA_PaymentsDueMoYr">'[1]GE DataTable'!$D$44</definedName>
    <definedName name="TotalOfPayments">'[1]GE DataTable'!$D$47</definedName>
    <definedName name="TT_RangeCounty">[1]Trustees!$B$10:$B$245</definedName>
    <definedName name="TT_RangeState">[1]Trustees!$A$10:$A$245</definedName>
    <definedName name="TT_TrusteeAddress">[1]Trustees!$C$6</definedName>
    <definedName name="TT_TrusteeIndex">[1]Trustees!$C$4</definedName>
    <definedName name="TT_TrusteeName">[1]Trustees!$C$5</definedName>
    <definedName name="TT_TrusteeTable">[1]Trustees!$A$9</definedName>
    <definedName name="UP_00">BusinessRules!$J$52</definedName>
    <definedName name="UP_01">BusinessRules!$J$18</definedName>
    <definedName name="UP_02">BusinessRules!$J$19</definedName>
    <definedName name="UP_04">BusinessRules!$J$20</definedName>
    <definedName name="UP_05">BusinessRules!$J$21</definedName>
    <definedName name="UP_06">BusinessRules!$J$22</definedName>
    <definedName name="UP_07">BusinessRules!$J$23</definedName>
    <definedName name="UP_17">BusinessRules!$J$24</definedName>
    <definedName name="UP_18">BusinessRules!$J$25</definedName>
    <definedName name="UP_19">BusinessRules!$J$26</definedName>
    <definedName name="UP_20">BusinessRules!$J$27</definedName>
    <definedName name="UP_24">BusinessRules!$J$28</definedName>
    <definedName name="UP_25">BusinessRules!$J$29</definedName>
    <definedName name="UP_26">BusinessRules!$J$30</definedName>
    <definedName name="UP_27">BusinessRules!$J$31</definedName>
    <definedName name="UP_28">BusinessRules!$J$32</definedName>
    <definedName name="UP_29">BusinessRules!$J$33</definedName>
    <definedName name="UP_30">BusinessRules!$J$34</definedName>
    <definedName name="UP_41">BusinessRules!$J$35</definedName>
    <definedName name="UP_42">BusinessRules!$J$36</definedName>
    <definedName name="UP_43">BusinessRules!$J$37</definedName>
    <definedName name="UP_44">BusinessRules!$J$38</definedName>
    <definedName name="UP_45">BusinessRules!$J$39</definedName>
    <definedName name="UP_50">BusinessRules!$J$40</definedName>
    <definedName name="UP_51">BusinessRules!$J$41</definedName>
    <definedName name="UP_52">BusinessRules!$J$42</definedName>
    <definedName name="UP_53">BusinessRules!$J$43</definedName>
    <definedName name="UP_54">BusinessRules!$J$44</definedName>
    <definedName name="UP_58">BusinessRules!$J$45</definedName>
    <definedName name="UP_59">BusinessRules!$J$46</definedName>
    <definedName name="UP_60">BusinessRules!$J$47</definedName>
    <definedName name="UP_61">BusinessRules!$J$48</definedName>
    <definedName name="UP_62">BusinessRules!$J$49</definedName>
    <definedName name="UP_63">BusinessRules!$J$50</definedName>
    <definedName name="UP_64">BusinessRules!$J$51</definedName>
    <definedName name="UP_ActiveCol">[1]Specifications!$D$222</definedName>
    <definedName name="UP_ActiveRow">[1]Specifications!$D$221</definedName>
    <definedName name="UP_AllocatedAmounts">[1]Specifications!$G$7:$G$105</definedName>
    <definedName name="UP_AllocatedNumbers">[1]Specifications!$F$7:$F$105</definedName>
    <definedName name="UP_CodeDescription">[1]Specifications!$D$224</definedName>
    <definedName name="UP_DataValidationList">[1]Maintenance!$U$564:$U$663</definedName>
    <definedName name="UP_DefinitionsTable">[1]Maintenance!$C$35:$X$84</definedName>
    <definedName name="UP_IndexAddress">'[1]GE DataTable'!$D$61</definedName>
    <definedName name="UP_IndexAmount">'[1]GE DataTable'!$D$55</definedName>
    <definedName name="UP_IndexCode">'[1]GE DataTable'!$D$54</definedName>
    <definedName name="UP_IndexElement1">'[1]GE DataTable'!$D$56</definedName>
    <definedName name="UP_IndexElement2">'[1]GE DataTable'!$D$57</definedName>
    <definedName name="UP_IndexNumber">'[1]GE DataTable'!$D$52</definedName>
    <definedName name="UP_IndexProperty">'[1]GE DataTable'!$D$53</definedName>
    <definedName name="UP_LoanAmount">'[1]GE DataTable'!$D$68</definedName>
    <definedName name="UP_LoanEIDL">'[1]GE DataTable'!$D$66</definedName>
    <definedName name="UP_LoanPhysical">'[1]GE DataTable'!$D$67</definedName>
    <definedName name="UP_Number">[1]Specifications!$F$6</definedName>
    <definedName name="UP_NumberRange">[1]Specifications!$F$7:$F$105</definedName>
    <definedName name="UP_OtherLandImprovements">'[1]GE DataTable'!$D$64</definedName>
    <definedName name="UP_PropertyNumber">[1]Specifications!$E$6</definedName>
    <definedName name="UP_PropertyRange">[1]Specifications!$E$7:$E$105</definedName>
    <definedName name="UP_Range">OFFSET(UseofProceeds!$B$3,0,0,COUNTA(UseofProceeds!$B:$B)-1,1)</definedName>
    <definedName name="UP_RangeCodes">[1]Maintenance!$C$35:$C$71</definedName>
    <definedName name="UP_RangeElement1">[1]Specifications!$H$7:$H$105</definedName>
    <definedName name="UP_StructuralRealProperty">'[1]GE DataTable'!$D$63</definedName>
    <definedName name="UP_Table">[1]Specifications!$B$7:$L$105</definedName>
    <definedName name="UP_TyphoonReplacement">'[1]GE DataTable'!$D$69</definedName>
    <definedName name="UP_UserPrompt1">[1]Specifications!$D$228</definedName>
    <definedName name="UP_UserPrompt2">[1]Specifications!$D$229</definedName>
    <definedName name="UP_UserPrompt3">[1]Specifications!$D$230</definedName>
    <definedName name="UP_UserPrompt4">[1]Specifications!$D$231</definedName>
    <definedName name="UP_UserPrompt5">[1]Specifications!$D$232</definedName>
    <definedName name="UP_UserPromptSel">[1]Specifications!$D$227</definedName>
    <definedName name="UP_UserPropertyAddress">[1]Specifications!$D$226</definedName>
    <definedName name="UP_UserPropertyNumber">[1]Specifications!$D$225</definedName>
    <definedName name="wrn.APPLICANT." hidden="1">{#N/A,#N/A,FALSE,"APPLICANT"}</definedName>
  </definedNames>
  <calcPr calcId="145621"/>
</workbook>
</file>

<file path=xl/calcChain.xml><?xml version="1.0" encoding="utf-8"?>
<calcChain xmlns="http://schemas.openxmlformats.org/spreadsheetml/2006/main">
  <c r="B8" i="6" l="1"/>
  <c r="B10" i="6" l="1"/>
  <c r="B11" i="6" s="1"/>
  <c r="B12" i="6" s="1"/>
  <c r="B9" i="6"/>
  <c r="B7" i="6"/>
  <c r="B6" i="6"/>
  <c r="J20" i="4" l="1"/>
  <c r="J19" i="4"/>
  <c r="J18" i="4"/>
  <c r="R18" i="4" l="1"/>
  <c r="H125" i="4" l="1"/>
  <c r="H124" i="4"/>
  <c r="H123" i="4"/>
  <c r="H122" i="4"/>
  <c r="H126" i="4" s="1"/>
  <c r="H121" i="4"/>
  <c r="H119" i="4"/>
  <c r="H118" i="4"/>
  <c r="H117" i="4"/>
  <c r="H116" i="4"/>
  <c r="H115" i="4"/>
  <c r="H113" i="4"/>
  <c r="H90" i="4"/>
  <c r="H89" i="4"/>
  <c r="J24" i="4"/>
  <c r="H130" i="4"/>
  <c r="H108" i="4"/>
  <c r="H107" i="4"/>
  <c r="H104" i="4"/>
  <c r="H103" i="4"/>
  <c r="H102" i="4"/>
  <c r="H100" i="4"/>
  <c r="H99" i="4"/>
  <c r="H85" i="4"/>
  <c r="H84" i="4"/>
  <c r="H81" i="4" s="1"/>
  <c r="H83" i="4" s="1"/>
  <c r="J52" i="4"/>
  <c r="J51" i="4"/>
  <c r="J50" i="4"/>
  <c r="J49" i="4"/>
  <c r="J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H111" i="4" s="1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F25" i="4"/>
  <c r="D25" i="4"/>
  <c r="F24" i="4"/>
  <c r="D24" i="4"/>
  <c r="J23" i="4"/>
  <c r="F23" i="4"/>
  <c r="D23" i="4"/>
  <c r="J22" i="4"/>
  <c r="F22" i="4"/>
  <c r="D22" i="4"/>
  <c r="J21" i="4"/>
  <c r="F21" i="4"/>
  <c r="D21" i="4"/>
  <c r="N19" i="4"/>
  <c r="F20" i="4"/>
  <c r="D20" i="4"/>
  <c r="F19" i="4"/>
  <c r="D19" i="4"/>
  <c r="T18" i="4"/>
  <c r="H137" i="4"/>
  <c r="H80" i="4" l="1"/>
  <c r="F18" i="4"/>
  <c r="H134" i="4"/>
  <c r="H91" i="4"/>
  <c r="H105" i="4"/>
  <c r="D78" i="4"/>
  <c r="H110" i="4"/>
  <c r="H133" i="4"/>
  <c r="D18" i="4"/>
  <c r="H87" i="4" l="1"/>
  <c r="C5" i="1" l="1"/>
  <c r="C4" i="1"/>
  <c r="C3" i="1"/>
  <c r="H95" i="4"/>
  <c r="L23" i="4"/>
  <c r="X30" i="4"/>
  <c r="X45" i="4"/>
  <c r="X34" i="4"/>
  <c r="X36" i="4"/>
  <c r="P26" i="4"/>
  <c r="V21" i="4"/>
  <c r="L22" i="4"/>
  <c r="E9" i="6" s="1"/>
  <c r="F9" i="6" s="1"/>
  <c r="P21" i="4"/>
  <c r="R20" i="4"/>
  <c r="X54" i="4"/>
  <c r="X48" i="4"/>
  <c r="H127" i="4"/>
  <c r="X47" i="4"/>
  <c r="X40" i="4"/>
  <c r="N24" i="4"/>
  <c r="P24" i="4"/>
  <c r="L21" i="4"/>
  <c r="X56" i="4"/>
  <c r="R21" i="4"/>
  <c r="E18" i="6" s="1"/>
  <c r="F18" i="6" s="1"/>
  <c r="X23" i="4"/>
  <c r="X37" i="4"/>
  <c r="N25" i="4"/>
  <c r="P20" i="4"/>
  <c r="P22" i="4"/>
  <c r="X53" i="4"/>
  <c r="X58" i="4"/>
  <c r="X46" i="4"/>
  <c r="H96" i="4"/>
  <c r="X21" i="4"/>
  <c r="X32" i="4"/>
  <c r="X49" i="4"/>
  <c r="X38" i="4"/>
  <c r="X20" i="4"/>
  <c r="H18" i="4"/>
  <c r="X26" i="4"/>
  <c r="H19" i="4"/>
  <c r="L20" i="4"/>
  <c r="E6" i="6" s="1"/>
  <c r="F6" i="6" s="1"/>
  <c r="R19" i="4"/>
  <c r="E16" i="6" s="1"/>
  <c r="F16" i="6" s="1"/>
  <c r="V24" i="4"/>
  <c r="E25" i="6" s="1"/>
  <c r="F25" i="6" s="1"/>
  <c r="H128" i="4"/>
  <c r="V22" i="4"/>
  <c r="X57" i="4"/>
  <c r="X29" i="4"/>
  <c r="X28" i="4"/>
  <c r="X35" i="4"/>
  <c r="V23" i="4"/>
  <c r="X41" i="4"/>
  <c r="X43" i="4"/>
  <c r="N22" i="4"/>
  <c r="X33" i="4"/>
  <c r="X27" i="4"/>
  <c r="N23" i="4"/>
  <c r="H94" i="4"/>
  <c r="X22" i="4"/>
  <c r="X52" i="4"/>
  <c r="X51" i="4"/>
  <c r="X39" i="4"/>
  <c r="X25" i="4"/>
  <c r="P25" i="4"/>
  <c r="X24" i="4"/>
  <c r="X50" i="4"/>
  <c r="X55" i="4"/>
  <c r="X31" i="4"/>
  <c r="X44" i="4"/>
  <c r="N27" i="4"/>
  <c r="P23" i="4"/>
  <c r="X42" i="4"/>
  <c r="V20" i="4"/>
  <c r="N26" i="4"/>
  <c r="N21" i="4"/>
  <c r="N20" i="4"/>
  <c r="V19" i="4"/>
  <c r="X19" i="4"/>
  <c r="H88" i="4" s="1"/>
  <c r="P19" i="4"/>
  <c r="L19" i="4"/>
  <c r="E24" i="6" l="1"/>
  <c r="F24" i="6" s="1"/>
  <c r="E23" i="6"/>
  <c r="F23" i="6" s="1"/>
  <c r="E22" i="6"/>
  <c r="F22" i="6" s="1"/>
  <c r="E21" i="6"/>
  <c r="F21" i="6" s="1"/>
  <c r="E20" i="6"/>
  <c r="F20" i="6" s="1"/>
  <c r="E17" i="6"/>
  <c r="F17" i="6" s="1"/>
  <c r="E8" i="6"/>
  <c r="F8" i="6" s="1"/>
  <c r="E7" i="6"/>
  <c r="F7" i="6" s="1"/>
  <c r="E5" i="6"/>
  <c r="F5" i="6" s="1"/>
  <c r="V18" i="4"/>
  <c r="X18" i="4"/>
  <c r="N18" i="4"/>
  <c r="B13" i="6" s="1"/>
  <c r="L18" i="4"/>
  <c r="P18" i="4"/>
  <c r="B14" i="6" l="1"/>
  <c r="B15" i="6" s="1"/>
  <c r="B16" i="6" s="1"/>
  <c r="B17" i="6" s="1"/>
  <c r="B18" i="6" s="1"/>
  <c r="B19" i="6" l="1"/>
  <c r="B20" i="6" l="1"/>
  <c r="B21" i="6" l="1"/>
  <c r="B22" i="6" l="1"/>
  <c r="B23" i="6" s="1"/>
</calcChain>
</file>

<file path=xl/sharedStrings.xml><?xml version="1.0" encoding="utf-8"?>
<sst xmlns="http://schemas.openxmlformats.org/spreadsheetml/2006/main" count="308" uniqueCount="275">
  <si>
    <t>Maturity Years</t>
  </si>
  <si>
    <t>Maturity in Months from Drawloop</t>
  </si>
  <si>
    <t>Maturity Months</t>
  </si>
  <si>
    <t>Maturity Months Parenthesis</t>
  </si>
  <si>
    <t>Loan Condition Code</t>
  </si>
  <si>
    <t>Loan Condition Name</t>
  </si>
  <si>
    <t>Loan Condition Address</t>
  </si>
  <si>
    <t>========================================================================================================================================================</t>
  </si>
  <si>
    <t>LOAN AUTHORIZATION - Business Rules:   Stipulations / Conditions / Limitations / Requirements etc.</t>
  </si>
  <si>
    <t>CS: Collateral Specifications</t>
  </si>
  <si>
    <t>GU: Guarantee Terminology</t>
  </si>
  <si>
    <t>RC: Requirements Relative to Collateral</t>
  </si>
  <si>
    <t>UP: Use of Proceeds</t>
  </si>
  <si>
    <t>RA: Remit and Assignment of Compensation from Other Sources</t>
  </si>
  <si>
    <t>RE: Real Estate Construction or Repair</t>
  </si>
  <si>
    <t>MI: Maintain Insurance</t>
  </si>
  <si>
    <t>DC: Distributions and Compensation</t>
  </si>
  <si>
    <t>OL: Other Limitations</t>
  </si>
  <si>
    <t>LP: Leased Premises</t>
  </si>
  <si>
    <t>OC: Other Conditions</t>
  </si>
  <si>
    <t>CS</t>
  </si>
  <si>
    <t>Value</t>
  </si>
  <si>
    <t>GU</t>
  </si>
  <si>
    <t>RC</t>
  </si>
  <si>
    <t>UP</t>
  </si>
  <si>
    <t>RA</t>
  </si>
  <si>
    <t>RE</t>
  </si>
  <si>
    <t>MI</t>
  </si>
  <si>
    <t>DC</t>
  </si>
  <si>
    <t>OL</t>
  </si>
  <si>
    <t>LP</t>
  </si>
  <si>
    <t>OC</t>
  </si>
  <si>
    <t>Section</t>
  </si>
  <si>
    <t>RC-FSA</t>
  </si>
  <si>
    <t>UP-01</t>
  </si>
  <si>
    <t>CS-01</t>
  </si>
  <si>
    <t>GU-01</t>
  </si>
  <si>
    <t>RC-CST</t>
  </si>
  <si>
    <t>UP-02</t>
  </si>
  <si>
    <t>RA-AIP</t>
  </si>
  <si>
    <t>MI-FLD</t>
  </si>
  <si>
    <t>DC-LAC</t>
  </si>
  <si>
    <t>LP-EXT</t>
  </si>
  <si>
    <t>OC-CL</t>
  </si>
  <si>
    <t>CS-02</t>
  </si>
  <si>
    <t>GU-02</t>
  </si>
  <si>
    <t>UP-04</t>
  </si>
  <si>
    <t>RA-MIP</t>
  </si>
  <si>
    <t>NEHRP</t>
  </si>
  <si>
    <t>MI-HAZ</t>
  </si>
  <si>
    <t>DC-LFR</t>
  </si>
  <si>
    <t>LP-SLR</t>
  </si>
  <si>
    <t>OC-PA</t>
  </si>
  <si>
    <t>CS-03</t>
  </si>
  <si>
    <t>GU-03</t>
  </si>
  <si>
    <t>UP-05</t>
  </si>
  <si>
    <t>RA-ACM</t>
  </si>
  <si>
    <t>RE-STD</t>
  </si>
  <si>
    <t>MI-HOA</t>
  </si>
  <si>
    <t>DC-CST</t>
  </si>
  <si>
    <t>LP-LMR</t>
  </si>
  <si>
    <t>OC-STA</t>
  </si>
  <si>
    <t>CS-04A</t>
  </si>
  <si>
    <t>GU-04</t>
  </si>
  <si>
    <t>UP-06</t>
  </si>
  <si>
    <t>RA-CST</t>
  </si>
  <si>
    <t>RE-EQR</t>
  </si>
  <si>
    <t>MI-HUL</t>
  </si>
  <si>
    <t>LP-LWR</t>
  </si>
  <si>
    <t>OC-2YR</t>
  </si>
  <si>
    <t>CS-04B</t>
  </si>
  <si>
    <t>GU-05</t>
  </si>
  <si>
    <t>UP-07</t>
  </si>
  <si>
    <t>RA-LAW</t>
  </si>
  <si>
    <t>RE-BPT</t>
  </si>
  <si>
    <t>MI-CFL</t>
  </si>
  <si>
    <t>LP-FLA</t>
  </si>
  <si>
    <t>OC-RPS</t>
  </si>
  <si>
    <t>CS-04C</t>
  </si>
  <si>
    <t>GU-06</t>
  </si>
  <si>
    <t>UP-17</t>
  </si>
  <si>
    <t>RE-ACR</t>
  </si>
  <si>
    <t>MI-CHZ</t>
  </si>
  <si>
    <t>LP-CST</t>
  </si>
  <si>
    <t>OC-NOD</t>
  </si>
  <si>
    <t>CS-04D</t>
  </si>
  <si>
    <t>GU-07</t>
  </si>
  <si>
    <t>UP-18</t>
  </si>
  <si>
    <t>RE-LNW</t>
  </si>
  <si>
    <t>MI-CHL</t>
  </si>
  <si>
    <t>OC-LRR</t>
  </si>
  <si>
    <t>CS-04E</t>
  </si>
  <si>
    <t>UP-19</t>
  </si>
  <si>
    <t>RE-601</t>
  </si>
  <si>
    <t>MI-CST</t>
  </si>
  <si>
    <t>OC-ORG</t>
  </si>
  <si>
    <t>CS-05A</t>
  </si>
  <si>
    <t>UP-20</t>
  </si>
  <si>
    <t>RE-CST</t>
  </si>
  <si>
    <t>OC-BDR</t>
  </si>
  <si>
    <t>CS-05B</t>
  </si>
  <si>
    <t>UP-24</t>
  </si>
  <si>
    <t>RE-RPT</t>
  </si>
  <si>
    <t>OC-PTR</t>
  </si>
  <si>
    <t>CS-05C</t>
  </si>
  <si>
    <t>UP-25</t>
  </si>
  <si>
    <t>OC-MML</t>
  </si>
  <si>
    <t>CS-05D</t>
  </si>
  <si>
    <t>UP-26</t>
  </si>
  <si>
    <t>OC-TXI</t>
  </si>
  <si>
    <t>CS-05E</t>
  </si>
  <si>
    <t>UP-27</t>
  </si>
  <si>
    <t>OC-TXR</t>
  </si>
  <si>
    <t>CS-06</t>
  </si>
  <si>
    <t>UP-28</t>
  </si>
  <si>
    <t>OC-WOE</t>
  </si>
  <si>
    <t>CS-07</t>
  </si>
  <si>
    <t>UP-29</t>
  </si>
  <si>
    <t>OC-TAG</t>
  </si>
  <si>
    <t>CS-09</t>
  </si>
  <si>
    <t>UP-30</t>
  </si>
  <si>
    <t>OC-CRP</t>
  </si>
  <si>
    <t>CS-10</t>
  </si>
  <si>
    <t>UP-41</t>
  </si>
  <si>
    <t>OC-SHD</t>
  </si>
  <si>
    <t>CS-11</t>
  </si>
  <si>
    <t>UP-42</t>
  </si>
  <si>
    <t>OC-ORE</t>
  </si>
  <si>
    <t>CS-12</t>
  </si>
  <si>
    <t>UP-43</t>
  </si>
  <si>
    <t>OC-OVS</t>
  </si>
  <si>
    <t>CS-13</t>
  </si>
  <si>
    <t>UP-44</t>
  </si>
  <si>
    <t>OC-OMH</t>
  </si>
  <si>
    <t>CS-14</t>
  </si>
  <si>
    <t>UP-45</t>
  </si>
  <si>
    <t>OC-OCT</t>
  </si>
  <si>
    <t>CS-15</t>
  </si>
  <si>
    <t>UP-50</t>
  </si>
  <si>
    <t>OC-LLE</t>
  </si>
  <si>
    <t>CS-16</t>
  </si>
  <si>
    <t>UP-51</t>
  </si>
  <si>
    <t>OC-DLA</t>
  </si>
  <si>
    <t>CS-17</t>
  </si>
  <si>
    <t>UP-52</t>
  </si>
  <si>
    <t>OC-INT</t>
  </si>
  <si>
    <t>CS-18</t>
  </si>
  <si>
    <t>UP-53</t>
  </si>
  <si>
    <t>OC-INJ</t>
  </si>
  <si>
    <t>CS-19</t>
  </si>
  <si>
    <t>UP-54</t>
  </si>
  <si>
    <t>OC-AIR</t>
  </si>
  <si>
    <t>CS-20</t>
  </si>
  <si>
    <t>UP-58</t>
  </si>
  <si>
    <t>OC-FPL</t>
  </si>
  <si>
    <t>CS-00</t>
  </si>
  <si>
    <t>UP-59</t>
  </si>
  <si>
    <t>OC-TPI</t>
  </si>
  <si>
    <t>CS-PFA</t>
  </si>
  <si>
    <t>UP-60</t>
  </si>
  <si>
    <t>OC-BKA</t>
  </si>
  <si>
    <t>UP-61</t>
  </si>
  <si>
    <t>OC-MRE</t>
  </si>
  <si>
    <t>UP-62</t>
  </si>
  <si>
    <t>OC-SCA</t>
  </si>
  <si>
    <t>UP-63</t>
  </si>
  <si>
    <t>OC-MPB</t>
  </si>
  <si>
    <t>UP-64</t>
  </si>
  <si>
    <t>OC-MFR</t>
  </si>
  <si>
    <t>UP-00</t>
  </si>
  <si>
    <t>OC-CST</t>
  </si>
  <si>
    <t>OC-TSR</t>
  </si>
  <si>
    <t>No LAA Language</t>
  </si>
  <si>
    <t>OC-TIP</t>
  </si>
  <si>
    <t>OC-IHP</t>
  </si>
  <si>
    <t>OC-PDM</t>
  </si>
  <si>
    <t>OC-DTV</t>
  </si>
  <si>
    <t>OC-AUT</t>
  </si>
  <si>
    <t>Count:</t>
  </si>
  <si>
    <t>Unsecured Loan Limit - Physical</t>
  </si>
  <si>
    <t>Unsecured Loan Limit - EIDL</t>
  </si>
  <si>
    <t>Unsecured Loan Limit - MREIDL</t>
  </si>
  <si>
    <t>Unsecured Loan Limit - Formula Result</t>
  </si>
  <si>
    <t>Unsecured Loan Limit Increase?</t>
  </si>
  <si>
    <t>SANDY RISE ACT, 2015</t>
  </si>
  <si>
    <t>Unsecured Loan Limit Date</t>
  </si>
  <si>
    <t>Per SCR-13936, Any declaration on/or after 11/30/2015 will have a physical Unsecured Loan Limit of $25,000 regardless of Declaration Type</t>
  </si>
  <si>
    <t>Affidavit Territorial Registrar</t>
  </si>
  <si>
    <t>Progress Certification</t>
  </si>
  <si>
    <t>Title Policy</t>
  </si>
  <si>
    <t>Title Report</t>
  </si>
  <si>
    <t>Security Agreement</t>
  </si>
  <si>
    <t>New Stips-Repayment Specifications</t>
  </si>
  <si>
    <t>RS-HOA</t>
  </si>
  <si>
    <t>RS-NEC</t>
  </si>
  <si>
    <t>RS-CST</t>
  </si>
  <si>
    <t>Maximum Indebtedness Amount - LA</t>
  </si>
  <si>
    <t>Maximum Indebtedness Amount - KY</t>
  </si>
  <si>
    <t>Properties located in American Samoa:</t>
  </si>
  <si>
    <t>Properties located in Guam:</t>
  </si>
  <si>
    <t>Properties located in Mariana Islands</t>
  </si>
  <si>
    <t>Properties located in Continental US:</t>
  </si>
  <si>
    <t>Florida - Properties located in:</t>
  </si>
  <si>
    <t>Florida - Documentary Stamp Tax:</t>
  </si>
  <si>
    <t>RE-02 Business Rule - Test 1</t>
  </si>
  <si>
    <t>RE-02 Business Rule - Test 2</t>
  </si>
  <si>
    <t>MI-FLD and "Flood Hazard Area"</t>
  </si>
  <si>
    <t>MI-FLD: BY LAW</t>
  </si>
  <si>
    <t>MI-FLD: BY POLICY</t>
  </si>
  <si>
    <t xml:space="preserve">MI-HAZ: HAZARD-NO PERIL </t>
  </si>
  <si>
    <t>MI-HAZ: HAZARD-WINDSTORM</t>
  </si>
  <si>
    <t>MI-HAZ: HAZARD-SEWER BACKUP</t>
  </si>
  <si>
    <t>OC-STA Repayment Option</t>
  </si>
  <si>
    <t>OC-STA Repayment Option 1</t>
  </si>
  <si>
    <t>OC-STA Repayment Option 2</t>
  </si>
  <si>
    <t>OC-STA Repayment Option 3</t>
  </si>
  <si>
    <t>OC-STA Repayment Option 4</t>
  </si>
  <si>
    <t>OC-STA Multiple Options?</t>
  </si>
  <si>
    <t>OC-STA Interest Rate</t>
  </si>
  <si>
    <t>OC-STA Repayment Date</t>
  </si>
  <si>
    <t>Title Company Required:</t>
  </si>
  <si>
    <t>Loan Closing Documents to be filed:</t>
  </si>
  <si>
    <t>In County Land Records</t>
  </si>
  <si>
    <t>With State / Federal Agencies</t>
  </si>
  <si>
    <t>Building Permit - UP Code Table:</t>
  </si>
  <si>
    <t>#</t>
  </si>
  <si>
    <t>Use of Proceeds - Description</t>
  </si>
  <si>
    <t>Manufactured Housing</t>
  </si>
  <si>
    <t>Real Estate Repair/Replacement</t>
  </si>
  <si>
    <t>Real Estate Relocation Purch./Constr.</t>
  </si>
  <si>
    <t>Real Estate Total Reconstruction</t>
  </si>
  <si>
    <t>Other Land Improvements</t>
  </si>
  <si>
    <t>Mitigation</t>
  </si>
  <si>
    <t>Code Required Elevation</t>
  </si>
  <si>
    <t>Typhoon Repair</t>
  </si>
  <si>
    <t>Typhoon Replacement</t>
  </si>
  <si>
    <t>Leasehold Improvements</t>
  </si>
  <si>
    <t>NOTE: The formula for the building permit on the</t>
  </si>
  <si>
    <t>Property Documents worksheet should contain</t>
  </si>
  <si>
    <t>the same UP codes.</t>
  </si>
  <si>
    <t>Loan Type</t>
  </si>
  <si>
    <t>Application Number</t>
  </si>
  <si>
    <t>Loan Number</t>
  </si>
  <si>
    <t>Approval Type</t>
  </si>
  <si>
    <t>Declaration Name</t>
  </si>
  <si>
    <t>Secure Flag</t>
  </si>
  <si>
    <t>Physical Unsecure Limit</t>
  </si>
  <si>
    <t>EIDL Unsecure Limit</t>
  </si>
  <si>
    <t>Loan Condition Element Name</t>
  </si>
  <si>
    <t>Loan Condition Element Value</t>
  </si>
  <si>
    <t>Loan Condition Custom Element Value</t>
  </si>
  <si>
    <t>========================================================================================================================================</t>
  </si>
  <si>
    <t>PAYMENT TERMS</t>
  </si>
  <si>
    <t>COLLATERAL</t>
  </si>
  <si>
    <t>USE OF PROCEEDS</t>
  </si>
  <si>
    <t>GUARANTEE</t>
  </si>
  <si>
    <t>REQ. Relative to Coll.</t>
  </si>
  <si>
    <t>REQUIREMENTS USE OF LOAN PROCEEDS</t>
  </si>
  <si>
    <t>DEADLINE FOR RETURN OF LOAN CLOSING DOCS</t>
  </si>
  <si>
    <t>AGREEMENT TO REMIT AND ASSIGNMENT OF COMPENSATION FROM OTHER SOURCES</t>
  </si>
  <si>
    <t>DUTY TO MAINTAIN INSURANCE</t>
  </si>
  <si>
    <t>BOOKS AND RECORDS</t>
  </si>
  <si>
    <t>DISTRIBUTIONS AND COMPENSATION</t>
  </si>
  <si>
    <t>CONDITITION RELATIVE TO LEASED PREMISES</t>
  </si>
  <si>
    <t>OTHER CONDITIONS</t>
  </si>
  <si>
    <t>REQUIREMENTS FOR REAL ESTATE CONSTRUCTION OR REPAIR</t>
  </si>
  <si>
    <t>BORROWER'S CERTIFICATION</t>
  </si>
  <si>
    <t>CIVIL AND CRIMINAL PENALTIES</t>
  </si>
  <si>
    <t>DISBURSEMENT OF THE LOAN</t>
  </si>
  <si>
    <t>PARTIES AFFECTED</t>
  </si>
  <si>
    <t>DATE</t>
  </si>
  <si>
    <t>LAA PARAGRAPH NUMBERS</t>
  </si>
  <si>
    <t>Loan Obligated Date</t>
  </si>
  <si>
    <t>Subparagraph numbers</t>
  </si>
  <si>
    <t>Remit Assignment(non standard starts at 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</si>
</sst>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8">
    <xf numFmtId="0" fontId="0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1" fillId="0" borderId="0" xfId="0" applyFont="1"/>
    <xf numFmtId="0" fontId="3" fillId="0" borderId="0" xfId="3" applyBorder="1"/>
    <xf numFmtId="0" fontId="3" fillId="0" borderId="1" xfId="3" applyBorder="1" applyAlignment="1">
      <alignment horizontal="center"/>
    </xf>
    <xf numFmtId="0" fontId="4" fillId="0" borderId="3" xfId="3" applyFont="1" applyBorder="1" applyAlignment="1">
      <alignment horizontal="centerContinuous"/>
    </xf>
    <xf numFmtId="0" fontId="4" fillId="0" borderId="4" xfId="3" applyFont="1" applyBorder="1" applyAlignment="1">
      <alignment horizontal="centerContinuous"/>
    </xf>
    <xf numFmtId="0" fontId="3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Continuous"/>
    </xf>
    <xf numFmtId="0" fontId="4" fillId="0" borderId="1" xfId="3" applyNumberFormat="1" applyFont="1" applyBorder="1" applyAlignment="1">
      <alignment horizontal="center"/>
    </xf>
    <xf numFmtId="0" fontId="5" fillId="0" borderId="1" xfId="3" applyNumberFormat="1" applyFont="1" applyBorder="1" applyAlignment="1">
      <alignment horizontal="center"/>
    </xf>
    <xf numFmtId="0" fontId="5" fillId="0" borderId="1" xfId="3" applyNumberFormat="1" applyFont="1" applyBorder="1" applyAlignment="1" applyProtection="1">
      <alignment horizontal="center"/>
      <protection locked="0"/>
    </xf>
    <xf numFmtId="0" fontId="5" fillId="0" borderId="1" xfId="3" applyFont="1" applyBorder="1" applyAlignment="1">
      <alignment horizontal="center"/>
    </xf>
    <xf numFmtId="0" fontId="5" fillId="0" borderId="1" xfId="3" quotePrefix="1" applyNumberFormat="1" applyFont="1" applyBorder="1" applyAlignment="1" applyProtection="1">
      <alignment horizontal="center"/>
      <protection locked="0"/>
    </xf>
    <xf numFmtId="0" fontId="5" fillId="0" borderId="1" xfId="3" quotePrefix="1" applyFont="1" applyBorder="1" applyAlignment="1">
      <alignment horizontal="center"/>
    </xf>
    <xf numFmtId="0" fontId="6" fillId="0" borderId="0" xfId="3" applyFont="1"/>
    <xf numFmtId="3" fontId="6" fillId="0" borderId="0" xfId="3" applyNumberFormat="1" applyFont="1"/>
    <xf numFmtId="3" fontId="6" fillId="0" borderId="0" xfId="3" applyNumberFormat="1" applyFont="1" applyBorder="1"/>
    <xf numFmtId="0" fontId="3" fillId="0" borderId="0" xfId="3" applyAlignment="1">
      <alignment horizontal="centerContinuous"/>
    </xf>
    <xf numFmtId="0" fontId="6" fillId="0" borderId="0" xfId="3" applyNumberFormat="1" applyFont="1" applyBorder="1" applyAlignment="1" applyProtection="1">
      <alignment horizontal="center"/>
      <protection locked="0"/>
    </xf>
    <xf numFmtId="0" fontId="6" fillId="0" borderId="1" xfId="3" applyFont="1" applyBorder="1"/>
    <xf numFmtId="0" fontId="3" fillId="0" borderId="0" xfId="3" quotePrefix="1" applyAlignment="1">
      <alignment horizontal="centerContinuous"/>
    </xf>
    <xf numFmtId="3" fontId="3" fillId="0" borderId="0" xfId="3" applyNumberFormat="1" applyAlignment="1">
      <alignment horizontal="centerContinuous"/>
    </xf>
    <xf numFmtId="4" fontId="3" fillId="0" borderId="0" xfId="3" applyNumberFormat="1" applyAlignment="1">
      <alignment horizontal="centerContinuous"/>
    </xf>
    <xf numFmtId="0" fontId="3" fillId="0" borderId="4" xfId="3" quotePrefix="1" applyFont="1" applyBorder="1"/>
    <xf numFmtId="0" fontId="6" fillId="0" borderId="3" xfId="3" applyFont="1" applyBorder="1"/>
    <xf numFmtId="0" fontId="3" fillId="0" borderId="0" xfId="3"/>
    <xf numFmtId="0" fontId="3" fillId="0" borderId="1" xfId="3" applyBorder="1"/>
    <xf numFmtId="0" fontId="3" fillId="0" borderId="2" xfId="3" applyBorder="1"/>
    <xf numFmtId="0" fontId="3" fillId="0" borderId="4" xfId="3" applyBorder="1"/>
    <xf numFmtId="0" fontId="3" fillId="0" borderId="3" xfId="3" applyBorder="1"/>
    <xf numFmtId="0" fontId="4" fillId="0" borderId="0" xfId="3" applyFont="1"/>
    <xf numFmtId="0" fontId="3" fillId="0" borderId="0" xfId="3" applyFont="1"/>
    <xf numFmtId="0" fontId="4" fillId="0" borderId="0" xfId="3" quotePrefix="1" applyFont="1" applyBorder="1"/>
    <xf numFmtId="14" fontId="6" fillId="0" borderId="0" xfId="3" applyNumberFormat="1" applyFont="1"/>
    <xf numFmtId="3" fontId="6" fillId="0" borderId="0" xfId="3" applyNumberFormat="1" applyFont="1" applyBorder="1" applyAlignment="1">
      <alignment horizontal="right"/>
    </xf>
    <xf numFmtId="0" fontId="5" fillId="2" borderId="1" xfId="3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</cellXfs>
  <cellStyles count="548">
    <cellStyle name="Normal" xfId="0" builtinId="0"/>
    <cellStyle name="Normal 2" xfId="2"/>
    <cellStyle name="Normal 2 10" xfId="292"/>
    <cellStyle name="Normal 2 2" xfId="3"/>
    <cellStyle name="Normal 2 3" xfId="5"/>
    <cellStyle name="Normal 2 3 2" xfId="10"/>
    <cellStyle name="Normal 2 3 2 2" xfId="18"/>
    <cellStyle name="Normal 2 3 2 2 2" xfId="34"/>
    <cellStyle name="Normal 2 3 2 2 2 2" xfId="69"/>
    <cellStyle name="Normal 2 3 2 2 2 2 2" xfId="162"/>
    <cellStyle name="Normal 2 3 2 2 2 2 2 2" xfId="290"/>
    <cellStyle name="Normal 2 3 2 2 2 2 2 2 2" xfId="546"/>
    <cellStyle name="Normal 2 3 2 2 2 2 2 3" xfId="418"/>
    <cellStyle name="Normal 2 3 2 2 2 2 3" xfId="226"/>
    <cellStyle name="Normal 2 3 2 2 2 2 3 2" xfId="482"/>
    <cellStyle name="Normal 2 3 2 2 2 2 4" xfId="354"/>
    <cellStyle name="Normal 2 3 2 2 2 3" xfId="130"/>
    <cellStyle name="Normal 2 3 2 2 2 3 2" xfId="258"/>
    <cellStyle name="Normal 2 3 2 2 2 3 2 2" xfId="514"/>
    <cellStyle name="Normal 2 3 2 2 2 3 3" xfId="386"/>
    <cellStyle name="Normal 2 3 2 2 2 4" xfId="194"/>
    <cellStyle name="Normal 2 3 2 2 2 4 2" xfId="450"/>
    <cellStyle name="Normal 2 3 2 2 2 5" xfId="322"/>
    <cellStyle name="Normal 2 3 2 2 2_CollateralDocuments" xfId="75"/>
    <cellStyle name="Normal 2 3 2 2 3" xfId="53"/>
    <cellStyle name="Normal 2 3 2 2 3 2" xfId="146"/>
    <cellStyle name="Normal 2 3 2 2 3 2 2" xfId="274"/>
    <cellStyle name="Normal 2 3 2 2 3 2 2 2" xfId="530"/>
    <cellStyle name="Normal 2 3 2 2 3 2 3" xfId="402"/>
    <cellStyle name="Normal 2 3 2 2 3 3" xfId="210"/>
    <cellStyle name="Normal 2 3 2 2 3 3 2" xfId="466"/>
    <cellStyle name="Normal 2 3 2 2 3 4" xfId="338"/>
    <cellStyle name="Normal 2 3 2 2 4" xfId="114"/>
    <cellStyle name="Normal 2 3 2 2 4 2" xfId="242"/>
    <cellStyle name="Normal 2 3 2 2 4 2 2" xfId="498"/>
    <cellStyle name="Normal 2 3 2 2 4 3" xfId="370"/>
    <cellStyle name="Normal 2 3 2 2 5" xfId="178"/>
    <cellStyle name="Normal 2 3 2 2 5 2" xfId="434"/>
    <cellStyle name="Normal 2 3 2 2 6" xfId="306"/>
    <cellStyle name="Normal 2 3 2 2_CollateralDocuments" xfId="85"/>
    <cellStyle name="Normal 2 3 2 3" xfId="26"/>
    <cellStyle name="Normal 2 3 2 3 2" xfId="61"/>
    <cellStyle name="Normal 2 3 2 3 2 2" xfId="154"/>
    <cellStyle name="Normal 2 3 2 3 2 2 2" xfId="282"/>
    <cellStyle name="Normal 2 3 2 3 2 2 2 2" xfId="538"/>
    <cellStyle name="Normal 2 3 2 3 2 2 3" xfId="410"/>
    <cellStyle name="Normal 2 3 2 3 2 3" xfId="218"/>
    <cellStyle name="Normal 2 3 2 3 2 3 2" xfId="474"/>
    <cellStyle name="Normal 2 3 2 3 2 4" xfId="346"/>
    <cellStyle name="Normal 2 3 2 3 3" xfId="122"/>
    <cellStyle name="Normal 2 3 2 3 3 2" xfId="250"/>
    <cellStyle name="Normal 2 3 2 3 3 2 2" xfId="506"/>
    <cellStyle name="Normal 2 3 2 3 3 3" xfId="378"/>
    <cellStyle name="Normal 2 3 2 3 4" xfId="186"/>
    <cellStyle name="Normal 2 3 2 3 4 2" xfId="442"/>
    <cellStyle name="Normal 2 3 2 3 5" xfId="314"/>
    <cellStyle name="Normal 2 3 2 3_CollateralDocuments" xfId="97"/>
    <cellStyle name="Normal 2 3 2 4" xfId="45"/>
    <cellStyle name="Normal 2 3 2 4 2" xfId="138"/>
    <cellStyle name="Normal 2 3 2 4 2 2" xfId="266"/>
    <cellStyle name="Normal 2 3 2 4 2 2 2" xfId="522"/>
    <cellStyle name="Normal 2 3 2 4 2 3" xfId="394"/>
    <cellStyle name="Normal 2 3 2 4 3" xfId="202"/>
    <cellStyle name="Normal 2 3 2 4 3 2" xfId="458"/>
    <cellStyle name="Normal 2 3 2 4 4" xfId="330"/>
    <cellStyle name="Normal 2 3 2 5" xfId="106"/>
    <cellStyle name="Normal 2 3 2 5 2" xfId="234"/>
    <cellStyle name="Normal 2 3 2 5 2 2" xfId="490"/>
    <cellStyle name="Normal 2 3 2 5 3" xfId="362"/>
    <cellStyle name="Normal 2 3 2 6" xfId="170"/>
    <cellStyle name="Normal 2 3 2 6 2" xfId="426"/>
    <cellStyle name="Normal 2 3 2 7" xfId="298"/>
    <cellStyle name="Normal 2 3 2_CollateralDocuments" xfId="76"/>
    <cellStyle name="Normal 2 3 3" xfId="14"/>
    <cellStyle name="Normal 2 3 3 2" xfId="30"/>
    <cellStyle name="Normal 2 3 3 2 2" xfId="65"/>
    <cellStyle name="Normal 2 3 3 2 2 2" xfId="158"/>
    <cellStyle name="Normal 2 3 3 2 2 2 2" xfId="286"/>
    <cellStyle name="Normal 2 3 3 2 2 2 2 2" xfId="542"/>
    <cellStyle name="Normal 2 3 3 2 2 2 3" xfId="414"/>
    <cellStyle name="Normal 2 3 3 2 2 3" xfId="222"/>
    <cellStyle name="Normal 2 3 3 2 2 3 2" xfId="478"/>
    <cellStyle name="Normal 2 3 3 2 2 4" xfId="350"/>
    <cellStyle name="Normal 2 3 3 2 3" xfId="126"/>
    <cellStyle name="Normal 2 3 3 2 3 2" xfId="254"/>
    <cellStyle name="Normal 2 3 3 2 3 2 2" xfId="510"/>
    <cellStyle name="Normal 2 3 3 2 3 3" xfId="382"/>
    <cellStyle name="Normal 2 3 3 2 4" xfId="190"/>
    <cellStyle name="Normal 2 3 3 2 4 2" xfId="446"/>
    <cellStyle name="Normal 2 3 3 2 5" xfId="318"/>
    <cellStyle name="Normal 2 3 3 2_CollateralDocuments" xfId="88"/>
    <cellStyle name="Normal 2 3 3 3" xfId="49"/>
    <cellStyle name="Normal 2 3 3 3 2" xfId="142"/>
    <cellStyle name="Normal 2 3 3 3 2 2" xfId="270"/>
    <cellStyle name="Normal 2 3 3 3 2 2 2" xfId="526"/>
    <cellStyle name="Normal 2 3 3 3 2 3" xfId="398"/>
    <cellStyle name="Normal 2 3 3 3 3" xfId="206"/>
    <cellStyle name="Normal 2 3 3 3 3 2" xfId="462"/>
    <cellStyle name="Normal 2 3 3 3 4" xfId="334"/>
    <cellStyle name="Normal 2 3 3 4" xfId="110"/>
    <cellStyle name="Normal 2 3 3 4 2" xfId="238"/>
    <cellStyle name="Normal 2 3 3 4 2 2" xfId="494"/>
    <cellStyle name="Normal 2 3 3 4 3" xfId="366"/>
    <cellStyle name="Normal 2 3 3 5" xfId="174"/>
    <cellStyle name="Normal 2 3 3 5 2" xfId="430"/>
    <cellStyle name="Normal 2 3 3 6" xfId="302"/>
    <cellStyle name="Normal 2 3 3_CollateralDocuments" xfId="98"/>
    <cellStyle name="Normal 2 3 4" xfId="22"/>
    <cellStyle name="Normal 2 3 4 2" xfId="57"/>
    <cellStyle name="Normal 2 3 4 2 2" xfId="150"/>
    <cellStyle name="Normal 2 3 4 2 2 2" xfId="278"/>
    <cellStyle name="Normal 2 3 4 2 2 2 2" xfId="534"/>
    <cellStyle name="Normal 2 3 4 2 2 3" xfId="406"/>
    <cellStyle name="Normal 2 3 4 2 3" xfId="214"/>
    <cellStyle name="Normal 2 3 4 2 3 2" xfId="470"/>
    <cellStyle name="Normal 2 3 4 2 4" xfId="342"/>
    <cellStyle name="Normal 2 3 4 3" xfId="118"/>
    <cellStyle name="Normal 2 3 4 3 2" xfId="246"/>
    <cellStyle name="Normal 2 3 4 3 2 2" xfId="502"/>
    <cellStyle name="Normal 2 3 4 3 3" xfId="374"/>
    <cellStyle name="Normal 2 3 4 4" xfId="182"/>
    <cellStyle name="Normal 2 3 4 4 2" xfId="438"/>
    <cellStyle name="Normal 2 3 4 5" xfId="310"/>
    <cellStyle name="Normal 2 3 4_CollateralDocuments" xfId="87"/>
    <cellStyle name="Normal 2 3 5" xfId="40"/>
    <cellStyle name="Normal 2 3 5 2" xfId="134"/>
    <cellStyle name="Normal 2 3 5 2 2" xfId="262"/>
    <cellStyle name="Normal 2 3 5 2 2 2" xfId="518"/>
    <cellStyle name="Normal 2 3 5 2 3" xfId="390"/>
    <cellStyle name="Normal 2 3 5 3" xfId="198"/>
    <cellStyle name="Normal 2 3 5 3 2" xfId="454"/>
    <cellStyle name="Normal 2 3 5 4" xfId="326"/>
    <cellStyle name="Normal 2 3 6" xfId="102"/>
    <cellStyle name="Normal 2 3 6 2" xfId="230"/>
    <cellStyle name="Normal 2 3 6 2 2" xfId="486"/>
    <cellStyle name="Normal 2 3 6 3" xfId="358"/>
    <cellStyle name="Normal 2 3 7" xfId="166"/>
    <cellStyle name="Normal 2 3 7 2" xfId="422"/>
    <cellStyle name="Normal 2 3 8" xfId="294"/>
    <cellStyle name="Normal 2 3_CollateralDocuments" xfId="78"/>
    <cellStyle name="Normal 2 4" xfId="8"/>
    <cellStyle name="Normal 2 4 2" xfId="16"/>
    <cellStyle name="Normal 2 4 2 2" xfId="32"/>
    <cellStyle name="Normal 2 4 2 2 2" xfId="67"/>
    <cellStyle name="Normal 2 4 2 2 2 2" xfId="160"/>
    <cellStyle name="Normal 2 4 2 2 2 2 2" xfId="288"/>
    <cellStyle name="Normal 2 4 2 2 2 2 2 2" xfId="544"/>
    <cellStyle name="Normal 2 4 2 2 2 2 3" xfId="416"/>
    <cellStyle name="Normal 2 4 2 2 2 3" xfId="224"/>
    <cellStyle name="Normal 2 4 2 2 2 3 2" xfId="480"/>
    <cellStyle name="Normal 2 4 2 2 2 4" xfId="352"/>
    <cellStyle name="Normal 2 4 2 2 3" xfId="128"/>
    <cellStyle name="Normal 2 4 2 2 3 2" xfId="256"/>
    <cellStyle name="Normal 2 4 2 2 3 2 2" xfId="512"/>
    <cellStyle name="Normal 2 4 2 2 3 3" xfId="384"/>
    <cellStyle name="Normal 2 4 2 2 4" xfId="192"/>
    <cellStyle name="Normal 2 4 2 2 4 2" xfId="448"/>
    <cellStyle name="Normal 2 4 2 2 5" xfId="320"/>
    <cellStyle name="Normal 2 4 2 2_CollateralDocuments" xfId="77"/>
    <cellStyle name="Normal 2 4 2 3" xfId="51"/>
    <cellStyle name="Normal 2 4 2 3 2" xfId="144"/>
    <cellStyle name="Normal 2 4 2 3 2 2" xfId="272"/>
    <cellStyle name="Normal 2 4 2 3 2 2 2" xfId="528"/>
    <cellStyle name="Normal 2 4 2 3 2 3" xfId="400"/>
    <cellStyle name="Normal 2 4 2 3 3" xfId="208"/>
    <cellStyle name="Normal 2 4 2 3 3 2" xfId="464"/>
    <cellStyle name="Normal 2 4 2 3 4" xfId="336"/>
    <cellStyle name="Normal 2 4 2 4" xfId="112"/>
    <cellStyle name="Normal 2 4 2 4 2" xfId="240"/>
    <cellStyle name="Normal 2 4 2 4 2 2" xfId="496"/>
    <cellStyle name="Normal 2 4 2 4 3" xfId="368"/>
    <cellStyle name="Normal 2 4 2 5" xfId="176"/>
    <cellStyle name="Normal 2 4 2 5 2" xfId="432"/>
    <cellStyle name="Normal 2 4 2 6" xfId="304"/>
    <cellStyle name="Normal 2 4 2_CollateralDocuments" xfId="82"/>
    <cellStyle name="Normal 2 4 3" xfId="24"/>
    <cellStyle name="Normal 2 4 3 2" xfId="59"/>
    <cellStyle name="Normal 2 4 3 2 2" xfId="152"/>
    <cellStyle name="Normal 2 4 3 2 2 2" xfId="280"/>
    <cellStyle name="Normal 2 4 3 2 2 2 2" xfId="536"/>
    <cellStyle name="Normal 2 4 3 2 2 3" xfId="408"/>
    <cellStyle name="Normal 2 4 3 2 3" xfId="216"/>
    <cellStyle name="Normal 2 4 3 2 3 2" xfId="472"/>
    <cellStyle name="Normal 2 4 3 2 4" xfId="344"/>
    <cellStyle name="Normal 2 4 3 3" xfId="120"/>
    <cellStyle name="Normal 2 4 3 3 2" xfId="248"/>
    <cellStyle name="Normal 2 4 3 3 2 2" xfId="504"/>
    <cellStyle name="Normal 2 4 3 3 3" xfId="376"/>
    <cellStyle name="Normal 2 4 3 4" xfId="184"/>
    <cellStyle name="Normal 2 4 3 4 2" xfId="440"/>
    <cellStyle name="Normal 2 4 3 5" xfId="312"/>
    <cellStyle name="Normal 2 4 3_CollateralDocuments" xfId="92"/>
    <cellStyle name="Normal 2 4 4" xfId="43"/>
    <cellStyle name="Normal 2 4 4 2" xfId="136"/>
    <cellStyle name="Normal 2 4 4 2 2" xfId="264"/>
    <cellStyle name="Normal 2 4 4 2 2 2" xfId="520"/>
    <cellStyle name="Normal 2 4 4 2 3" xfId="392"/>
    <cellStyle name="Normal 2 4 4 3" xfId="200"/>
    <cellStyle name="Normal 2 4 4 3 2" xfId="456"/>
    <cellStyle name="Normal 2 4 4 4" xfId="328"/>
    <cellStyle name="Normal 2 4 5" xfId="104"/>
    <cellStyle name="Normal 2 4 5 2" xfId="232"/>
    <cellStyle name="Normal 2 4 5 2 2" xfId="488"/>
    <cellStyle name="Normal 2 4 5 3" xfId="360"/>
    <cellStyle name="Normal 2 4 6" xfId="168"/>
    <cellStyle name="Normal 2 4 6 2" xfId="424"/>
    <cellStyle name="Normal 2 4 7" xfId="296"/>
    <cellStyle name="Normal 2 4_CollateralDocuments" xfId="74"/>
    <cellStyle name="Normal 2 5" xfId="12"/>
    <cellStyle name="Normal 2 5 2" xfId="28"/>
    <cellStyle name="Normal 2 5 2 2" xfId="63"/>
    <cellStyle name="Normal 2 5 2 2 2" xfId="156"/>
    <cellStyle name="Normal 2 5 2 2 2 2" xfId="284"/>
    <cellStyle name="Normal 2 5 2 2 2 2 2" xfId="540"/>
    <cellStyle name="Normal 2 5 2 2 2 3" xfId="412"/>
    <cellStyle name="Normal 2 5 2 2 3" xfId="220"/>
    <cellStyle name="Normal 2 5 2 2 3 2" xfId="476"/>
    <cellStyle name="Normal 2 5 2 2 4" xfId="348"/>
    <cellStyle name="Normal 2 5 2 3" xfId="124"/>
    <cellStyle name="Normal 2 5 2 3 2" xfId="252"/>
    <cellStyle name="Normal 2 5 2 3 2 2" xfId="508"/>
    <cellStyle name="Normal 2 5 2 3 3" xfId="380"/>
    <cellStyle name="Normal 2 5 2 4" xfId="188"/>
    <cellStyle name="Normal 2 5 2 4 2" xfId="444"/>
    <cellStyle name="Normal 2 5 2 5" xfId="316"/>
    <cellStyle name="Normal 2 5 2_CollateralDocuments" xfId="99"/>
    <cellStyle name="Normal 2 5 3" xfId="47"/>
    <cellStyle name="Normal 2 5 3 2" xfId="140"/>
    <cellStyle name="Normal 2 5 3 2 2" xfId="268"/>
    <cellStyle name="Normal 2 5 3 2 2 2" xfId="524"/>
    <cellStyle name="Normal 2 5 3 2 3" xfId="396"/>
    <cellStyle name="Normal 2 5 3 3" xfId="204"/>
    <cellStyle name="Normal 2 5 3 3 2" xfId="460"/>
    <cellStyle name="Normal 2 5 3 4" xfId="332"/>
    <cellStyle name="Normal 2 5 4" xfId="108"/>
    <cellStyle name="Normal 2 5 4 2" xfId="236"/>
    <cellStyle name="Normal 2 5 4 2 2" xfId="492"/>
    <cellStyle name="Normal 2 5 4 3" xfId="364"/>
    <cellStyle name="Normal 2 5 5" xfId="172"/>
    <cellStyle name="Normal 2 5 5 2" xfId="428"/>
    <cellStyle name="Normal 2 5 6" xfId="300"/>
    <cellStyle name="Normal 2 5_CollateralDocuments" xfId="84"/>
    <cellStyle name="Normal 2 6" xfId="20"/>
    <cellStyle name="Normal 2 6 2" xfId="55"/>
    <cellStyle name="Normal 2 6 2 2" xfId="148"/>
    <cellStyle name="Normal 2 6 2 2 2" xfId="276"/>
    <cellStyle name="Normal 2 6 2 2 2 2" xfId="532"/>
    <cellStyle name="Normal 2 6 2 2 3" xfId="404"/>
    <cellStyle name="Normal 2 6 2 3" xfId="212"/>
    <cellStyle name="Normal 2 6 2 3 2" xfId="468"/>
    <cellStyle name="Normal 2 6 2 4" xfId="340"/>
    <cellStyle name="Normal 2 6 3" xfId="116"/>
    <cellStyle name="Normal 2 6 3 2" xfId="244"/>
    <cellStyle name="Normal 2 6 3 2 2" xfId="500"/>
    <cellStyle name="Normal 2 6 3 3" xfId="372"/>
    <cellStyle name="Normal 2 6 4" xfId="180"/>
    <cellStyle name="Normal 2 6 4 2" xfId="436"/>
    <cellStyle name="Normal 2 6 5" xfId="308"/>
    <cellStyle name="Normal 2 6_CollateralDocuments" xfId="89"/>
    <cellStyle name="Normal 2 7" xfId="37"/>
    <cellStyle name="Normal 2 7 2" xfId="132"/>
    <cellStyle name="Normal 2 7 2 2" xfId="260"/>
    <cellStyle name="Normal 2 7 2 2 2" xfId="516"/>
    <cellStyle name="Normal 2 7 2 3" xfId="388"/>
    <cellStyle name="Normal 2 7 3" xfId="196"/>
    <cellStyle name="Normal 2 7 3 2" xfId="452"/>
    <cellStyle name="Normal 2 7 4" xfId="324"/>
    <cellStyle name="Normal 2 8" xfId="100"/>
    <cellStyle name="Normal 2 8 2" xfId="228"/>
    <cellStyle name="Normal 2 8 2 2" xfId="484"/>
    <cellStyle name="Normal 2 8 3" xfId="356"/>
    <cellStyle name="Normal 2 9" xfId="164"/>
    <cellStyle name="Normal 2 9 2" xfId="420"/>
    <cellStyle name="Normal 2_CollateralDocuments" xfId="90"/>
    <cellStyle name="Normal 3" xfId="6"/>
    <cellStyle name="Normal 4" xfId="4"/>
    <cellStyle name="Normal 4 2" xfId="9"/>
    <cellStyle name="Normal 4 2 2" xfId="17"/>
    <cellStyle name="Normal 4 2 2 2" xfId="33"/>
    <cellStyle name="Normal 4 2 2 2 2" xfId="68"/>
    <cellStyle name="Normal 4 2 2 2 2 2" xfId="161"/>
    <cellStyle name="Normal 4 2 2 2 2 2 2" xfId="289"/>
    <cellStyle name="Normal 4 2 2 2 2 2 2 2" xfId="545"/>
    <cellStyle name="Normal 4 2 2 2 2 2 3" xfId="417"/>
    <cellStyle name="Normal 4 2 2 2 2 3" xfId="225"/>
    <cellStyle name="Normal 4 2 2 2 2 3 2" xfId="481"/>
    <cellStyle name="Normal 4 2 2 2 2 4" xfId="353"/>
    <cellStyle name="Normal 4 2 2 2 3" xfId="129"/>
    <cellStyle name="Normal 4 2 2 2 3 2" xfId="257"/>
    <cellStyle name="Normal 4 2 2 2 3 2 2" xfId="513"/>
    <cellStyle name="Normal 4 2 2 2 3 3" xfId="385"/>
    <cellStyle name="Normal 4 2 2 2 4" xfId="193"/>
    <cellStyle name="Normal 4 2 2 2 4 2" xfId="449"/>
    <cellStyle name="Normal 4 2 2 2 5" xfId="321"/>
    <cellStyle name="Normal 4 2 2 2_CollateralDocuments" xfId="83"/>
    <cellStyle name="Normal 4 2 2 3" xfId="52"/>
    <cellStyle name="Normal 4 2 2 3 2" xfId="145"/>
    <cellStyle name="Normal 4 2 2 3 2 2" xfId="273"/>
    <cellStyle name="Normal 4 2 2 3 2 2 2" xfId="529"/>
    <cellStyle name="Normal 4 2 2 3 2 3" xfId="401"/>
    <cellStyle name="Normal 4 2 2 3 3" xfId="209"/>
    <cellStyle name="Normal 4 2 2 3 3 2" xfId="465"/>
    <cellStyle name="Normal 4 2 2 3 4" xfId="337"/>
    <cellStyle name="Normal 4 2 2 4" xfId="113"/>
    <cellStyle name="Normal 4 2 2 4 2" xfId="241"/>
    <cellStyle name="Normal 4 2 2 4 2 2" xfId="497"/>
    <cellStyle name="Normal 4 2 2 4 3" xfId="369"/>
    <cellStyle name="Normal 4 2 2 5" xfId="177"/>
    <cellStyle name="Normal 4 2 2 5 2" xfId="433"/>
    <cellStyle name="Normal 4 2 2 6" xfId="305"/>
    <cellStyle name="Normal 4 2 2_CollateralDocuments" xfId="71"/>
    <cellStyle name="Normal 4 2 3" xfId="25"/>
    <cellStyle name="Normal 4 2 3 2" xfId="60"/>
    <cellStyle name="Normal 4 2 3 2 2" xfId="153"/>
    <cellStyle name="Normal 4 2 3 2 2 2" xfId="281"/>
    <cellStyle name="Normal 4 2 3 2 2 2 2" xfId="537"/>
    <cellStyle name="Normal 4 2 3 2 2 3" xfId="409"/>
    <cellStyle name="Normal 4 2 3 2 3" xfId="217"/>
    <cellStyle name="Normal 4 2 3 2 3 2" xfId="473"/>
    <cellStyle name="Normal 4 2 3 2 4" xfId="345"/>
    <cellStyle name="Normal 4 2 3 3" xfId="121"/>
    <cellStyle name="Normal 4 2 3 3 2" xfId="249"/>
    <cellStyle name="Normal 4 2 3 3 2 2" xfId="505"/>
    <cellStyle name="Normal 4 2 3 3 3" xfId="377"/>
    <cellStyle name="Normal 4 2 3 4" xfId="185"/>
    <cellStyle name="Normal 4 2 3 4 2" xfId="441"/>
    <cellStyle name="Normal 4 2 3 5" xfId="313"/>
    <cellStyle name="Normal 4 2 3_CollateralDocuments" xfId="79"/>
    <cellStyle name="Normal 4 2 4" xfId="44"/>
    <cellStyle name="Normal 4 2 4 2" xfId="137"/>
    <cellStyle name="Normal 4 2 4 2 2" xfId="265"/>
    <cellStyle name="Normal 4 2 4 2 2 2" xfId="521"/>
    <cellStyle name="Normal 4 2 4 2 3" xfId="393"/>
    <cellStyle name="Normal 4 2 4 3" xfId="201"/>
    <cellStyle name="Normal 4 2 4 3 2" xfId="457"/>
    <cellStyle name="Normal 4 2 4 4" xfId="329"/>
    <cellStyle name="Normal 4 2 5" xfId="105"/>
    <cellStyle name="Normal 4 2 5 2" xfId="233"/>
    <cellStyle name="Normal 4 2 5 2 2" xfId="489"/>
    <cellStyle name="Normal 4 2 5 3" xfId="361"/>
    <cellStyle name="Normal 4 2 6" xfId="169"/>
    <cellStyle name="Normal 4 2 6 2" xfId="425"/>
    <cellStyle name="Normal 4 2 7" xfId="297"/>
    <cellStyle name="Normal 4 2_CollateralDocuments" xfId="36"/>
    <cellStyle name="Normal 4 3" xfId="13"/>
    <cellStyle name="Normal 4 3 2" xfId="29"/>
    <cellStyle name="Normal 4 3 2 2" xfId="64"/>
    <cellStyle name="Normal 4 3 2 2 2" xfId="157"/>
    <cellStyle name="Normal 4 3 2 2 2 2" xfId="285"/>
    <cellStyle name="Normal 4 3 2 2 2 2 2" xfId="541"/>
    <cellStyle name="Normal 4 3 2 2 2 3" xfId="413"/>
    <cellStyle name="Normal 4 3 2 2 3" xfId="221"/>
    <cellStyle name="Normal 4 3 2 2 3 2" xfId="477"/>
    <cellStyle name="Normal 4 3 2 2 4" xfId="349"/>
    <cellStyle name="Normal 4 3 2 3" xfId="125"/>
    <cellStyle name="Normal 4 3 2 3 2" xfId="253"/>
    <cellStyle name="Normal 4 3 2 3 2 2" xfId="509"/>
    <cellStyle name="Normal 4 3 2 3 3" xfId="381"/>
    <cellStyle name="Normal 4 3 2 4" xfId="189"/>
    <cellStyle name="Normal 4 3 2 4 2" xfId="445"/>
    <cellStyle name="Normal 4 3 2 5" xfId="317"/>
    <cellStyle name="Normal 4 3 2_CollateralDocuments" xfId="96"/>
    <cellStyle name="Normal 4 3 3" xfId="48"/>
    <cellStyle name="Normal 4 3 3 2" xfId="141"/>
    <cellStyle name="Normal 4 3 3 2 2" xfId="269"/>
    <cellStyle name="Normal 4 3 3 2 2 2" xfId="525"/>
    <cellStyle name="Normal 4 3 3 2 3" xfId="397"/>
    <cellStyle name="Normal 4 3 3 3" xfId="205"/>
    <cellStyle name="Normal 4 3 3 3 2" xfId="461"/>
    <cellStyle name="Normal 4 3 3 4" xfId="333"/>
    <cellStyle name="Normal 4 3 4" xfId="109"/>
    <cellStyle name="Normal 4 3 4 2" xfId="237"/>
    <cellStyle name="Normal 4 3 4 2 2" xfId="493"/>
    <cellStyle name="Normal 4 3 4 3" xfId="365"/>
    <cellStyle name="Normal 4 3 5" xfId="173"/>
    <cellStyle name="Normal 4 3 5 2" xfId="429"/>
    <cellStyle name="Normal 4 3 6" xfId="301"/>
    <cellStyle name="Normal 4 3_CollateralDocuments" xfId="80"/>
    <cellStyle name="Normal 4 4" xfId="21"/>
    <cellStyle name="Normal 4 4 2" xfId="56"/>
    <cellStyle name="Normal 4 4 2 2" xfId="149"/>
    <cellStyle name="Normal 4 4 2 2 2" xfId="277"/>
    <cellStyle name="Normal 4 4 2 2 2 2" xfId="533"/>
    <cellStyle name="Normal 4 4 2 2 3" xfId="405"/>
    <cellStyle name="Normal 4 4 2 3" xfId="213"/>
    <cellStyle name="Normal 4 4 2 3 2" xfId="469"/>
    <cellStyle name="Normal 4 4 2 4" xfId="341"/>
    <cellStyle name="Normal 4 4 3" xfId="117"/>
    <cellStyle name="Normal 4 4 3 2" xfId="245"/>
    <cellStyle name="Normal 4 4 3 2 2" xfId="501"/>
    <cellStyle name="Normal 4 4 3 3" xfId="373"/>
    <cellStyle name="Normal 4 4 4" xfId="181"/>
    <cellStyle name="Normal 4 4 4 2" xfId="437"/>
    <cellStyle name="Normal 4 4 5" xfId="309"/>
    <cellStyle name="Normal 4 4_CollateralDocuments" xfId="94"/>
    <cellStyle name="Normal 4 5" xfId="39"/>
    <cellStyle name="Normal 4 5 2" xfId="133"/>
    <cellStyle name="Normal 4 5 2 2" xfId="261"/>
    <cellStyle name="Normal 4 5 2 2 2" xfId="517"/>
    <cellStyle name="Normal 4 5 2 3" xfId="389"/>
    <cellStyle name="Normal 4 5 3" xfId="197"/>
    <cellStyle name="Normal 4 5 3 2" xfId="453"/>
    <cellStyle name="Normal 4 5 4" xfId="325"/>
    <cellStyle name="Normal 4 6" xfId="101"/>
    <cellStyle name="Normal 4 6 2" xfId="229"/>
    <cellStyle name="Normal 4 6 2 2" xfId="485"/>
    <cellStyle name="Normal 4 6 3" xfId="357"/>
    <cellStyle name="Normal 4 7" xfId="165"/>
    <cellStyle name="Normal 4 7 2" xfId="421"/>
    <cellStyle name="Normal 4 8" xfId="293"/>
    <cellStyle name="Normal 4_CollateralDocuments" xfId="41"/>
    <cellStyle name="Normal 5" xfId="7"/>
    <cellStyle name="Normal 5 2" xfId="11"/>
    <cellStyle name="Normal 5 2 2" xfId="19"/>
    <cellStyle name="Normal 5 2 2 2" xfId="35"/>
    <cellStyle name="Normal 5 2 2 2 2" xfId="70"/>
    <cellStyle name="Normal 5 2 2 2 2 2" xfId="163"/>
    <cellStyle name="Normal 5 2 2 2 2 2 2" xfId="291"/>
    <cellStyle name="Normal 5 2 2 2 2 2 2 2" xfId="547"/>
    <cellStyle name="Normal 5 2 2 2 2 2 3" xfId="419"/>
    <cellStyle name="Normal 5 2 2 2 2 3" xfId="227"/>
    <cellStyle name="Normal 5 2 2 2 2 3 2" xfId="483"/>
    <cellStyle name="Normal 5 2 2 2 2 4" xfId="355"/>
    <cellStyle name="Normal 5 2 2 2 3" xfId="131"/>
    <cellStyle name="Normal 5 2 2 2 3 2" xfId="259"/>
    <cellStyle name="Normal 5 2 2 2 3 2 2" xfId="515"/>
    <cellStyle name="Normal 5 2 2 2 3 3" xfId="387"/>
    <cellStyle name="Normal 5 2 2 2 4" xfId="195"/>
    <cellStyle name="Normal 5 2 2 2 4 2" xfId="451"/>
    <cellStyle name="Normal 5 2 2 2 5" xfId="323"/>
    <cellStyle name="Normal 5 2 2 2_CollateralDocuments" xfId="93"/>
    <cellStyle name="Normal 5 2 2 3" xfId="54"/>
    <cellStyle name="Normal 5 2 2 3 2" xfId="147"/>
    <cellStyle name="Normal 5 2 2 3 2 2" xfId="275"/>
    <cellStyle name="Normal 5 2 2 3 2 2 2" xfId="531"/>
    <cellStyle name="Normal 5 2 2 3 2 3" xfId="403"/>
    <cellStyle name="Normal 5 2 2 3 3" xfId="211"/>
    <cellStyle name="Normal 5 2 2 3 3 2" xfId="467"/>
    <cellStyle name="Normal 5 2 2 3 4" xfId="339"/>
    <cellStyle name="Normal 5 2 2 4" xfId="115"/>
    <cellStyle name="Normal 5 2 2 4 2" xfId="243"/>
    <cellStyle name="Normal 5 2 2 4 2 2" xfId="499"/>
    <cellStyle name="Normal 5 2 2 4 3" xfId="371"/>
    <cellStyle name="Normal 5 2 2 5" xfId="179"/>
    <cellStyle name="Normal 5 2 2 5 2" xfId="435"/>
    <cellStyle name="Normal 5 2 2 6" xfId="307"/>
    <cellStyle name="Normal 5 2 2_CollateralDocuments" xfId="72"/>
    <cellStyle name="Normal 5 2 3" xfId="27"/>
    <cellStyle name="Normal 5 2 3 2" xfId="62"/>
    <cellStyle name="Normal 5 2 3 2 2" xfId="155"/>
    <cellStyle name="Normal 5 2 3 2 2 2" xfId="283"/>
    <cellStyle name="Normal 5 2 3 2 2 2 2" xfId="539"/>
    <cellStyle name="Normal 5 2 3 2 2 3" xfId="411"/>
    <cellStyle name="Normal 5 2 3 2 3" xfId="219"/>
    <cellStyle name="Normal 5 2 3 2 3 2" xfId="475"/>
    <cellStyle name="Normal 5 2 3 2 4" xfId="347"/>
    <cellStyle name="Normal 5 2 3 3" xfId="123"/>
    <cellStyle name="Normal 5 2 3 3 2" xfId="251"/>
    <cellStyle name="Normal 5 2 3 3 2 2" xfId="507"/>
    <cellStyle name="Normal 5 2 3 3 3" xfId="379"/>
    <cellStyle name="Normal 5 2 3 4" xfId="187"/>
    <cellStyle name="Normal 5 2 3 4 2" xfId="443"/>
    <cellStyle name="Normal 5 2 3 5" xfId="315"/>
    <cellStyle name="Normal 5 2 3_CollateralDocuments" xfId="91"/>
    <cellStyle name="Normal 5 2 4" xfId="46"/>
    <cellStyle name="Normal 5 2 4 2" xfId="139"/>
    <cellStyle name="Normal 5 2 4 2 2" xfId="267"/>
    <cellStyle name="Normal 5 2 4 2 2 2" xfId="523"/>
    <cellStyle name="Normal 5 2 4 2 3" xfId="395"/>
    <cellStyle name="Normal 5 2 4 3" xfId="203"/>
    <cellStyle name="Normal 5 2 4 3 2" xfId="459"/>
    <cellStyle name="Normal 5 2 4 4" xfId="331"/>
    <cellStyle name="Normal 5 2 5" xfId="107"/>
    <cellStyle name="Normal 5 2 5 2" xfId="235"/>
    <cellStyle name="Normal 5 2 5 2 2" xfId="491"/>
    <cellStyle name="Normal 5 2 5 3" xfId="363"/>
    <cellStyle name="Normal 5 2 6" xfId="171"/>
    <cellStyle name="Normal 5 2 6 2" xfId="427"/>
    <cellStyle name="Normal 5 2 7" xfId="299"/>
    <cellStyle name="Normal 5 2_CollateralDocuments" xfId="38"/>
    <cellStyle name="Normal 5 3" xfId="15"/>
    <cellStyle name="Normal 5 3 2" xfId="31"/>
    <cellStyle name="Normal 5 3 2 2" xfId="66"/>
    <cellStyle name="Normal 5 3 2 2 2" xfId="159"/>
    <cellStyle name="Normal 5 3 2 2 2 2" xfId="287"/>
    <cellStyle name="Normal 5 3 2 2 2 2 2" xfId="543"/>
    <cellStyle name="Normal 5 3 2 2 2 3" xfId="415"/>
    <cellStyle name="Normal 5 3 2 2 3" xfId="223"/>
    <cellStyle name="Normal 5 3 2 2 3 2" xfId="479"/>
    <cellStyle name="Normal 5 3 2 2 4" xfId="351"/>
    <cellStyle name="Normal 5 3 2 3" xfId="127"/>
    <cellStyle name="Normal 5 3 2 3 2" xfId="255"/>
    <cellStyle name="Normal 5 3 2 3 2 2" xfId="511"/>
    <cellStyle name="Normal 5 3 2 3 3" xfId="383"/>
    <cellStyle name="Normal 5 3 2 4" xfId="191"/>
    <cellStyle name="Normal 5 3 2 4 2" xfId="447"/>
    <cellStyle name="Normal 5 3 2 5" xfId="319"/>
    <cellStyle name="Normal 5 3 2_CollateralDocuments" xfId="95"/>
    <cellStyle name="Normal 5 3 3" xfId="50"/>
    <cellStyle name="Normal 5 3 3 2" xfId="143"/>
    <cellStyle name="Normal 5 3 3 2 2" xfId="271"/>
    <cellStyle name="Normal 5 3 3 2 2 2" xfId="527"/>
    <cellStyle name="Normal 5 3 3 2 3" xfId="399"/>
    <cellStyle name="Normal 5 3 3 3" xfId="207"/>
    <cellStyle name="Normal 5 3 3 3 2" xfId="463"/>
    <cellStyle name="Normal 5 3 3 4" xfId="335"/>
    <cellStyle name="Normal 5 3 4" xfId="111"/>
    <cellStyle name="Normal 5 3 4 2" xfId="239"/>
    <cellStyle name="Normal 5 3 4 2 2" xfId="495"/>
    <cellStyle name="Normal 5 3 4 3" xfId="367"/>
    <cellStyle name="Normal 5 3 5" xfId="175"/>
    <cellStyle name="Normal 5 3 5 2" xfId="431"/>
    <cellStyle name="Normal 5 3 6" xfId="303"/>
    <cellStyle name="Normal 5 3_CollateralDocuments" xfId="73"/>
    <cellStyle name="Normal 5 4" xfId="23"/>
    <cellStyle name="Normal 5 4 2" xfId="58"/>
    <cellStyle name="Normal 5 4 2 2" xfId="151"/>
    <cellStyle name="Normal 5 4 2 2 2" xfId="279"/>
    <cellStyle name="Normal 5 4 2 2 2 2" xfId="535"/>
    <cellStyle name="Normal 5 4 2 2 3" xfId="407"/>
    <cellStyle name="Normal 5 4 2 3" xfId="215"/>
    <cellStyle name="Normal 5 4 2 3 2" xfId="471"/>
    <cellStyle name="Normal 5 4 2 4" xfId="343"/>
    <cellStyle name="Normal 5 4 3" xfId="119"/>
    <cellStyle name="Normal 5 4 3 2" xfId="247"/>
    <cellStyle name="Normal 5 4 3 2 2" xfId="503"/>
    <cellStyle name="Normal 5 4 3 3" xfId="375"/>
    <cellStyle name="Normal 5 4 4" xfId="183"/>
    <cellStyle name="Normal 5 4 4 2" xfId="439"/>
    <cellStyle name="Normal 5 4 5" xfId="311"/>
    <cellStyle name="Normal 5 4_CollateralDocuments" xfId="81"/>
    <cellStyle name="Normal 5 5" xfId="42"/>
    <cellStyle name="Normal 5 5 2" xfId="135"/>
    <cellStyle name="Normal 5 5 2 2" xfId="263"/>
    <cellStyle name="Normal 5 5 2 2 2" xfId="519"/>
    <cellStyle name="Normal 5 5 2 3" xfId="391"/>
    <cellStyle name="Normal 5 5 3" xfId="199"/>
    <cellStyle name="Normal 5 5 3 2" xfId="455"/>
    <cellStyle name="Normal 5 5 4" xfId="327"/>
    <cellStyle name="Normal 5 6" xfId="103"/>
    <cellStyle name="Normal 5 6 2" xfId="231"/>
    <cellStyle name="Normal 5 6 2 2" xfId="487"/>
    <cellStyle name="Normal 5 6 3" xfId="359"/>
    <cellStyle name="Normal 5 7" xfId="167"/>
    <cellStyle name="Normal 5 7 2" xfId="423"/>
    <cellStyle name="Normal 5 8" xfId="295"/>
    <cellStyle name="Normal 5_CollateralDocuments" xfId="86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laugh/Documents/DocGen%20Pilot/Program%20Files/PDC_ReddiDo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tart"/>
      <sheetName val="Borrowers"/>
      <sheetName val="Specifications"/>
      <sheetName val="Collateral"/>
      <sheetName val="Modifications"/>
      <sheetName val="Maintenance"/>
      <sheetName val="GE DataTable"/>
      <sheetName val="CS DataTable"/>
      <sheetName val="BusinessRules"/>
      <sheetName val="LoanAuthorization_NewStips"/>
      <sheetName val="StandardDocuments"/>
      <sheetName val="PropertyDocuments"/>
      <sheetName val="StipulationDocuments"/>
      <sheetName val="GuaranteeDocuments"/>
      <sheetName val="CollateralDocuments"/>
      <sheetName val="NotaryText"/>
      <sheetName val="Trustees"/>
      <sheetName val="Menu"/>
      <sheetName val="CopyRange"/>
      <sheetName val="DCMS Data"/>
    </sheetNames>
    <sheetDataSet>
      <sheetData sheetId="0"/>
      <sheetData sheetId="1">
        <row r="13">
          <cell r="H13">
            <v>0</v>
          </cell>
          <cell r="N13">
            <v>0</v>
          </cell>
        </row>
        <row r="14">
          <cell r="H14">
            <v>0</v>
          </cell>
          <cell r="K14">
            <v>0</v>
          </cell>
          <cell r="N14">
            <v>0</v>
          </cell>
        </row>
        <row r="15">
          <cell r="H15">
            <v>0</v>
          </cell>
          <cell r="N15">
            <v>0</v>
          </cell>
        </row>
        <row r="16">
          <cell r="H16">
            <v>0</v>
          </cell>
          <cell r="L16" t="str">
            <v/>
          </cell>
        </row>
        <row r="17">
          <cell r="H17">
            <v>0</v>
          </cell>
          <cell r="L17" t="str">
            <v/>
          </cell>
        </row>
        <row r="18">
          <cell r="H18">
            <v>0</v>
          </cell>
          <cell r="L18">
            <v>0</v>
          </cell>
        </row>
        <row r="19">
          <cell r="H19">
            <v>0</v>
          </cell>
          <cell r="L19" t="str">
            <v/>
          </cell>
        </row>
        <row r="20">
          <cell r="H20">
            <v>0</v>
          </cell>
        </row>
        <row r="21">
          <cell r="H21">
            <v>0</v>
          </cell>
          <cell r="N21">
            <v>0</v>
          </cell>
        </row>
        <row r="22">
          <cell r="H22">
            <v>0</v>
          </cell>
          <cell r="N22">
            <v>0</v>
          </cell>
        </row>
        <row r="23">
          <cell r="H23">
            <v>0</v>
          </cell>
        </row>
        <row r="24">
          <cell r="H24">
            <v>0</v>
          </cell>
          <cell r="N24">
            <v>0</v>
          </cell>
        </row>
        <row r="25">
          <cell r="H25">
            <v>0</v>
          </cell>
        </row>
        <row r="26">
          <cell r="H26">
            <v>0</v>
          </cell>
          <cell r="N26">
            <v>0</v>
          </cell>
        </row>
        <row r="27">
          <cell r="H27">
            <v>0</v>
          </cell>
        </row>
        <row r="41">
          <cell r="C41" t="str">
            <v>STREET</v>
          </cell>
          <cell r="H41" t="str">
            <v>CITY</v>
          </cell>
          <cell r="K41" t="str">
            <v>STATE</v>
          </cell>
          <cell r="L41" t="str">
            <v>ZIP</v>
          </cell>
          <cell r="M41" t="str">
            <v>COUNTY</v>
          </cell>
        </row>
        <row r="42">
          <cell r="K42">
            <v>0</v>
          </cell>
          <cell r="M42">
            <v>0</v>
          </cell>
        </row>
        <row r="43">
          <cell r="K43">
            <v>0</v>
          </cell>
          <cell r="M43">
            <v>0</v>
          </cell>
        </row>
        <row r="44">
          <cell r="K44">
            <v>0</v>
          </cell>
          <cell r="M44">
            <v>0</v>
          </cell>
        </row>
        <row r="45">
          <cell r="K45">
            <v>0</v>
          </cell>
          <cell r="M45">
            <v>0</v>
          </cell>
        </row>
        <row r="46">
          <cell r="K46">
            <v>0</v>
          </cell>
          <cell r="M46">
            <v>0</v>
          </cell>
        </row>
        <row r="47">
          <cell r="K47">
            <v>0</v>
          </cell>
          <cell r="M47">
            <v>0</v>
          </cell>
        </row>
        <row r="48">
          <cell r="K48">
            <v>0</v>
          </cell>
          <cell r="M48">
            <v>0</v>
          </cell>
        </row>
        <row r="49">
          <cell r="K49">
            <v>0</v>
          </cell>
          <cell r="M49">
            <v>0</v>
          </cell>
        </row>
        <row r="50">
          <cell r="K50">
            <v>0</v>
          </cell>
          <cell r="M50">
            <v>0</v>
          </cell>
        </row>
        <row r="51">
          <cell r="K51">
            <v>0</v>
          </cell>
          <cell r="M51">
            <v>0</v>
          </cell>
        </row>
        <row r="52">
          <cell r="K52">
            <v>0</v>
          </cell>
          <cell r="M52">
            <v>0</v>
          </cell>
        </row>
        <row r="53">
          <cell r="K53">
            <v>0</v>
          </cell>
          <cell r="M53">
            <v>0</v>
          </cell>
        </row>
        <row r="54">
          <cell r="K54">
            <v>0</v>
          </cell>
          <cell r="M54">
            <v>0</v>
          </cell>
        </row>
        <row r="55">
          <cell r="K55">
            <v>0</v>
          </cell>
          <cell r="M55">
            <v>0</v>
          </cell>
        </row>
        <row r="56">
          <cell r="K56">
            <v>0</v>
          </cell>
          <cell r="M56">
            <v>0</v>
          </cell>
        </row>
        <row r="57">
          <cell r="K57">
            <v>0</v>
          </cell>
          <cell r="M57">
            <v>0</v>
          </cell>
        </row>
        <row r="58">
          <cell r="K58">
            <v>0</v>
          </cell>
          <cell r="M58">
            <v>0</v>
          </cell>
        </row>
        <row r="59">
          <cell r="K59">
            <v>0</v>
          </cell>
          <cell r="M59">
            <v>0</v>
          </cell>
        </row>
        <row r="60">
          <cell r="K60">
            <v>0</v>
          </cell>
          <cell r="M60">
            <v>0</v>
          </cell>
        </row>
        <row r="61">
          <cell r="K61">
            <v>0</v>
          </cell>
          <cell r="M61">
            <v>0</v>
          </cell>
        </row>
        <row r="62">
          <cell r="K62">
            <v>0</v>
          </cell>
          <cell r="M62">
            <v>0</v>
          </cell>
        </row>
        <row r="63">
          <cell r="K63">
            <v>0</v>
          </cell>
          <cell r="M63">
            <v>0</v>
          </cell>
        </row>
        <row r="64">
          <cell r="K64">
            <v>0</v>
          </cell>
          <cell r="M64">
            <v>0</v>
          </cell>
        </row>
        <row r="65">
          <cell r="K65">
            <v>0</v>
          </cell>
          <cell r="M65">
            <v>0</v>
          </cell>
        </row>
        <row r="66">
          <cell r="K66">
            <v>0</v>
          </cell>
          <cell r="M66">
            <v>0</v>
          </cell>
        </row>
        <row r="67">
          <cell r="K67">
            <v>0</v>
          </cell>
          <cell r="M67">
            <v>0</v>
          </cell>
        </row>
        <row r="68">
          <cell r="K68">
            <v>0</v>
          </cell>
          <cell r="M68">
            <v>0</v>
          </cell>
        </row>
        <row r="69">
          <cell r="K69">
            <v>0</v>
          </cell>
          <cell r="M69">
            <v>0</v>
          </cell>
        </row>
        <row r="70">
          <cell r="K70">
            <v>0</v>
          </cell>
          <cell r="M70">
            <v>0</v>
          </cell>
        </row>
        <row r="71">
          <cell r="K71">
            <v>0</v>
          </cell>
          <cell r="M71">
            <v>0</v>
          </cell>
        </row>
        <row r="72">
          <cell r="K72">
            <v>0</v>
          </cell>
          <cell r="M72">
            <v>0</v>
          </cell>
        </row>
        <row r="73">
          <cell r="K73">
            <v>0</v>
          </cell>
          <cell r="M73">
            <v>0</v>
          </cell>
        </row>
        <row r="74">
          <cell r="K74">
            <v>0</v>
          </cell>
          <cell r="M74">
            <v>0</v>
          </cell>
        </row>
        <row r="75">
          <cell r="K75">
            <v>0</v>
          </cell>
          <cell r="M75">
            <v>0</v>
          </cell>
        </row>
        <row r="76">
          <cell r="K76">
            <v>0</v>
          </cell>
          <cell r="M76">
            <v>0</v>
          </cell>
        </row>
        <row r="77">
          <cell r="K77">
            <v>0</v>
          </cell>
          <cell r="M77">
            <v>0</v>
          </cell>
        </row>
        <row r="78">
          <cell r="K78">
            <v>0</v>
          </cell>
          <cell r="M78">
            <v>0</v>
          </cell>
        </row>
        <row r="79">
          <cell r="K79">
            <v>0</v>
          </cell>
          <cell r="M79">
            <v>0</v>
          </cell>
        </row>
        <row r="80">
          <cell r="K80">
            <v>0</v>
          </cell>
          <cell r="M80">
            <v>0</v>
          </cell>
        </row>
        <row r="81">
          <cell r="K81">
            <v>0</v>
          </cell>
          <cell r="M81">
            <v>0</v>
          </cell>
        </row>
        <row r="82">
          <cell r="K82">
            <v>0</v>
          </cell>
          <cell r="M82">
            <v>0</v>
          </cell>
        </row>
        <row r="83">
          <cell r="K83">
            <v>0</v>
          </cell>
          <cell r="M83">
            <v>0</v>
          </cell>
        </row>
        <row r="84">
          <cell r="K84">
            <v>0</v>
          </cell>
          <cell r="M84">
            <v>0</v>
          </cell>
        </row>
        <row r="85">
          <cell r="K85">
            <v>0</v>
          </cell>
          <cell r="M85">
            <v>0</v>
          </cell>
        </row>
        <row r="86">
          <cell r="K86">
            <v>0</v>
          </cell>
          <cell r="M86">
            <v>0</v>
          </cell>
        </row>
        <row r="87">
          <cell r="K87">
            <v>0</v>
          </cell>
          <cell r="M87">
            <v>0</v>
          </cell>
        </row>
        <row r="88">
          <cell r="K88">
            <v>0</v>
          </cell>
          <cell r="M88">
            <v>0</v>
          </cell>
        </row>
        <row r="89">
          <cell r="K89">
            <v>0</v>
          </cell>
          <cell r="M89">
            <v>0</v>
          </cell>
        </row>
        <row r="90">
          <cell r="K90">
            <v>0</v>
          </cell>
          <cell r="M90">
            <v>0</v>
          </cell>
        </row>
        <row r="91">
          <cell r="K91">
            <v>0</v>
          </cell>
          <cell r="M91">
            <v>0</v>
          </cell>
        </row>
        <row r="92">
          <cell r="K92">
            <v>0</v>
          </cell>
          <cell r="M92">
            <v>0</v>
          </cell>
        </row>
        <row r="93">
          <cell r="K93">
            <v>0</v>
          </cell>
          <cell r="M93">
            <v>0</v>
          </cell>
        </row>
        <row r="94">
          <cell r="K94">
            <v>0</v>
          </cell>
          <cell r="M94">
            <v>0</v>
          </cell>
        </row>
        <row r="95">
          <cell r="K95">
            <v>0</v>
          </cell>
          <cell r="M95">
            <v>0</v>
          </cell>
        </row>
        <row r="96">
          <cell r="K96">
            <v>0</v>
          </cell>
          <cell r="M96">
            <v>0</v>
          </cell>
        </row>
        <row r="97">
          <cell r="K97">
            <v>0</v>
          </cell>
          <cell r="M97">
            <v>0</v>
          </cell>
        </row>
        <row r="98">
          <cell r="K98">
            <v>0</v>
          </cell>
          <cell r="M98">
            <v>0</v>
          </cell>
        </row>
        <row r="99">
          <cell r="K99">
            <v>0</v>
          </cell>
          <cell r="M99">
            <v>0</v>
          </cell>
        </row>
        <row r="100">
          <cell r="K100">
            <v>0</v>
          </cell>
          <cell r="M100">
            <v>0</v>
          </cell>
        </row>
        <row r="101">
          <cell r="K101">
            <v>0</v>
          </cell>
          <cell r="M101">
            <v>0</v>
          </cell>
        </row>
        <row r="102">
          <cell r="K102">
            <v>0</v>
          </cell>
          <cell r="M102">
            <v>0</v>
          </cell>
        </row>
        <row r="103">
          <cell r="K103">
            <v>0</v>
          </cell>
          <cell r="M103">
            <v>0</v>
          </cell>
        </row>
        <row r="104">
          <cell r="K104">
            <v>0</v>
          </cell>
          <cell r="M104">
            <v>0</v>
          </cell>
        </row>
        <row r="105">
          <cell r="K105">
            <v>0</v>
          </cell>
          <cell r="M105">
            <v>0</v>
          </cell>
        </row>
        <row r="106">
          <cell r="K106">
            <v>0</v>
          </cell>
          <cell r="M106">
            <v>0</v>
          </cell>
        </row>
        <row r="107">
          <cell r="K107">
            <v>0</v>
          </cell>
          <cell r="M107">
            <v>0</v>
          </cell>
        </row>
        <row r="108">
          <cell r="K108">
            <v>0</v>
          </cell>
          <cell r="M108">
            <v>0</v>
          </cell>
        </row>
        <row r="109">
          <cell r="K109">
            <v>0</v>
          </cell>
          <cell r="M109">
            <v>0</v>
          </cell>
        </row>
        <row r="110">
          <cell r="K110">
            <v>0</v>
          </cell>
          <cell r="M110">
            <v>0</v>
          </cell>
        </row>
        <row r="111">
          <cell r="K111">
            <v>0</v>
          </cell>
          <cell r="M111">
            <v>0</v>
          </cell>
        </row>
        <row r="112">
          <cell r="K112">
            <v>0</v>
          </cell>
          <cell r="M112">
            <v>0</v>
          </cell>
        </row>
        <row r="113">
          <cell r="K113">
            <v>0</v>
          </cell>
          <cell r="M113">
            <v>0</v>
          </cell>
        </row>
        <row r="114">
          <cell r="K114">
            <v>0</v>
          </cell>
          <cell r="M114">
            <v>0</v>
          </cell>
        </row>
        <row r="115">
          <cell r="K115">
            <v>0</v>
          </cell>
          <cell r="M115">
            <v>0</v>
          </cell>
        </row>
        <row r="116">
          <cell r="K116">
            <v>0</v>
          </cell>
          <cell r="M116">
            <v>0</v>
          </cell>
        </row>
        <row r="117">
          <cell r="K117">
            <v>0</v>
          </cell>
          <cell r="M117">
            <v>0</v>
          </cell>
        </row>
        <row r="118">
          <cell r="K118">
            <v>0</v>
          </cell>
          <cell r="M118">
            <v>0</v>
          </cell>
        </row>
        <row r="119">
          <cell r="K119">
            <v>0</v>
          </cell>
          <cell r="M119">
            <v>0</v>
          </cell>
        </row>
        <row r="120">
          <cell r="K120">
            <v>0</v>
          </cell>
          <cell r="M120">
            <v>0</v>
          </cell>
        </row>
        <row r="121">
          <cell r="K121">
            <v>0</v>
          </cell>
          <cell r="M121">
            <v>0</v>
          </cell>
        </row>
        <row r="122">
          <cell r="K122">
            <v>0</v>
          </cell>
          <cell r="M122">
            <v>0</v>
          </cell>
        </row>
        <row r="123">
          <cell r="K123">
            <v>0</v>
          </cell>
          <cell r="M123">
            <v>0</v>
          </cell>
        </row>
        <row r="124">
          <cell r="K124">
            <v>0</v>
          </cell>
          <cell r="M124">
            <v>0</v>
          </cell>
        </row>
        <row r="125">
          <cell r="K125">
            <v>0</v>
          </cell>
          <cell r="M125">
            <v>0</v>
          </cell>
        </row>
        <row r="126">
          <cell r="K126">
            <v>0</v>
          </cell>
          <cell r="M126">
            <v>0</v>
          </cell>
        </row>
        <row r="127">
          <cell r="K127">
            <v>0</v>
          </cell>
          <cell r="M127">
            <v>0</v>
          </cell>
        </row>
        <row r="128">
          <cell r="K128">
            <v>0</v>
          </cell>
          <cell r="M128">
            <v>0</v>
          </cell>
        </row>
        <row r="129">
          <cell r="K129">
            <v>0</v>
          </cell>
          <cell r="M129">
            <v>0</v>
          </cell>
        </row>
        <row r="130">
          <cell r="K130">
            <v>0</v>
          </cell>
          <cell r="M130">
            <v>0</v>
          </cell>
        </row>
        <row r="131">
          <cell r="K131">
            <v>0</v>
          </cell>
          <cell r="M131">
            <v>0</v>
          </cell>
        </row>
        <row r="132">
          <cell r="K132">
            <v>0</v>
          </cell>
          <cell r="M132">
            <v>0</v>
          </cell>
        </row>
        <row r="133">
          <cell r="K133">
            <v>0</v>
          </cell>
          <cell r="M133">
            <v>0</v>
          </cell>
        </row>
        <row r="134">
          <cell r="K134">
            <v>0</v>
          </cell>
          <cell r="M134">
            <v>0</v>
          </cell>
        </row>
        <row r="135">
          <cell r="K135">
            <v>0</v>
          </cell>
          <cell r="M135">
            <v>0</v>
          </cell>
        </row>
        <row r="136">
          <cell r="K136">
            <v>0</v>
          </cell>
          <cell r="M136">
            <v>0</v>
          </cell>
        </row>
        <row r="137">
          <cell r="K137">
            <v>0</v>
          </cell>
          <cell r="M137">
            <v>0</v>
          </cell>
        </row>
        <row r="138">
          <cell r="K138">
            <v>0</v>
          </cell>
          <cell r="M138">
            <v>0</v>
          </cell>
        </row>
        <row r="139">
          <cell r="K139">
            <v>0</v>
          </cell>
          <cell r="M139">
            <v>0</v>
          </cell>
        </row>
        <row r="140">
          <cell r="K140">
            <v>0</v>
          </cell>
          <cell r="M140">
            <v>0</v>
          </cell>
        </row>
        <row r="152">
          <cell r="E152">
            <v>13</v>
          </cell>
        </row>
      </sheetData>
      <sheetData sheetId="2">
        <row r="7">
          <cell r="E7">
            <v>0</v>
          </cell>
          <cell r="F7">
            <v>0</v>
          </cell>
          <cell r="K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E9">
            <v>0</v>
          </cell>
          <cell r="H9">
            <v>0</v>
          </cell>
          <cell r="K9">
            <v>0</v>
          </cell>
        </row>
        <row r="10">
          <cell r="E10">
            <v>0</v>
          </cell>
        </row>
        <row r="11">
          <cell r="E11">
            <v>0</v>
          </cell>
          <cell r="H11">
            <v>0</v>
          </cell>
        </row>
        <row r="12">
          <cell r="H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</row>
        <row r="38">
          <cell r="E38">
            <v>0</v>
          </cell>
          <cell r="K38">
            <v>0</v>
          </cell>
        </row>
        <row r="40">
          <cell r="E40">
            <v>0</v>
          </cell>
          <cell r="K40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E69">
            <v>0</v>
          </cell>
          <cell r="F69">
            <v>0</v>
          </cell>
          <cell r="K69">
            <v>0</v>
          </cell>
        </row>
        <row r="71">
          <cell r="E71">
            <v>0</v>
          </cell>
          <cell r="K71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E100">
            <v>0</v>
          </cell>
          <cell r="K100">
            <v>0</v>
          </cell>
        </row>
        <row r="102">
          <cell r="E102">
            <v>0</v>
          </cell>
          <cell r="K102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E131">
            <v>0</v>
          </cell>
        </row>
        <row r="133">
          <cell r="E133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</row>
        <row r="144">
          <cell r="E144">
            <v>0</v>
          </cell>
          <cell r="F144">
            <v>0</v>
          </cell>
          <cell r="G144">
            <v>0</v>
          </cell>
        </row>
        <row r="145">
          <cell r="E145">
            <v>0</v>
          </cell>
          <cell r="F145">
            <v>0</v>
          </cell>
          <cell r="G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</row>
        <row r="147">
          <cell r="E147">
            <v>0</v>
          </cell>
          <cell r="F147">
            <v>0</v>
          </cell>
          <cell r="G147">
            <v>0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</row>
        <row r="165">
          <cell r="E165">
            <v>0</v>
          </cell>
          <cell r="F165">
            <v>0</v>
          </cell>
          <cell r="H165">
            <v>0</v>
          </cell>
          <cell r="K165">
            <v>0</v>
          </cell>
          <cell r="L165">
            <v>0</v>
          </cell>
          <cell r="N165">
            <v>0</v>
          </cell>
        </row>
        <row r="166">
          <cell r="E166">
            <v>0</v>
          </cell>
          <cell r="F166">
            <v>0</v>
          </cell>
          <cell r="K166">
            <v>0</v>
          </cell>
          <cell r="L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F168">
            <v>0</v>
          </cell>
          <cell r="G168">
            <v>0</v>
          </cell>
          <cell r="H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E169">
            <v>0</v>
          </cell>
          <cell r="K169">
            <v>0</v>
          </cell>
        </row>
        <row r="170">
          <cell r="E170">
            <v>0</v>
          </cell>
          <cell r="H170">
            <v>0</v>
          </cell>
          <cell r="K170">
            <v>0</v>
          </cell>
          <cell r="N170">
            <v>0</v>
          </cell>
        </row>
        <row r="171">
          <cell r="E171">
            <v>0</v>
          </cell>
          <cell r="H171">
            <v>0</v>
          </cell>
          <cell r="K171">
            <v>0</v>
          </cell>
          <cell r="N171">
            <v>0</v>
          </cell>
        </row>
        <row r="197">
          <cell r="E197">
            <v>0</v>
          </cell>
          <cell r="F197">
            <v>0</v>
          </cell>
          <cell r="H197">
            <v>0</v>
          </cell>
          <cell r="K197">
            <v>0</v>
          </cell>
          <cell r="L197">
            <v>0</v>
          </cell>
          <cell r="N197">
            <v>0</v>
          </cell>
        </row>
        <row r="198">
          <cell r="E198">
            <v>0</v>
          </cell>
          <cell r="F198">
            <v>0</v>
          </cell>
          <cell r="K198">
            <v>0</v>
          </cell>
          <cell r="L198">
            <v>0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F200">
            <v>0</v>
          </cell>
          <cell r="G200">
            <v>0</v>
          </cell>
          <cell r="H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E201">
            <v>0</v>
          </cell>
          <cell r="K201">
            <v>0</v>
          </cell>
        </row>
        <row r="202">
          <cell r="E202">
            <v>0</v>
          </cell>
          <cell r="H202">
            <v>0</v>
          </cell>
          <cell r="K202">
            <v>0</v>
          </cell>
          <cell r="N202">
            <v>0</v>
          </cell>
        </row>
        <row r="203">
          <cell r="E203">
            <v>0</v>
          </cell>
          <cell r="H203">
            <v>0</v>
          </cell>
          <cell r="K203">
            <v>0</v>
          </cell>
          <cell r="N203">
            <v>0</v>
          </cell>
        </row>
        <row r="229">
          <cell r="E229">
            <v>0</v>
          </cell>
          <cell r="F229">
            <v>0</v>
          </cell>
          <cell r="H229">
            <v>0</v>
          </cell>
          <cell r="K229">
            <v>0</v>
          </cell>
          <cell r="L229">
            <v>0</v>
          </cell>
          <cell r="N229">
            <v>0</v>
          </cell>
        </row>
        <row r="230">
          <cell r="E230">
            <v>0</v>
          </cell>
          <cell r="F230">
            <v>0</v>
          </cell>
          <cell r="K230">
            <v>0</v>
          </cell>
          <cell r="L230">
            <v>0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E233">
            <v>0</v>
          </cell>
          <cell r="K233">
            <v>0</v>
          </cell>
        </row>
        <row r="234">
          <cell r="E234">
            <v>0</v>
          </cell>
          <cell r="H234">
            <v>0</v>
          </cell>
          <cell r="K234">
            <v>0</v>
          </cell>
          <cell r="N234">
            <v>0</v>
          </cell>
        </row>
        <row r="235">
          <cell r="E235">
            <v>0</v>
          </cell>
          <cell r="H235">
            <v>0</v>
          </cell>
          <cell r="K235">
            <v>0</v>
          </cell>
          <cell r="N235">
            <v>0</v>
          </cell>
        </row>
        <row r="261">
          <cell r="E261">
            <v>0</v>
          </cell>
          <cell r="F261">
            <v>0</v>
          </cell>
          <cell r="H261">
            <v>0</v>
          </cell>
          <cell r="K261">
            <v>0</v>
          </cell>
          <cell r="L261">
            <v>0</v>
          </cell>
          <cell r="N261">
            <v>0</v>
          </cell>
        </row>
        <row r="262">
          <cell r="E262">
            <v>0</v>
          </cell>
          <cell r="F262">
            <v>0</v>
          </cell>
          <cell r="K262">
            <v>0</v>
          </cell>
          <cell r="L262">
            <v>0</v>
          </cell>
        </row>
        <row r="263"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E265">
            <v>0</v>
          </cell>
          <cell r="K265">
            <v>0</v>
          </cell>
        </row>
        <row r="266">
          <cell r="E266">
            <v>0</v>
          </cell>
          <cell r="H266">
            <v>0</v>
          </cell>
          <cell r="K266">
            <v>0</v>
          </cell>
          <cell r="N266">
            <v>0</v>
          </cell>
        </row>
        <row r="267">
          <cell r="E267">
            <v>0</v>
          </cell>
          <cell r="H267">
            <v>0</v>
          </cell>
          <cell r="K267">
            <v>0</v>
          </cell>
          <cell r="N267">
            <v>0</v>
          </cell>
        </row>
        <row r="293">
          <cell r="E293">
            <v>0</v>
          </cell>
          <cell r="F293">
            <v>0</v>
          </cell>
          <cell r="H293">
            <v>0</v>
          </cell>
        </row>
        <row r="294">
          <cell r="E294">
            <v>0</v>
          </cell>
          <cell r="F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</row>
        <row r="297">
          <cell r="E297">
            <v>0</v>
          </cell>
        </row>
        <row r="298">
          <cell r="E298">
            <v>0</v>
          </cell>
          <cell r="H298">
            <v>0</v>
          </cell>
        </row>
        <row r="299">
          <cell r="E299">
            <v>0</v>
          </cell>
          <cell r="H299">
            <v>0</v>
          </cell>
        </row>
        <row r="336">
          <cell r="E336">
            <v>7</v>
          </cell>
        </row>
      </sheetData>
      <sheetData sheetId="3">
        <row r="6">
          <cell r="E6" t="str">
            <v>#</v>
          </cell>
          <cell r="F6" t="str">
            <v>CODE</v>
          </cell>
        </row>
        <row r="7">
          <cell r="B7">
            <v>1</v>
          </cell>
          <cell r="C7" t="str">
            <v/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2</v>
          </cell>
          <cell r="C8" t="str">
            <v/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3</v>
          </cell>
          <cell r="C9" t="str">
            <v/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4</v>
          </cell>
          <cell r="C10" t="str">
            <v/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5</v>
          </cell>
          <cell r="C11" t="str">
            <v/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6</v>
          </cell>
          <cell r="C12" t="str">
            <v/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7</v>
          </cell>
          <cell r="C13" t="str">
            <v/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8</v>
          </cell>
          <cell r="C14" t="str">
            <v/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>
            <v>9</v>
          </cell>
          <cell r="C15" t="str">
            <v/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10</v>
          </cell>
          <cell r="C16" t="str">
            <v/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11</v>
          </cell>
          <cell r="C17" t="str">
            <v/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12</v>
          </cell>
          <cell r="C18" t="str">
            <v/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13</v>
          </cell>
          <cell r="C19" t="str">
            <v/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14</v>
          </cell>
          <cell r="C20" t="str">
            <v/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15</v>
          </cell>
          <cell r="C21" t="str">
            <v/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>
            <v>16</v>
          </cell>
          <cell r="C22" t="str">
            <v/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17</v>
          </cell>
          <cell r="C23" t="str">
            <v/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18</v>
          </cell>
          <cell r="C24" t="str">
            <v/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19</v>
          </cell>
          <cell r="C25" t="str">
            <v/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20</v>
          </cell>
          <cell r="C26" t="str">
            <v/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21</v>
          </cell>
          <cell r="C27" t="str">
            <v/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22</v>
          </cell>
          <cell r="C28" t="str">
            <v/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23</v>
          </cell>
          <cell r="C29" t="str">
            <v/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24</v>
          </cell>
          <cell r="C30" t="str">
            <v/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25</v>
          </cell>
          <cell r="C31" t="str">
            <v/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26</v>
          </cell>
          <cell r="C32" t="str">
            <v/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27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28</v>
          </cell>
          <cell r="C34" t="str">
            <v/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29</v>
          </cell>
          <cell r="C35" t="str">
            <v/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30</v>
          </cell>
          <cell r="C36" t="str">
            <v/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31</v>
          </cell>
          <cell r="C37" t="str">
            <v/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32</v>
          </cell>
          <cell r="C38" t="str">
            <v/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33</v>
          </cell>
          <cell r="C39" t="str">
            <v/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34</v>
          </cell>
          <cell r="C40" t="str">
            <v/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35</v>
          </cell>
          <cell r="C41" t="str">
            <v/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36</v>
          </cell>
          <cell r="C42" t="str">
            <v/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37</v>
          </cell>
          <cell r="C43" t="str">
            <v/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38</v>
          </cell>
          <cell r="C44" t="str">
            <v/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39</v>
          </cell>
          <cell r="C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40</v>
          </cell>
          <cell r="C46" t="str">
            <v/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41</v>
          </cell>
          <cell r="C47" t="str">
            <v/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42</v>
          </cell>
          <cell r="C48" t="str">
            <v/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43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44</v>
          </cell>
          <cell r="C50" t="str">
            <v/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B51">
            <v>45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46</v>
          </cell>
          <cell r="C52" t="str">
            <v/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47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B54">
            <v>48</v>
          </cell>
          <cell r="C54" t="str">
            <v/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B55">
            <v>49</v>
          </cell>
          <cell r="C55" t="str">
            <v/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B56">
            <v>50</v>
          </cell>
          <cell r="C56" t="str">
            <v/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B57">
            <v>51</v>
          </cell>
          <cell r="C57" t="str">
            <v/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>
            <v>52</v>
          </cell>
          <cell r="C58" t="str">
            <v/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>
            <v>53</v>
          </cell>
          <cell r="C59" t="str">
            <v/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B60">
            <v>54</v>
          </cell>
          <cell r="C60" t="str">
            <v/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>
            <v>55</v>
          </cell>
          <cell r="C61" t="str">
            <v/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56</v>
          </cell>
          <cell r="C62" t="str">
            <v/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>
            <v>57</v>
          </cell>
          <cell r="C63" t="str">
            <v/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B64">
            <v>58</v>
          </cell>
          <cell r="C64" t="str">
            <v/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B65">
            <v>59</v>
          </cell>
          <cell r="C65" t="str">
            <v/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</v>
          </cell>
          <cell r="C66" t="str">
            <v/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B67">
            <v>61</v>
          </cell>
          <cell r="C67" t="str">
            <v/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B68">
            <v>62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B69">
            <v>63</v>
          </cell>
          <cell r="C69" t="str">
            <v/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B70">
            <v>64</v>
          </cell>
          <cell r="C70" t="str">
            <v/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>
            <v>65</v>
          </cell>
          <cell r="C71" t="str">
            <v/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66</v>
          </cell>
          <cell r="C72" t="str">
            <v/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67</v>
          </cell>
          <cell r="C73" t="str">
            <v/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B74">
            <v>68</v>
          </cell>
          <cell r="C74" t="str">
            <v/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69</v>
          </cell>
          <cell r="C75" t="str">
            <v/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70</v>
          </cell>
          <cell r="C76" t="str">
            <v/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71</v>
          </cell>
          <cell r="C77" t="str">
            <v/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72</v>
          </cell>
          <cell r="C78" t="str">
            <v/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73</v>
          </cell>
          <cell r="C79" t="str">
            <v/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74</v>
          </cell>
          <cell r="C80" t="str">
            <v/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>
            <v>75</v>
          </cell>
          <cell r="C81" t="str">
            <v/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76</v>
          </cell>
          <cell r="C82" t="str">
            <v/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77</v>
          </cell>
          <cell r="C83" t="str">
            <v/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B84">
            <v>78</v>
          </cell>
          <cell r="C84" t="str">
            <v/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79</v>
          </cell>
          <cell r="C85" t="str">
            <v/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80</v>
          </cell>
          <cell r="C86" t="str">
            <v/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>
            <v>81</v>
          </cell>
          <cell r="C87" t="str">
            <v/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B88">
            <v>82</v>
          </cell>
          <cell r="C88" t="str">
            <v/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83</v>
          </cell>
          <cell r="C89" t="str">
            <v/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B90">
            <v>84</v>
          </cell>
          <cell r="C90" t="str">
            <v/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B91">
            <v>85</v>
          </cell>
          <cell r="C91" t="str">
            <v/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B92">
            <v>86</v>
          </cell>
          <cell r="C92" t="str">
            <v/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B93">
            <v>87</v>
          </cell>
          <cell r="C93" t="str">
            <v/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B94">
            <v>88</v>
          </cell>
          <cell r="C94" t="str">
            <v/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89</v>
          </cell>
          <cell r="C95" t="str">
            <v/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B96">
            <v>90</v>
          </cell>
          <cell r="C96" t="str">
            <v/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91</v>
          </cell>
          <cell r="C97" t="str">
            <v/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B98">
            <v>92</v>
          </cell>
          <cell r="C98" t="str">
            <v/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93</v>
          </cell>
          <cell r="C99" t="str">
            <v/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B100">
            <v>94</v>
          </cell>
          <cell r="C100" t="str">
            <v/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B101">
            <v>95</v>
          </cell>
          <cell r="C101" t="str">
            <v/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>
            <v>96</v>
          </cell>
          <cell r="C102" t="str">
            <v/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>
            <v>97</v>
          </cell>
          <cell r="C103" t="str">
            <v/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B104">
            <v>98</v>
          </cell>
          <cell r="C104" t="str">
            <v/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99</v>
          </cell>
          <cell r="C105" t="str">
            <v/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G106">
            <v>0</v>
          </cell>
        </row>
        <row r="109">
          <cell r="E109" t="str">
            <v>#</v>
          </cell>
          <cell r="F109" t="str">
            <v>CODE</v>
          </cell>
          <cell r="G109" t="str">
            <v>ELEMENT 1</v>
          </cell>
          <cell r="H109" t="str">
            <v>ELEMENT 2</v>
          </cell>
          <cell r="I109" t="str">
            <v>ELEMENT 3</v>
          </cell>
          <cell r="J109" t="str">
            <v>ELEMENT 4</v>
          </cell>
          <cell r="K109" t="str">
            <v>ELEMENT 5</v>
          </cell>
        </row>
        <row r="110">
          <cell r="B110">
            <v>1</v>
          </cell>
          <cell r="C110" t="str">
            <v/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B111">
            <v>2</v>
          </cell>
          <cell r="C111" t="str">
            <v/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3</v>
          </cell>
          <cell r="C112" t="str">
            <v/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4</v>
          </cell>
          <cell r="C113" t="str">
            <v/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B114">
            <v>5</v>
          </cell>
          <cell r="C114" t="str">
            <v/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6</v>
          </cell>
          <cell r="C115" t="str">
            <v/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7</v>
          </cell>
          <cell r="C116" t="str">
            <v/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8</v>
          </cell>
          <cell r="C117" t="str">
            <v/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B118">
            <v>9</v>
          </cell>
          <cell r="C118" t="str">
            <v/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10</v>
          </cell>
          <cell r="C119" t="str">
            <v/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B120">
            <v>11</v>
          </cell>
          <cell r="C120" t="str">
            <v/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B121">
            <v>12</v>
          </cell>
          <cell r="C121" t="str">
            <v/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B122">
            <v>13</v>
          </cell>
          <cell r="C122" t="str">
            <v/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B123">
            <v>14</v>
          </cell>
          <cell r="C123" t="str">
            <v/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B124">
            <v>15</v>
          </cell>
          <cell r="C124" t="str">
            <v/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>
            <v>16</v>
          </cell>
          <cell r="C125" t="str">
            <v/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B126">
            <v>17</v>
          </cell>
          <cell r="C126" t="str">
            <v/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B127">
            <v>18</v>
          </cell>
          <cell r="C127" t="str">
            <v/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19</v>
          </cell>
          <cell r="C128" t="str">
            <v/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20</v>
          </cell>
          <cell r="C129" t="str">
            <v/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B130">
            <v>21</v>
          </cell>
          <cell r="C130" t="str">
            <v/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22</v>
          </cell>
          <cell r="C131" t="str">
            <v/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23</v>
          </cell>
          <cell r="C132" t="str">
            <v/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B133">
            <v>24</v>
          </cell>
          <cell r="C133" t="str">
            <v/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B134">
            <v>25</v>
          </cell>
          <cell r="C134" t="str">
            <v/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B135">
            <v>26</v>
          </cell>
          <cell r="C135" t="str">
            <v/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B136">
            <v>27</v>
          </cell>
          <cell r="C136" t="str">
            <v/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B137">
            <v>28</v>
          </cell>
          <cell r="C137" t="str">
            <v/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29</v>
          </cell>
          <cell r="C138" t="str">
            <v/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30</v>
          </cell>
          <cell r="C139" t="str">
            <v/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B140">
            <v>31</v>
          </cell>
          <cell r="C140" t="str">
            <v/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32</v>
          </cell>
          <cell r="C141" t="str">
            <v/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33</v>
          </cell>
          <cell r="C142" t="str">
            <v/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34</v>
          </cell>
          <cell r="C143" t="str">
            <v/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B144">
            <v>35</v>
          </cell>
          <cell r="C144" t="str">
            <v/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36</v>
          </cell>
          <cell r="C145" t="str">
            <v/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37</v>
          </cell>
          <cell r="C146" t="str">
            <v/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>
            <v>38</v>
          </cell>
          <cell r="C147" t="str">
            <v/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39</v>
          </cell>
          <cell r="C148" t="str">
            <v/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40</v>
          </cell>
          <cell r="C149" t="str">
            <v/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41</v>
          </cell>
          <cell r="C150" t="str">
            <v/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42</v>
          </cell>
          <cell r="C151" t="str">
            <v/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43</v>
          </cell>
          <cell r="C152" t="str">
            <v/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B153">
            <v>44</v>
          </cell>
          <cell r="C153" t="str">
            <v/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>
            <v>45</v>
          </cell>
          <cell r="C154" t="str">
            <v/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>
            <v>46</v>
          </cell>
          <cell r="C155" t="str">
            <v/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B156">
            <v>47</v>
          </cell>
          <cell r="C156" t="str">
            <v/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B157">
            <v>48</v>
          </cell>
          <cell r="C157" t="str">
            <v/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B158">
            <v>49</v>
          </cell>
          <cell r="C158" t="str">
            <v/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B159">
            <v>50</v>
          </cell>
          <cell r="C159" t="str">
            <v/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B160">
            <v>51</v>
          </cell>
          <cell r="C160" t="str">
            <v/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52</v>
          </cell>
          <cell r="C161" t="str">
            <v/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B162">
            <v>53</v>
          </cell>
          <cell r="C162" t="str">
            <v/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>
            <v>54</v>
          </cell>
          <cell r="C163" t="str">
            <v/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55</v>
          </cell>
          <cell r="C164" t="str">
            <v/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56</v>
          </cell>
          <cell r="C165" t="str">
            <v/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B166">
            <v>57</v>
          </cell>
          <cell r="C166" t="str">
            <v/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B167">
            <v>58</v>
          </cell>
          <cell r="C167" t="str">
            <v/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B168">
            <v>59</v>
          </cell>
          <cell r="C168" t="str">
            <v/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>
            <v>60</v>
          </cell>
          <cell r="C169" t="str">
            <v/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B170">
            <v>61</v>
          </cell>
          <cell r="C170" t="str">
            <v/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62</v>
          </cell>
          <cell r="C171" t="str">
            <v/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63</v>
          </cell>
          <cell r="C172" t="str">
            <v/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>
            <v>64</v>
          </cell>
          <cell r="C173" t="str">
            <v/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65</v>
          </cell>
          <cell r="C174" t="str">
            <v/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66</v>
          </cell>
          <cell r="C175" t="str">
            <v/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67</v>
          </cell>
          <cell r="C176" t="str">
            <v/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68</v>
          </cell>
          <cell r="C177" t="str">
            <v/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69</v>
          </cell>
          <cell r="C178" t="str">
            <v/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70</v>
          </cell>
          <cell r="C179" t="str">
            <v/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B180">
            <v>71</v>
          </cell>
          <cell r="C180" t="str">
            <v/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72</v>
          </cell>
          <cell r="C181" t="str">
            <v/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73</v>
          </cell>
          <cell r="C182" t="str">
            <v/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74</v>
          </cell>
          <cell r="C183" t="str">
            <v/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75</v>
          </cell>
          <cell r="C184" t="str">
            <v/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76</v>
          </cell>
          <cell r="C185" t="str">
            <v/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B186">
            <v>77</v>
          </cell>
          <cell r="C186" t="str">
            <v/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B187">
            <v>78</v>
          </cell>
          <cell r="C187" t="str">
            <v/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79</v>
          </cell>
          <cell r="C188" t="str">
            <v/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B189">
            <v>80</v>
          </cell>
          <cell r="C189" t="str">
            <v/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B190">
            <v>81</v>
          </cell>
          <cell r="C190" t="str">
            <v/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B191">
            <v>82</v>
          </cell>
          <cell r="C191" t="str">
            <v/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B192">
            <v>83</v>
          </cell>
          <cell r="C192" t="str">
            <v/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B193">
            <v>84</v>
          </cell>
          <cell r="C193" t="str">
            <v/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85</v>
          </cell>
          <cell r="C194" t="str">
            <v/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86</v>
          </cell>
          <cell r="C195" t="str">
            <v/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>
            <v>87</v>
          </cell>
          <cell r="C196" t="str">
            <v/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>
            <v>88</v>
          </cell>
          <cell r="C197" t="str">
            <v/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89</v>
          </cell>
          <cell r="C198" t="str">
            <v/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B199">
            <v>90</v>
          </cell>
          <cell r="C199" t="str">
            <v/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B200">
            <v>91</v>
          </cell>
          <cell r="C200" t="str">
            <v/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B201">
            <v>92</v>
          </cell>
          <cell r="C201" t="str">
            <v/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B202">
            <v>93</v>
          </cell>
          <cell r="C202" t="str">
            <v/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B203">
            <v>94</v>
          </cell>
          <cell r="C203" t="str">
            <v/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95</v>
          </cell>
          <cell r="C204" t="str">
            <v/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96</v>
          </cell>
          <cell r="C205" t="str">
            <v/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>
            <v>97</v>
          </cell>
          <cell r="C206" t="str">
            <v/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98</v>
          </cell>
          <cell r="C207" t="str">
            <v/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99</v>
          </cell>
          <cell r="C208" t="str">
            <v/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G209" t="str">
            <v/>
          </cell>
        </row>
        <row r="221">
          <cell r="D221">
            <v>7</v>
          </cell>
        </row>
        <row r="222">
          <cell r="D222">
            <v>5</v>
          </cell>
        </row>
        <row r="224">
          <cell r="D224" t="e">
            <v>#N/A</v>
          </cell>
        </row>
        <row r="225">
          <cell r="D225">
            <v>0</v>
          </cell>
        </row>
        <row r="226">
          <cell r="D226" t="str">
            <v/>
          </cell>
        </row>
        <row r="227">
          <cell r="D227" t="str">
            <v/>
          </cell>
        </row>
        <row r="228">
          <cell r="D228" t="e">
            <v>#N/A</v>
          </cell>
        </row>
        <row r="229">
          <cell r="D229" t="e">
            <v>#N/A</v>
          </cell>
        </row>
        <row r="230">
          <cell r="D230" t="e">
            <v>#N/A</v>
          </cell>
        </row>
        <row r="231">
          <cell r="D231" t="e">
            <v>#N/A</v>
          </cell>
        </row>
        <row r="232">
          <cell r="D232" t="e">
            <v>#N/A</v>
          </cell>
        </row>
        <row r="235">
          <cell r="D235">
            <v>7</v>
          </cell>
        </row>
        <row r="236">
          <cell r="D236">
            <v>5</v>
          </cell>
        </row>
        <row r="238">
          <cell r="D238" t="e">
            <v>#N/A</v>
          </cell>
        </row>
        <row r="239">
          <cell r="D239">
            <v>0</v>
          </cell>
        </row>
        <row r="240">
          <cell r="D240" t="str">
            <v/>
          </cell>
        </row>
        <row r="241">
          <cell r="D241" t="str">
            <v/>
          </cell>
        </row>
        <row r="242">
          <cell r="D242" t="e">
            <v>#N/A</v>
          </cell>
        </row>
        <row r="243">
          <cell r="D243" t="e">
            <v>#N/A</v>
          </cell>
        </row>
        <row r="244">
          <cell r="D244" t="e">
            <v>#N/A</v>
          </cell>
        </row>
        <row r="245">
          <cell r="D245" t="e">
            <v>#N/A</v>
          </cell>
        </row>
        <row r="246">
          <cell r="D246" t="e">
            <v>#N/A</v>
          </cell>
        </row>
        <row r="247">
          <cell r="D247" t="e">
            <v>#N/A</v>
          </cell>
        </row>
      </sheetData>
      <sheetData sheetId="4">
        <row r="7">
          <cell r="C7">
            <v>0</v>
          </cell>
          <cell r="D7">
            <v>0</v>
          </cell>
          <cell r="F7">
            <v>0</v>
          </cell>
        </row>
        <row r="33">
          <cell r="C33" t="str">
            <v>NAME</v>
          </cell>
          <cell r="D33" t="str">
            <v>STREET</v>
          </cell>
          <cell r="E33" t="str">
            <v>CITY</v>
          </cell>
          <cell r="F33" t="str">
            <v>STATE</v>
          </cell>
          <cell r="G33" t="str">
            <v>ZIP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70">
          <cell r="E70">
            <v>7</v>
          </cell>
        </row>
        <row r="71">
          <cell r="E71">
            <v>0</v>
          </cell>
        </row>
        <row r="83">
          <cell r="E83" t="str">
            <v/>
          </cell>
        </row>
        <row r="84">
          <cell r="E84" t="str">
            <v/>
          </cell>
        </row>
        <row r="85">
          <cell r="E85" t="str">
            <v/>
          </cell>
        </row>
        <row r="86">
          <cell r="E86" t="str">
            <v/>
          </cell>
        </row>
        <row r="87">
          <cell r="E87" t="str">
            <v/>
          </cell>
        </row>
        <row r="88">
          <cell r="E88" t="str">
            <v/>
          </cell>
        </row>
        <row r="89">
          <cell r="E89" t="str">
            <v/>
          </cell>
        </row>
        <row r="90">
          <cell r="E90" t="str">
            <v/>
          </cell>
        </row>
        <row r="91">
          <cell r="E91" t="str">
            <v/>
          </cell>
        </row>
        <row r="92">
          <cell r="E92" t="str">
            <v/>
          </cell>
        </row>
        <row r="93">
          <cell r="E93" t="str">
            <v/>
          </cell>
        </row>
        <row r="94">
          <cell r="E94" t="str">
            <v/>
          </cell>
        </row>
        <row r="95">
          <cell r="E95" t="str">
            <v/>
          </cell>
        </row>
        <row r="96">
          <cell r="E96" t="str">
            <v/>
          </cell>
        </row>
        <row r="97">
          <cell r="E97" t="str">
            <v/>
          </cell>
        </row>
        <row r="98">
          <cell r="E98" t="str">
            <v/>
          </cell>
        </row>
        <row r="99">
          <cell r="E99" t="str">
            <v/>
          </cell>
        </row>
        <row r="100">
          <cell r="E100" t="str">
            <v/>
          </cell>
        </row>
        <row r="101">
          <cell r="E101" t="str">
            <v/>
          </cell>
        </row>
        <row r="102">
          <cell r="E102" t="str">
            <v/>
          </cell>
        </row>
      </sheetData>
      <sheetData sheetId="5">
        <row r="5">
          <cell r="N5" t="str">
            <v>PROPERTY NUMBER</v>
          </cell>
        </row>
        <row r="6">
          <cell r="N6" t="str">
            <v>GUARANTOR</v>
          </cell>
        </row>
        <row r="7">
          <cell r="N7" t="str">
            <v>OWNER 1</v>
          </cell>
        </row>
        <row r="8">
          <cell r="N8" t="str">
            <v>OWNER 2</v>
          </cell>
        </row>
        <row r="9">
          <cell r="N9" t="str">
            <v>OWNER 3</v>
          </cell>
        </row>
        <row r="10">
          <cell r="N10" t="str">
            <v>OWNER 4</v>
          </cell>
        </row>
        <row r="11">
          <cell r="N11" t="str">
            <v>OWNER 5</v>
          </cell>
        </row>
        <row r="12">
          <cell r="N12" t="str">
            <v>OWNER 6</v>
          </cell>
        </row>
        <row r="13">
          <cell r="N13" t="str">
            <v>OWNER 7</v>
          </cell>
        </row>
        <row r="14">
          <cell r="N14" t="str">
            <v>OWNER 8</v>
          </cell>
        </row>
        <row r="15">
          <cell r="N15" t="str">
            <v>OWNER 9</v>
          </cell>
        </row>
        <row r="17">
          <cell r="N17" t="str">
            <v/>
          </cell>
        </row>
        <row r="18">
          <cell r="N18" t="str">
            <v/>
          </cell>
        </row>
        <row r="19">
          <cell r="N19" t="str">
            <v/>
          </cell>
        </row>
        <row r="20">
          <cell r="N20" t="str">
            <v/>
          </cell>
        </row>
        <row r="21">
          <cell r="N21" t="str">
            <v/>
          </cell>
        </row>
        <row r="22">
          <cell r="N22" t="str">
            <v/>
          </cell>
        </row>
        <row r="23">
          <cell r="N23" t="str">
            <v/>
          </cell>
        </row>
        <row r="24">
          <cell r="N24" t="str">
            <v/>
          </cell>
        </row>
        <row r="25">
          <cell r="N25" t="str">
            <v/>
          </cell>
        </row>
        <row r="26">
          <cell r="N26" t="str">
            <v/>
          </cell>
        </row>
        <row r="27">
          <cell r="N27" t="str">
            <v/>
          </cell>
        </row>
        <row r="28">
          <cell r="N28" t="str">
            <v/>
          </cell>
        </row>
        <row r="29">
          <cell r="N29" t="str">
            <v/>
          </cell>
        </row>
        <row r="30">
          <cell r="N30" t="str">
            <v/>
          </cell>
        </row>
        <row r="31">
          <cell r="N31" t="str">
            <v/>
          </cell>
        </row>
        <row r="32">
          <cell r="N32" t="str">
            <v/>
          </cell>
        </row>
        <row r="33">
          <cell r="N33" t="str">
            <v/>
          </cell>
        </row>
        <row r="34">
          <cell r="N34" t="str">
            <v/>
          </cell>
        </row>
        <row r="35">
          <cell r="N35" t="str">
            <v/>
          </cell>
        </row>
        <row r="36">
          <cell r="N36" t="str">
            <v/>
          </cell>
        </row>
        <row r="37">
          <cell r="N37" t="str">
            <v/>
          </cell>
        </row>
        <row r="38">
          <cell r="N38" t="str">
            <v/>
          </cell>
        </row>
        <row r="39">
          <cell r="N39" t="str">
            <v/>
          </cell>
        </row>
        <row r="40">
          <cell r="N40" t="str">
            <v/>
          </cell>
        </row>
        <row r="41">
          <cell r="N41" t="str">
            <v/>
          </cell>
        </row>
        <row r="42">
          <cell r="N42" t="str">
            <v/>
          </cell>
        </row>
        <row r="43">
          <cell r="N43" t="str">
            <v/>
          </cell>
        </row>
        <row r="44">
          <cell r="N44" t="str">
            <v/>
          </cell>
        </row>
        <row r="45">
          <cell r="N45" t="str">
            <v/>
          </cell>
        </row>
        <row r="46">
          <cell r="N46" t="str">
            <v/>
          </cell>
        </row>
        <row r="47">
          <cell r="N47" t="str">
            <v/>
          </cell>
        </row>
        <row r="48">
          <cell r="N48" t="str">
            <v/>
          </cell>
        </row>
        <row r="49">
          <cell r="N49" t="str">
            <v/>
          </cell>
        </row>
        <row r="50">
          <cell r="N50" t="str">
            <v/>
          </cell>
        </row>
        <row r="51">
          <cell r="N51" t="str">
            <v/>
          </cell>
        </row>
        <row r="52">
          <cell r="N52" t="str">
            <v/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66">
          <cell r="N66" t="str">
            <v/>
          </cell>
        </row>
        <row r="67">
          <cell r="N67" t="str">
            <v/>
          </cell>
        </row>
        <row r="68">
          <cell r="N68" t="str">
            <v/>
          </cell>
        </row>
        <row r="69">
          <cell r="N69" t="str">
            <v/>
          </cell>
        </row>
        <row r="70">
          <cell r="N70" t="str">
            <v/>
          </cell>
        </row>
        <row r="71">
          <cell r="N71" t="str">
            <v/>
          </cell>
        </row>
        <row r="72">
          <cell r="N72" t="str">
            <v/>
          </cell>
        </row>
        <row r="73">
          <cell r="N73" t="str">
            <v/>
          </cell>
        </row>
        <row r="74">
          <cell r="N74" t="str">
            <v/>
          </cell>
        </row>
        <row r="75">
          <cell r="N75" t="str">
            <v/>
          </cell>
        </row>
        <row r="76">
          <cell r="N76" t="str">
            <v/>
          </cell>
        </row>
        <row r="77">
          <cell r="N77" t="str">
            <v/>
          </cell>
        </row>
        <row r="78">
          <cell r="N78" t="str">
            <v/>
          </cell>
        </row>
        <row r="79">
          <cell r="N79" t="str">
            <v/>
          </cell>
        </row>
        <row r="80">
          <cell r="N80" t="str">
            <v/>
          </cell>
        </row>
        <row r="81">
          <cell r="N81" t="str">
            <v/>
          </cell>
        </row>
        <row r="82">
          <cell r="N82" t="str">
            <v/>
          </cell>
        </row>
        <row r="83">
          <cell r="N83" t="str">
            <v/>
          </cell>
        </row>
        <row r="84">
          <cell r="N84" t="str">
            <v/>
          </cell>
        </row>
        <row r="85">
          <cell r="N85" t="str">
            <v/>
          </cell>
        </row>
        <row r="86">
          <cell r="N86" t="str">
            <v/>
          </cell>
        </row>
        <row r="87">
          <cell r="N87" t="str">
            <v/>
          </cell>
        </row>
        <row r="88">
          <cell r="N88" t="str">
            <v/>
          </cell>
        </row>
        <row r="89">
          <cell r="N89" t="str">
            <v/>
          </cell>
        </row>
        <row r="90">
          <cell r="N90" t="str">
            <v/>
          </cell>
        </row>
        <row r="91">
          <cell r="N91" t="str">
            <v/>
          </cell>
        </row>
        <row r="102">
          <cell r="N102">
            <v>0</v>
          </cell>
        </row>
        <row r="105">
          <cell r="O105" t="str">
            <v>Required Element 1</v>
          </cell>
          <cell r="P105" t="str">
            <v>Required Element 2</v>
          </cell>
          <cell r="Q105" t="str">
            <v>Required Element 3</v>
          </cell>
          <cell r="R105" t="str">
            <v>Required Element 4</v>
          </cell>
          <cell r="S105" t="str">
            <v>Required Element 5</v>
          </cell>
          <cell r="T105" t="str">
            <v>Required Element 6</v>
          </cell>
          <cell r="U105" t="str">
            <v>Required Element 7</v>
          </cell>
          <cell r="V105" t="str">
            <v>Required Element 8</v>
          </cell>
          <cell r="W105" t="str">
            <v>Required Element 9</v>
          </cell>
          <cell r="X105" t="str">
            <v>Required Element 10</v>
          </cell>
          <cell r="Y105" t="str">
            <v>Required Element 11</v>
          </cell>
          <cell r="Z105" t="str">
            <v>Required Element 12</v>
          </cell>
          <cell r="AA105" t="str">
            <v>Required Element 13</v>
          </cell>
          <cell r="AB105" t="str">
            <v>Required Element 14</v>
          </cell>
          <cell r="AC105" t="str">
            <v>Required Element 15</v>
          </cell>
          <cell r="AD105" t="str">
            <v>Required Element 16</v>
          </cell>
          <cell r="AE105" t="str">
            <v>Required Element 17</v>
          </cell>
          <cell r="AF105" t="str">
            <v>Required Element 18</v>
          </cell>
          <cell r="AG105" t="str">
            <v>Required Element 19</v>
          </cell>
          <cell r="AH105" t="str">
            <v>Required Element 20</v>
          </cell>
          <cell r="AI105" t="str">
            <v>Required Element 21</v>
          </cell>
          <cell r="AJ105" t="str">
            <v>Required Element 22</v>
          </cell>
          <cell r="AK105" t="str">
            <v>Required Element 23</v>
          </cell>
          <cell r="AL105" t="str">
            <v>Required Element 24</v>
          </cell>
          <cell r="AM105" t="str">
            <v>Required Element 25</v>
          </cell>
          <cell r="AN105" t="str">
            <v>Required Element 26</v>
          </cell>
          <cell r="AO105" t="str">
            <v>Required Element 27</v>
          </cell>
          <cell r="AP105" t="str">
            <v>Required Element 28</v>
          </cell>
          <cell r="AQ105" t="str">
            <v>Required Element 29</v>
          </cell>
          <cell r="AR105" t="str">
            <v>Required Element 30</v>
          </cell>
          <cell r="AS105" t="str">
            <v>Required Element 31</v>
          </cell>
          <cell r="AT105" t="str">
            <v>Required Element 32</v>
          </cell>
          <cell r="AU105" t="str">
            <v>Required Element 33</v>
          </cell>
          <cell r="AV105" t="str">
            <v>Required Element 34</v>
          </cell>
          <cell r="AW105" t="str">
            <v>Required Element 35</v>
          </cell>
          <cell r="AX105" t="str">
            <v>Required Element 36</v>
          </cell>
          <cell r="AY105" t="str">
            <v>Required Element 37</v>
          </cell>
          <cell r="AZ105" t="str">
            <v>Required Element 38</v>
          </cell>
          <cell r="BA105" t="str">
            <v>Required Element 39</v>
          </cell>
          <cell r="BB105" t="str">
            <v>Required Element 40</v>
          </cell>
          <cell r="BC105" t="str">
            <v>Required Element 41</v>
          </cell>
          <cell r="BD105" t="str">
            <v>Required Element 42</v>
          </cell>
          <cell r="BE105" t="str">
            <v>Required Element 43</v>
          </cell>
          <cell r="BF105" t="str">
            <v>Required Element 44</v>
          </cell>
          <cell r="BG105" t="str">
            <v>Required Element 45</v>
          </cell>
          <cell r="BH105" t="str">
            <v>Required Element 46</v>
          </cell>
          <cell r="BI105" t="str">
            <v>Required Element 47</v>
          </cell>
          <cell r="BJ105" t="str">
            <v>Required Element 48</v>
          </cell>
          <cell r="BK105" t="str">
            <v>Required Element 49</v>
          </cell>
          <cell r="BL105" t="str">
            <v>Required Element 50</v>
          </cell>
          <cell r="BM105" t="str">
            <v>Required Element 51</v>
          </cell>
          <cell r="BN105" t="str">
            <v>Required Element 52</v>
          </cell>
          <cell r="BO105" t="str">
            <v>Required Element 53</v>
          </cell>
          <cell r="BP105" t="str">
            <v>Required Element 54</v>
          </cell>
          <cell r="BQ105" t="str">
            <v>Required Element 55</v>
          </cell>
          <cell r="BR105" t="str">
            <v>Required Element 56</v>
          </cell>
          <cell r="BS105" t="str">
            <v>Required Element 57</v>
          </cell>
          <cell r="BT105" t="str">
            <v>Required Element 58</v>
          </cell>
          <cell r="BU105" t="str">
            <v>Required Element 59</v>
          </cell>
          <cell r="BV105" t="str">
            <v>Required Element 60</v>
          </cell>
          <cell r="BW105" t="str">
            <v>Required Element 61</v>
          </cell>
          <cell r="BX105" t="str">
            <v>Required Element 62</v>
          </cell>
          <cell r="BY105" t="str">
            <v>Required Element 63</v>
          </cell>
          <cell r="BZ105" t="str">
            <v>Required Element 64</v>
          </cell>
          <cell r="CA105" t="str">
            <v>Required Element 65</v>
          </cell>
          <cell r="CB105" t="str">
            <v>Required Element 66</v>
          </cell>
          <cell r="CC105" t="str">
            <v>Required Element 67</v>
          </cell>
          <cell r="CD105" t="str">
            <v>Required Element 68</v>
          </cell>
          <cell r="CE105" t="str">
            <v>Required Element 69</v>
          </cell>
          <cell r="CF105" t="str">
            <v>Required Element 70</v>
          </cell>
          <cell r="CG105" t="str">
            <v>Required Element 71</v>
          </cell>
          <cell r="CH105" t="str">
            <v>Required Element 72</v>
          </cell>
          <cell r="CI105" t="str">
            <v>Required Element 73</v>
          </cell>
          <cell r="CJ105" t="str">
            <v>Required Element 74</v>
          </cell>
          <cell r="CK105" t="str">
            <v>Required Element 75</v>
          </cell>
        </row>
        <row r="106">
          <cell r="C106" t="str">
            <v>ACT OF CORRECTION: LA</v>
          </cell>
        </row>
        <row r="107">
          <cell r="C107" t="str">
            <v>ACT OF DEPOSIT: LA</v>
          </cell>
        </row>
        <row r="108">
          <cell r="C108" t="str">
            <v>AFFIDAVIT OF CORRECTION: WI</v>
          </cell>
        </row>
        <row r="109">
          <cell r="C109" t="str">
            <v>AFFIDAVIT OF MISTAKEN IDENTITY</v>
          </cell>
        </row>
        <row r="110">
          <cell r="C110" t="str">
            <v>AFFIDAVIT OF MORTGAGE AMENDMENT: KY</v>
          </cell>
        </row>
        <row r="111">
          <cell r="C111" t="str">
            <v>AFFIDAVIT OF POWER OF ATTORNEY</v>
          </cell>
        </row>
        <row r="112">
          <cell r="C112" t="str">
            <v>AMENDMENT TO PREFERRED MORTGAGE</v>
          </cell>
        </row>
        <row r="113">
          <cell r="C113" t="str">
            <v>CANCELLATION OF MORTGAGE: LA</v>
          </cell>
        </row>
        <row r="114">
          <cell r="C114" t="str">
            <v>CANCELLATION OF NOTICE OF DISQUALIFICATION: LA</v>
          </cell>
        </row>
        <row r="115">
          <cell r="C115" t="str">
            <v>CANCELLATION OF NOTICE OF SEIZURE: LA</v>
          </cell>
        </row>
        <row r="116">
          <cell r="C116" t="str">
            <v>LOAN AUTHORIZATION: ADDENDUM</v>
          </cell>
        </row>
        <row r="117">
          <cell r="C117" t="str">
            <v>MODIFICATION OF DEED OF TRUST</v>
          </cell>
        </row>
        <row r="118">
          <cell r="C118" t="str">
            <v>MODIFICATION OF DEED OF TRUST: TX</v>
          </cell>
        </row>
        <row r="119">
          <cell r="C119" t="str">
            <v>MODIFICATION OF DEED TO SECURE DEBT: GA</v>
          </cell>
        </row>
        <row r="120">
          <cell r="C120" t="str">
            <v>MODIFICATION OF MORTGAGE</v>
          </cell>
        </row>
        <row r="121">
          <cell r="C121" t="str">
            <v>MODIFICATION OF NOTE</v>
          </cell>
        </row>
        <row r="122">
          <cell r="C122" t="str">
            <v>MODIFICATION OF TRUST INDENTURE/MTG: MT</v>
          </cell>
        </row>
        <row r="123">
          <cell r="C123" t="str">
            <v>NOTICE OF MORTGAGE: AL</v>
          </cell>
        </row>
        <row r="124">
          <cell r="C124" t="str">
            <v>RECONVEYANCE: DC, MD, OR, UT, VA, WA, WV</v>
          </cell>
        </row>
        <row r="125">
          <cell r="C125" t="str">
            <v>RECONVEYANCE OF DEED TO SECURE DEBT: GA</v>
          </cell>
        </row>
        <row r="126">
          <cell r="C126" t="str">
            <v>RELEASE</v>
          </cell>
        </row>
        <row r="127">
          <cell r="C127" t="str">
            <v>RELEASE DEED: AZ,MS,MO,NC,NE,TN,TX</v>
          </cell>
        </row>
        <row r="128">
          <cell r="C128" t="str">
            <v>RELEASE DEED: COLORADO</v>
          </cell>
        </row>
        <row r="129">
          <cell r="C129" t="str">
            <v>REQUEST FOR RECONVEYANCE: AK,CA(Paid in Full),ID,MT,NV</v>
          </cell>
        </row>
        <row r="130">
          <cell r="C130" t="str">
            <v>SAME NAME AFFIDAVIT</v>
          </cell>
        </row>
        <row r="131">
          <cell r="C131" t="str">
            <v>SATISFACTION/RELEASE PREFERRED MORTGAGE</v>
          </cell>
        </row>
        <row r="132">
          <cell r="C132" t="str">
            <v>SUBORDINATION AGREEMENT IN FAVOR OF LENDER</v>
          </cell>
        </row>
        <row r="133">
          <cell r="C133" t="str">
            <v>SUBSTITUTION OF TRUSTEE: CA(Not Paid in Full),NC,WA</v>
          </cell>
        </row>
        <row r="134">
          <cell r="C134" t="str">
            <v>UCC-3 AMENDMENT</v>
          </cell>
        </row>
        <row r="135">
          <cell r="C135" t="str">
            <v xml:space="preserve"> </v>
          </cell>
        </row>
        <row r="136">
          <cell r="C136" t="str">
            <v xml:space="preserve"> </v>
          </cell>
        </row>
        <row r="137">
          <cell r="C137" t="str">
            <v xml:space="preserve"> </v>
          </cell>
        </row>
        <row r="138">
          <cell r="C138" t="str">
            <v xml:space="preserve"> </v>
          </cell>
        </row>
        <row r="139">
          <cell r="C139" t="str">
            <v xml:space="preserve"> </v>
          </cell>
        </row>
        <row r="140">
          <cell r="C140" t="str">
            <v xml:space="preserve"> </v>
          </cell>
        </row>
        <row r="141">
          <cell r="C141" t="str">
            <v xml:space="preserve"> </v>
          </cell>
        </row>
        <row r="142">
          <cell r="C142" t="str">
            <v xml:space="preserve"> </v>
          </cell>
        </row>
        <row r="143">
          <cell r="C143" t="str">
            <v xml:space="preserve"> </v>
          </cell>
        </row>
        <row r="144">
          <cell r="C144" t="str">
            <v xml:space="preserve"> </v>
          </cell>
        </row>
        <row r="145">
          <cell r="C145" t="str">
            <v xml:space="preserve"> </v>
          </cell>
        </row>
        <row r="146">
          <cell r="C146" t="str">
            <v xml:space="preserve"> </v>
          </cell>
        </row>
        <row r="147">
          <cell r="C147" t="str">
            <v xml:space="preserve"> </v>
          </cell>
        </row>
        <row r="148">
          <cell r="C148" t="str">
            <v xml:space="preserve"> </v>
          </cell>
        </row>
        <row r="149">
          <cell r="C149" t="str">
            <v xml:space="preserve"> </v>
          </cell>
        </row>
        <row r="150">
          <cell r="C150" t="str">
            <v xml:space="preserve"> </v>
          </cell>
        </row>
        <row r="151">
          <cell r="C151" t="str">
            <v xml:space="preserve"> </v>
          </cell>
        </row>
        <row r="152">
          <cell r="C152" t="str">
            <v xml:space="preserve"> </v>
          </cell>
        </row>
        <row r="153">
          <cell r="C153" t="str">
            <v xml:space="preserve"> </v>
          </cell>
        </row>
        <row r="154">
          <cell r="C154" t="str">
            <v xml:space="preserve"> </v>
          </cell>
        </row>
        <row r="155">
          <cell r="C155" t="str">
            <v xml:space="preserve"> </v>
          </cell>
        </row>
        <row r="297">
          <cell r="C297" t="b">
            <v>0</v>
          </cell>
        </row>
        <row r="300">
          <cell r="E300">
            <v>17</v>
          </cell>
        </row>
        <row r="302">
          <cell r="E302">
            <v>1</v>
          </cell>
        </row>
        <row r="305">
          <cell r="E305">
            <v>0</v>
          </cell>
        </row>
        <row r="306">
          <cell r="E306">
            <v>0</v>
          </cell>
        </row>
        <row r="309">
          <cell r="E309">
            <v>0</v>
          </cell>
        </row>
        <row r="310">
          <cell r="E310" t="str">
            <v>STREET, CITY, STATE ZIP</v>
          </cell>
        </row>
        <row r="311">
          <cell r="E311" t="str">
            <v>CITY</v>
          </cell>
        </row>
        <row r="312">
          <cell r="E312" t="str">
            <v>COUNTY</v>
          </cell>
        </row>
        <row r="313">
          <cell r="E313" t="str">
            <v>STATE</v>
          </cell>
        </row>
        <row r="315">
          <cell r="E315" t="b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 t="str">
            <v/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45">
          <cell r="C345" t="str">
            <v/>
          </cell>
        </row>
        <row r="348">
          <cell r="E348" t="str">
            <v/>
          </cell>
        </row>
        <row r="349">
          <cell r="E349" t="str">
            <v/>
          </cell>
        </row>
        <row r="350">
          <cell r="E350" t="str">
            <v/>
          </cell>
        </row>
        <row r="351">
          <cell r="E351" t="str">
            <v/>
          </cell>
        </row>
        <row r="352">
          <cell r="E352" t="str">
            <v/>
          </cell>
        </row>
        <row r="353">
          <cell r="E353" t="str">
            <v/>
          </cell>
        </row>
        <row r="354">
          <cell r="E354" t="str">
            <v/>
          </cell>
        </row>
        <row r="355">
          <cell r="E355" t="e">
            <v>#N/A</v>
          </cell>
        </row>
        <row r="356">
          <cell r="E356" t="str">
            <v/>
          </cell>
        </row>
        <row r="357">
          <cell r="E357" t="str">
            <v/>
          </cell>
        </row>
        <row r="358">
          <cell r="E358" t="str">
            <v/>
          </cell>
        </row>
        <row r="359">
          <cell r="E359" t="str">
            <v/>
          </cell>
        </row>
        <row r="360">
          <cell r="E360" t="str">
            <v/>
          </cell>
        </row>
        <row r="361">
          <cell r="E361" t="str">
            <v/>
          </cell>
        </row>
        <row r="362">
          <cell r="E362" t="str">
            <v/>
          </cell>
        </row>
        <row r="363">
          <cell r="E363" t="str">
            <v/>
          </cell>
        </row>
        <row r="364">
          <cell r="E364" t="str">
            <v/>
          </cell>
        </row>
        <row r="365">
          <cell r="E365" t="str">
            <v/>
          </cell>
        </row>
        <row r="366">
          <cell r="E366" t="str">
            <v/>
          </cell>
        </row>
        <row r="367">
          <cell r="E367" t="str">
            <v/>
          </cell>
        </row>
        <row r="368">
          <cell r="E368" t="str">
            <v/>
          </cell>
        </row>
        <row r="369">
          <cell r="E369" t="str">
            <v/>
          </cell>
        </row>
        <row r="370">
          <cell r="E370" t="str">
            <v/>
          </cell>
        </row>
        <row r="371">
          <cell r="E371" t="str">
            <v/>
          </cell>
        </row>
        <row r="372">
          <cell r="E372" t="str">
            <v/>
          </cell>
        </row>
        <row r="373">
          <cell r="E373" t="str">
            <v/>
          </cell>
        </row>
        <row r="374">
          <cell r="E374" t="str">
            <v/>
          </cell>
        </row>
        <row r="375">
          <cell r="E375" t="str">
            <v/>
          </cell>
        </row>
        <row r="376">
          <cell r="E376" t="str">
            <v/>
          </cell>
        </row>
        <row r="377">
          <cell r="E377" t="str">
            <v/>
          </cell>
        </row>
        <row r="381">
          <cell r="C381">
            <v>0</v>
          </cell>
        </row>
        <row r="382">
          <cell r="C382">
            <v>0</v>
          </cell>
        </row>
        <row r="383">
          <cell r="C383">
            <v>0</v>
          </cell>
        </row>
        <row r="384">
          <cell r="C384">
            <v>0</v>
          </cell>
        </row>
        <row r="385">
          <cell r="C385">
            <v>0</v>
          </cell>
        </row>
        <row r="386">
          <cell r="C386">
            <v>0</v>
          </cell>
        </row>
        <row r="387">
          <cell r="C387">
            <v>0</v>
          </cell>
        </row>
        <row r="388">
          <cell r="C388">
            <v>0</v>
          </cell>
        </row>
        <row r="389">
          <cell r="C389">
            <v>0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0</v>
          </cell>
        </row>
        <row r="395">
          <cell r="C395">
            <v>0</v>
          </cell>
        </row>
        <row r="396">
          <cell r="C396">
            <v>0</v>
          </cell>
        </row>
        <row r="397">
          <cell r="C397">
            <v>0</v>
          </cell>
        </row>
        <row r="398">
          <cell r="C398">
            <v>0</v>
          </cell>
        </row>
        <row r="399">
          <cell r="C399">
            <v>0</v>
          </cell>
        </row>
        <row r="400">
          <cell r="C400">
            <v>0</v>
          </cell>
        </row>
        <row r="401">
          <cell r="C401">
            <v>0</v>
          </cell>
        </row>
        <row r="402">
          <cell r="C402">
            <v>0</v>
          </cell>
        </row>
        <row r="403">
          <cell r="C403">
            <v>0</v>
          </cell>
        </row>
        <row r="404">
          <cell r="C404">
            <v>0</v>
          </cell>
        </row>
        <row r="405">
          <cell r="C405">
            <v>0</v>
          </cell>
        </row>
        <row r="406">
          <cell r="C406">
            <v>0</v>
          </cell>
        </row>
        <row r="408">
          <cell r="C408">
            <v>0</v>
          </cell>
        </row>
        <row r="409">
          <cell r="C409">
            <v>0</v>
          </cell>
        </row>
        <row r="410">
          <cell r="C410">
            <v>0</v>
          </cell>
        </row>
        <row r="411">
          <cell r="C411">
            <v>0</v>
          </cell>
        </row>
        <row r="412">
          <cell r="C412">
            <v>0</v>
          </cell>
        </row>
        <row r="413">
          <cell r="C413">
            <v>0</v>
          </cell>
        </row>
        <row r="414">
          <cell r="C414">
            <v>0</v>
          </cell>
        </row>
        <row r="415">
          <cell r="C415">
            <v>0</v>
          </cell>
        </row>
        <row r="417">
          <cell r="C417">
            <v>0</v>
          </cell>
        </row>
        <row r="418">
          <cell r="C418">
            <v>0</v>
          </cell>
        </row>
        <row r="419">
          <cell r="C419">
            <v>0</v>
          </cell>
        </row>
        <row r="420">
          <cell r="C420">
            <v>0</v>
          </cell>
        </row>
        <row r="421">
          <cell r="C421">
            <v>0</v>
          </cell>
        </row>
        <row r="422">
          <cell r="C422">
            <v>0</v>
          </cell>
        </row>
        <row r="423">
          <cell r="C423">
            <v>0</v>
          </cell>
        </row>
        <row r="424">
          <cell r="C424">
            <v>0</v>
          </cell>
        </row>
        <row r="426">
          <cell r="C426">
            <v>0</v>
          </cell>
        </row>
        <row r="427">
          <cell r="C427">
            <v>0</v>
          </cell>
        </row>
        <row r="428">
          <cell r="C428">
            <v>0</v>
          </cell>
        </row>
        <row r="429">
          <cell r="C429">
            <v>0</v>
          </cell>
        </row>
        <row r="430">
          <cell r="C430">
            <v>0</v>
          </cell>
        </row>
        <row r="431">
          <cell r="C431">
            <v>0</v>
          </cell>
        </row>
        <row r="432">
          <cell r="C432">
            <v>0</v>
          </cell>
        </row>
        <row r="433">
          <cell r="C433">
            <v>0</v>
          </cell>
        </row>
        <row r="435">
          <cell r="C435">
            <v>0</v>
          </cell>
        </row>
        <row r="436">
          <cell r="C436">
            <v>0</v>
          </cell>
        </row>
        <row r="437">
          <cell r="C437">
            <v>0</v>
          </cell>
        </row>
        <row r="438">
          <cell r="C438">
            <v>0</v>
          </cell>
        </row>
        <row r="439">
          <cell r="C439">
            <v>0</v>
          </cell>
        </row>
        <row r="440">
          <cell r="C440">
            <v>0</v>
          </cell>
        </row>
        <row r="441">
          <cell r="C441">
            <v>0</v>
          </cell>
        </row>
        <row r="442">
          <cell r="C442">
            <v>0</v>
          </cell>
        </row>
        <row r="444">
          <cell r="C444">
            <v>0</v>
          </cell>
        </row>
        <row r="445">
          <cell r="C445">
            <v>0</v>
          </cell>
        </row>
        <row r="446">
          <cell r="C446">
            <v>0</v>
          </cell>
        </row>
        <row r="447">
          <cell r="C447">
            <v>0</v>
          </cell>
        </row>
        <row r="448">
          <cell r="C448">
            <v>0</v>
          </cell>
        </row>
        <row r="449">
          <cell r="C449">
            <v>0</v>
          </cell>
        </row>
        <row r="450">
          <cell r="C450">
            <v>0</v>
          </cell>
        </row>
        <row r="451">
          <cell r="C451">
            <v>0</v>
          </cell>
        </row>
      </sheetData>
      <sheetData sheetId="6">
        <row r="14">
          <cell r="H14" t="str">
            <v xml:space="preserve">Maria Contreras-Sweet </v>
          </cell>
        </row>
        <row r="35">
          <cell r="C35" t="str">
            <v>UP-00</v>
          </cell>
          <cell r="D35" t="str">
            <v>CUSTOM TEXT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CUSTOM CONDITION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1</v>
          </cell>
        </row>
        <row r="36">
          <cell r="C36" t="str">
            <v>UP-01</v>
          </cell>
          <cell r="D36" t="str">
            <v>PERSONAL PROPERTY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C37" t="str">
            <v>UP-02</v>
          </cell>
          <cell r="D37" t="str">
            <v>MOTOR VEHICLE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C38" t="str">
            <v>UP-04</v>
          </cell>
          <cell r="D38" t="str">
            <v>MANUFACTURED HOUSING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 t="str">
            <v/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1</v>
          </cell>
        </row>
        <row r="39">
          <cell r="C39" t="str">
            <v>UP-05</v>
          </cell>
          <cell r="D39" t="str">
            <v>REFINANCE R.E. LIEN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>LIENHOLDER NAME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</v>
          </cell>
        </row>
        <row r="40">
          <cell r="C40" t="str">
            <v>UP-06</v>
          </cell>
          <cell r="D40" t="str">
            <v>REFINANCE MFG HOUSING LIEN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 t="str">
            <v>LIENHOLDER NAME</v>
          </cell>
          <cell r="S40" t="str">
            <v>ITEM(S)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2</v>
          </cell>
        </row>
        <row r="41">
          <cell r="C41" t="str">
            <v>UP-07</v>
          </cell>
          <cell r="D41" t="str">
            <v>REPAY IFG PROGRAM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C42" t="str">
            <v>UP-17</v>
          </cell>
          <cell r="D42" t="str">
            <v>REAL ESTATE REPAIR / REPLACEMENT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C43" t="str">
            <v>UP-18</v>
          </cell>
          <cell r="D43" t="str">
            <v>REAL ESTATE RELOCATION PURCHASE / CONSTRUCTION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RELOCATION ADDRESS</v>
          </cell>
          <cell r="S43" t="str">
            <v/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</v>
          </cell>
        </row>
        <row r="44">
          <cell r="C44" t="str">
            <v>UP-19</v>
          </cell>
          <cell r="D44" t="str">
            <v>REAL ESTATE TOTAL RECONSTRUCTION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C45" t="str">
            <v>UP-20</v>
          </cell>
          <cell r="D45" t="str">
            <v>LANDSCAPING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C46" t="str">
            <v>UP-24</v>
          </cell>
          <cell r="D46" t="str">
            <v>DEBRIS REMOVAL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C47" t="str">
            <v>UP-25</v>
          </cell>
          <cell r="D47" t="str">
            <v>OTHER LAND IMPROVEMENTS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C48" t="str">
            <v>UP-26</v>
          </cell>
          <cell r="D48" t="str">
            <v>MITIGATION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C49" t="str">
            <v>UP-27</v>
          </cell>
          <cell r="D49" t="str">
            <v>ENGINEERING / GEOLOGICAL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PRELIMINARY / FINAL, TYPE OF REPORT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</v>
          </cell>
        </row>
        <row r="50">
          <cell r="C50" t="str">
            <v>UP-28</v>
          </cell>
          <cell r="D50" t="str">
            <v>GEOLOGICAL STUDIES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C51" t="str">
            <v>UP-29</v>
          </cell>
          <cell r="D51" t="str">
            <v>MOVING EXPENSES (Mandatory Relocation Only)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C52" t="str">
            <v>UP-30</v>
          </cell>
          <cell r="D52" t="str">
            <v>INTERIM FINANCING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FINANCING OBTAINED FROM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</v>
          </cell>
        </row>
        <row r="53">
          <cell r="C53" t="str">
            <v>UP-41</v>
          </cell>
          <cell r="D53" t="str">
            <v>CODE REQUIRED ELEVATION (Damaged Structure)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C54" t="str">
            <v>UP-42</v>
          </cell>
          <cell r="D54" t="str">
            <v>FIRST YEAR INSURANCE PREMIUM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POLICY TYPE (FLOOD / HAZARD)</v>
          </cell>
          <cell r="S54" t="str">
            <v>STRUCTURES / PERSONAL PROPERTY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</v>
          </cell>
        </row>
        <row r="55">
          <cell r="C55" t="str">
            <v>UP-43</v>
          </cell>
          <cell r="D55" t="str">
            <v>TYPHOON REPAIR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C56" t="str">
            <v>UP-44</v>
          </cell>
          <cell r="D56" t="str">
            <v>TYPHOON REAL ESTATE REPLACEMENT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C57" t="str">
            <v>UP-45</v>
          </cell>
          <cell r="D57" t="str">
            <v>CONTRACTOR MALFEASANCE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C58" t="str">
            <v>UP-50</v>
          </cell>
          <cell r="D58" t="str">
            <v>INVENTORY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C59" t="str">
            <v>UP-51</v>
          </cell>
          <cell r="D59" t="str">
            <v>MACHINERY &amp; EQUIPMENT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C60" t="str">
            <v>UP-52</v>
          </cell>
          <cell r="D60" t="str">
            <v>FURNITURE &amp; FIXTURES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C61" t="str">
            <v>UP-53</v>
          </cell>
          <cell r="D61" t="str">
            <v>LEASEHOLD IMPROVEMENTS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C62" t="str">
            <v>UP-54</v>
          </cell>
          <cell r="D62" t="str">
            <v>VEHICLES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C63" t="str">
            <v>UP-55</v>
          </cell>
          <cell r="D63" t="str">
            <v>VESSELS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C64" t="str">
            <v>UP-56</v>
          </cell>
          <cell r="D64" t="str">
            <v>AIRCRAFT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C65" t="str">
            <v>UP-58</v>
          </cell>
          <cell r="D65" t="str">
            <v>REFINANCE REAL ESTATE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LIENHOLDER NAME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</row>
        <row r="66">
          <cell r="C66" t="str">
            <v>UP-59</v>
          </cell>
          <cell r="D66" t="str">
            <v>REFINANCE M&amp;E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 t="str">
            <v>LIEN HELD BY</v>
          </cell>
          <cell r="S66" t="str">
            <v>ITEMS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</row>
        <row r="67">
          <cell r="C67" t="str">
            <v>UP-60</v>
          </cell>
          <cell r="D67" t="str">
            <v>WORKING CAPTIAL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C68" t="str">
            <v>UP-61</v>
          </cell>
          <cell r="D68" t="str">
            <v>WORKING CAPITAL WITH PERIODIC DISB.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>INITIAL DISBURSEMENT AMOUNT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</row>
        <row r="69">
          <cell r="C69" t="str">
            <v>UP-62</v>
          </cell>
          <cell r="D69" t="str">
            <v>PAY NOTE PAYABLE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PAYABLE NAME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</v>
          </cell>
        </row>
        <row r="70">
          <cell r="C70" t="str">
            <v>UP-63</v>
          </cell>
          <cell r="D70" t="str">
            <v>PAY ACCOUNTS PAYABLE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 t="str">
            <v>PAYABLE NAME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</row>
        <row r="71">
          <cell r="C71" t="str">
            <v>UP-64</v>
          </cell>
          <cell r="D71" t="str">
            <v>WORKING CAPITAL COMBINATION LOAN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8">
          <cell r="C88" t="str">
            <v>CS-PFA</v>
          </cell>
          <cell r="D88" t="str">
            <v>PROHIBITION OF FUTURE ADVANCES BY SUPERIOR LIENHOLDER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LIEN HOLDER INDEX # (1-5)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</v>
          </cell>
        </row>
        <row r="89">
          <cell r="C89" t="str">
            <v>DC-CST</v>
          </cell>
          <cell r="D89" t="str">
            <v>CUSTOM DISTRIBUTION / COMPENSATION CONDITION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 t="str">
            <v>CUSTOM CONDITIONAL TEXT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</v>
          </cell>
        </row>
        <row r="90">
          <cell r="C90" t="str">
            <v>DC-LAC</v>
          </cell>
          <cell r="D90" t="str">
            <v>LIMIT ON ANNUAL COMPENSATION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ENTER NAME</v>
          </cell>
          <cell r="S90" t="str">
            <v>TITLE / POSITION</v>
          </cell>
          <cell r="T90" t="str">
            <v>DOLLAR AMT. 1</v>
          </cell>
          <cell r="U90" t="str">
            <v>% COLA</v>
          </cell>
          <cell r="V90">
            <v>0</v>
          </cell>
          <cell r="W90">
            <v>0</v>
          </cell>
          <cell r="X90">
            <v>4</v>
          </cell>
        </row>
        <row r="91">
          <cell r="C91" t="str">
            <v>DC-LFR</v>
          </cell>
          <cell r="D91" t="str">
            <v>LIMITATION TO FUND RAISING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C92" t="str">
            <v>LP-CST</v>
          </cell>
          <cell r="D92" t="str">
            <v>CUSTOM LEASED PREMISES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 t="str">
            <v>CUSTOM CONDITIONAL TEXT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1</v>
          </cell>
        </row>
        <row r="93">
          <cell r="C93" t="str">
            <v>LP-EXT</v>
          </cell>
          <cell r="D93" t="str">
            <v>LEASE EXTENSION REQUIREMENT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 t="str">
            <v>LENGTH OF LEASE (YEARS)</v>
          </cell>
          <cell r="S93" t="str">
            <v>MONTHLY LEASE ($)</v>
          </cell>
          <cell r="T93" t="str">
            <v>ADDRESS</v>
          </cell>
          <cell r="U93">
            <v>0</v>
          </cell>
          <cell r="V93">
            <v>0</v>
          </cell>
          <cell r="W93">
            <v>0</v>
          </cell>
          <cell r="X93">
            <v>3</v>
          </cell>
        </row>
        <row r="94">
          <cell r="C94" t="str">
            <v>LP-FLA</v>
          </cell>
          <cell r="D94" t="str">
            <v>SUBMISSION / APPROVAL OF NEW OR MODIFIED LEASE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C95" t="str">
            <v>LP-LMR</v>
          </cell>
          <cell r="D95" t="str">
            <v>LEASE MODIFICATION REQUIREMENT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FULL ADDRESS</v>
          </cell>
          <cell r="S95" t="str">
            <v>REQUIREMENTS (FROM CONDITIONAL TEXT FIELD)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</v>
          </cell>
        </row>
        <row r="96">
          <cell r="C96" t="str">
            <v>LP-LWR</v>
          </cell>
          <cell r="D96" t="str">
            <v>LANDLORD'S WAIVER REQUIREMENT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TENANT</v>
          </cell>
          <cell r="S96" t="str">
            <v>LANDLORD</v>
          </cell>
          <cell r="T96" t="str">
            <v>SIGNATURE 1</v>
          </cell>
          <cell r="U96" t="str">
            <v>TITLE 1</v>
          </cell>
          <cell r="V96" t="str">
            <v>SIGNATURE 2</v>
          </cell>
          <cell r="W96" t="str">
            <v>TITLE 2</v>
          </cell>
          <cell r="X96">
            <v>6</v>
          </cell>
        </row>
        <row r="97">
          <cell r="C97" t="str">
            <v>LP-SLR</v>
          </cell>
          <cell r="D97" t="str">
            <v>LEASE REQUIREMENT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C98" t="str">
            <v>MI-CFL</v>
          </cell>
          <cell r="D98" t="str">
            <v>CUSTOM FLOOD INSURANCE REQUIREMENT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 t="str">
            <v>CUSTOM CONDITIONAL TEXT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1</v>
          </cell>
        </row>
        <row r="99">
          <cell r="C99" t="str">
            <v>MI-CHL</v>
          </cell>
          <cell r="D99" t="str">
            <v>CUSTOM HULL INSURANCE REQUIREMENT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 t="str">
            <v>CUSTOM CONDITIONAL TEXT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</v>
          </cell>
        </row>
        <row r="100">
          <cell r="C100" t="str">
            <v>MI-CHZ</v>
          </cell>
          <cell r="D100" t="str">
            <v>CUSTOM HAZARD INSURANCE REQUIREMENT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 t="str">
            <v>CUSTOM CONDITIONAL TEXT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</v>
          </cell>
        </row>
        <row r="101">
          <cell r="C101" t="str">
            <v>MI-CST</v>
          </cell>
          <cell r="D101" t="str">
            <v>CUSTOM OTHER INSURANCE REQUIREMENT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 t="str">
            <v>CUSTOM CONDITIONAL TEXT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1</v>
          </cell>
        </row>
        <row r="102">
          <cell r="C102" t="str">
            <v>MI-FLD</v>
          </cell>
          <cell r="D102" t="str">
            <v>MAINTAIN FLOOD INSURANCE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 t="str">
            <v>FLOOD INSUR REASON (ENTER 'LAW' or 'POLICY')</v>
          </cell>
          <cell r="S102" t="str">
            <v>REAL ESTATE (Y/N)</v>
          </cell>
          <cell r="T102" t="str">
            <v>CONTENTS (Y/N)</v>
          </cell>
          <cell r="U102" t="str">
            <v>LOSS PAYEE FOR FLOOD CERT? (Y/N)</v>
          </cell>
          <cell r="V102">
            <v>0</v>
          </cell>
          <cell r="W102">
            <v>0</v>
          </cell>
          <cell r="X102">
            <v>4</v>
          </cell>
        </row>
        <row r="103">
          <cell r="C103" t="str">
            <v>MI-HAZ</v>
          </cell>
          <cell r="D103" t="str">
            <v>HAZARD INSURANCE REQUIREMENTS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 t="str">
            <v>REAL ESTATE (Y/N)</v>
          </cell>
          <cell r="S103" t="str">
            <v>CONTENTS (Y/N)</v>
          </cell>
          <cell r="T103" t="str">
            <v>INVENTORY (N/A)</v>
          </cell>
          <cell r="U103" t="str">
            <v>LOSS PAYEE (Y/N)</v>
          </cell>
          <cell r="V103" t="str">
            <v>WINDSTORM (Y/N)</v>
          </cell>
          <cell r="W103" t="str">
            <v>SEWER BACKUP (Y/N)</v>
          </cell>
          <cell r="X103">
            <v>6</v>
          </cell>
        </row>
        <row r="104">
          <cell r="C104" t="str">
            <v>MI-HUL</v>
          </cell>
          <cell r="D104" t="str">
            <v>HULL INSURANCE REQUIREMENTS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 t="str">
            <v>LOSS PAYEE (Y/N)</v>
          </cell>
          <cell r="S104" t="str">
            <v>VESSEL NAME(CS-09/10) or VESSEL DESCRIPTION (CS-04B/05B)</v>
          </cell>
          <cell r="T104" t="str">
            <v>VESSEL MOORED AT</v>
          </cell>
          <cell r="U104">
            <v>0</v>
          </cell>
          <cell r="V104">
            <v>0</v>
          </cell>
          <cell r="W104">
            <v>0</v>
          </cell>
          <cell r="X104">
            <v>3</v>
          </cell>
        </row>
        <row r="105">
          <cell r="C105" t="str">
            <v>OC-2YR</v>
          </cell>
          <cell r="D105" t="str">
            <v>REQUIRED SALE OF R/E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C106" t="str">
            <v>OC-AUT</v>
          </cell>
          <cell r="D106" t="str">
            <v>AUTOMOBILE PROOF OF OWNERSHIP/LOSS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C107" t="str">
            <v>OC-BDR</v>
          </cell>
          <cell r="D107" t="str">
            <v>BOARD OF DIRECTOR'S RESOLUTION REQUIREMENT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 t="str">
            <v>BORROWER / GUARANTOR INDEX: Example B1 or G1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</v>
          </cell>
        </row>
        <row r="108">
          <cell r="C108" t="str">
            <v>OC-BKA</v>
          </cell>
          <cell r="D108" t="str">
            <v>BANKRUPTCY TRUSTEE / COURT AUTHORIZATION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</row>
        <row r="109">
          <cell r="C109" t="str">
            <v>OC-CRP</v>
          </cell>
          <cell r="D109" t="str">
            <v>CONDOMINIUM REPAIRS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C110" t="str">
            <v>OC-CST</v>
          </cell>
          <cell r="D110" t="str">
            <v>CUSTOM OTHER CONDITION REQUIREMENT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>CUSTOM CONDITIONAL TEXT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</v>
          </cell>
        </row>
        <row r="111">
          <cell r="C111" t="str">
            <v>OC-DLA</v>
          </cell>
          <cell r="D111" t="str">
            <v>DISCLOSURE OF LOBBYING ACTIVITIES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C112" t="str">
            <v>OC-DTV</v>
          </cell>
          <cell r="D112" t="str">
            <v>DESKTOP VERIFICATION REQUIREMENT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C113" t="str">
            <v>OC-FPL</v>
          </cell>
          <cell r="D113" t="str">
            <v>NOTIFICATION REGARDING FORCED PLACED INSURANCE (LENDER SOLE INSURED)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 t="str">
            <v>NAME OF POLICY HOLDER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</v>
          </cell>
        </row>
        <row r="114">
          <cell r="C114" t="str">
            <v>OC-IHP</v>
          </cell>
          <cell r="D114" t="str">
            <v>AUTHORIZATION TO DISBURSE IHP FUNDS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 t="str">
            <v>AMOUNT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</v>
          </cell>
        </row>
        <row r="115">
          <cell r="C115" t="str">
            <v>OC-INJ</v>
          </cell>
          <cell r="D115" t="str">
            <v>PRIOR INJECTION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</row>
        <row r="116">
          <cell r="C116" t="str">
            <v>OC-INT</v>
          </cell>
          <cell r="D116" t="str">
            <v>INTERIM FINANCING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C117" t="str">
            <v>OC-LLE</v>
          </cell>
          <cell r="D117" t="str">
            <v>CERTIFICATION OF LIMITED LIABILITY ENTITY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 t="str">
            <v>BORROWER / GUARANTOR INDEX: Example B1 or G1</v>
          </cell>
          <cell r="S117" t="str">
            <v>TYPE 'MANAGER' or 'MEMBER' or 'LLP' or 'LLLP'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2</v>
          </cell>
        </row>
        <row r="118">
          <cell r="C118" t="str">
            <v>OC-LRR</v>
          </cell>
          <cell r="D118" t="str">
            <v>LOAN REAMORTIZATION REQUIREMENT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 t="str">
            <v>LIENHOLDER'S NAME</v>
          </cell>
          <cell r="S118" t="str">
            <v>AMOUNT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2</v>
          </cell>
        </row>
        <row r="119">
          <cell r="C119" t="str">
            <v>OC-MFR</v>
          </cell>
          <cell r="D119" t="str">
            <v>CONTRACTOR MALFEASANCE FUTURE RECOVERY ACTIONS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C120" t="str">
            <v>OC-MML</v>
          </cell>
          <cell r="D120" t="str">
            <v>MECHANIC'S AND MATERIALMAN'S LIEN CONTRACT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 t="str">
            <v>LIEN TYPE FROM CHECKLIST ELEMENT (1-4)</v>
          </cell>
          <cell r="S120" t="str">
            <v>MM LIEN AMOUNT (Reduced If applicable)</v>
          </cell>
          <cell r="T120" t="str">
            <v>IF LIEN TYPE = 4, RELOCATION ADDRESS</v>
          </cell>
          <cell r="U120">
            <v>0</v>
          </cell>
          <cell r="V120">
            <v>0</v>
          </cell>
          <cell r="W120">
            <v>0</v>
          </cell>
          <cell r="X120">
            <v>3</v>
          </cell>
        </row>
        <row r="121">
          <cell r="C121" t="str">
            <v>OC-MPB</v>
          </cell>
          <cell r="D121" t="str">
            <v>CONTRACTOR MALFEASANCE PERFORMANCE BOND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C122" t="str">
            <v>OC-MRE</v>
          </cell>
          <cell r="D122" t="str">
            <v>MREIDL ESSENTIAL EMPLOYEE CERTIFICATION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C123" t="str">
            <v>OC-NOD</v>
          </cell>
          <cell r="D123" t="str">
            <v>UNAVAILABILITY OF FUTURE DISASTER ASSISTANCE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 t="str">
            <v>VESTING DESCRIPTION</v>
          </cell>
          <cell r="S123" t="str">
            <v>LEGAL DESCRIPTION</v>
          </cell>
          <cell r="T123" t="str">
            <v>ASSESSOR PARCEL NUMBER (APN) / PARCEL ID / INDEX INSTRUCTIONS</v>
          </cell>
          <cell r="U123" t="str">
            <v>MS: TELEPHONE NUMBER</v>
          </cell>
          <cell r="V123">
            <v>0</v>
          </cell>
          <cell r="W123">
            <v>0</v>
          </cell>
          <cell r="X123">
            <v>4</v>
          </cell>
        </row>
        <row r="124">
          <cell r="C124" t="str">
            <v>OC-OCT</v>
          </cell>
          <cell r="D124" t="str">
            <v>OWNERSHIP DOCUMENTATION CUSTOM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 t="str">
            <v>CUSTOM CONDITIONAL TEXT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</v>
          </cell>
        </row>
        <row r="125">
          <cell r="C125" t="str">
            <v>OC-OMH</v>
          </cell>
          <cell r="D125" t="str">
            <v>OWNERSHIP DOCUMENTATION MANUFACTURED HOME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</row>
        <row r="126">
          <cell r="C126" t="str">
            <v>OC-ORE</v>
          </cell>
          <cell r="D126" t="str">
            <v>OWNERSHIP DOCUMENTATION (REAL ESTATE)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C127" t="str">
            <v>OC-ORG</v>
          </cell>
          <cell r="D127" t="str">
            <v>ORGANIZATIONAL DOCUMENTS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 t="str">
            <v>NAME OF ENTITY</v>
          </cell>
          <cell r="S127" t="str">
            <v>DOCUMENT 1</v>
          </cell>
          <cell r="T127" t="str">
            <v>DOCUMENT 2</v>
          </cell>
          <cell r="U127" t="str">
            <v>DOCUMENT 3</v>
          </cell>
          <cell r="V127" t="str">
            <v>DOCUMENT 4</v>
          </cell>
          <cell r="W127" t="str">
            <v>DOCUMENT 5</v>
          </cell>
          <cell r="X127">
            <v>6</v>
          </cell>
        </row>
        <row r="128">
          <cell r="C128" t="str">
            <v>OC-OVS</v>
          </cell>
          <cell r="D128" t="str">
            <v>OWNERSHIP DOCUMENTATION VESSEL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 t="str">
            <v>VESSEL NAME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</v>
          </cell>
        </row>
        <row r="129">
          <cell r="C129" t="str">
            <v>OC-PDM</v>
          </cell>
          <cell r="D129" t="str">
            <v>MARIANA ISLANDS PAYROLL DEDUCTION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 t="str">
            <v>BORROWER INDEX: Example B1</v>
          </cell>
          <cell r="S129" t="str">
            <v>BI-WEEKLY LOAN PAYMENT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2</v>
          </cell>
        </row>
        <row r="130">
          <cell r="C130" t="str">
            <v>OC-PTR</v>
          </cell>
          <cell r="D130" t="str">
            <v>CERTIFICATE AS TO PARTNERS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 t="str">
            <v>BORROWER / GUARANTOR INDEX: Example B1 or G1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</v>
          </cell>
        </row>
        <row r="131">
          <cell r="C131" t="str">
            <v>OC-RPS</v>
          </cell>
          <cell r="D131" t="str">
            <v>REMIT PROCEEDS FROM SALE OF R/E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</row>
        <row r="132">
          <cell r="C132" t="str">
            <v>OC-SCA</v>
          </cell>
          <cell r="D132" t="str">
            <v>REMIT PROCEEDS FROM SALE OF COMMON AREA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</row>
        <row r="133">
          <cell r="C133" t="str">
            <v>OC-SHD</v>
          </cell>
          <cell r="D133" t="str">
            <v>SHARED OR COMMON IMPROVEMENTS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 t="str">
            <v>SHARED REPAIR RESPONSIBILITY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</v>
          </cell>
        </row>
        <row r="134">
          <cell r="C134" t="str">
            <v>OC-STA</v>
          </cell>
          <cell r="D134" t="str">
            <v>STANDBY AGREEMENT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STANDBY CREDITOR</v>
          </cell>
          <cell r="S134" t="str">
            <v>PRINCIPAL $ AMOUNT</v>
          </cell>
          <cell r="T134" t="str">
            <v>STANDBY BORROWER</v>
          </cell>
          <cell r="U134" t="str">
            <v>CREDITOR REPAYMENT OPTION(1-4)</v>
          </cell>
          <cell r="V134" t="str">
            <v>RATE OF % PER ANNUM (OPTIONS 2, 3, 4)</v>
          </cell>
          <cell r="W134" t="str">
            <v>CREDITOR PAYMENT BEGIN DATE (OPTION 4)</v>
          </cell>
          <cell r="X134">
            <v>6</v>
          </cell>
        </row>
        <row r="135">
          <cell r="C135" t="str">
            <v>OC-TAG</v>
          </cell>
          <cell r="D135" t="str">
            <v>TRUST AGREEMENT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 t="str">
            <v>NAME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1</v>
          </cell>
        </row>
        <row r="136">
          <cell r="C136" t="str">
            <v>OC-TIP</v>
          </cell>
          <cell r="D136" t="str">
            <v xml:space="preserve">TITLE POLICY 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C137" t="str">
            <v>OC-TPI</v>
          </cell>
          <cell r="D137" t="str">
            <v>NOTIFICATION REGARDING THIRD PARTY INSURANCE (THIRD PARTY SOLE INSURED)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NAME OF POLICY HOLDER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1</v>
          </cell>
        </row>
        <row r="138">
          <cell r="C138" t="str">
            <v>OC-TSR</v>
          </cell>
          <cell r="D138" t="str">
            <v>TITLE SEARCH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C139" t="str">
            <v>OC-TXI</v>
          </cell>
          <cell r="D139" t="str">
            <v>FULL REPAYMENT OF INTERIM FINANCING (TEXAS HOMESTEAD ONLY)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LENDER</v>
          </cell>
          <cell r="S139" t="str">
            <v>AMOUNT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</v>
          </cell>
        </row>
        <row r="140">
          <cell r="C140" t="str">
            <v>OC-TXR</v>
          </cell>
          <cell r="D140" t="str">
            <v>FULL REFINANCING (TEXAS HOMESTEAD ONLY)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LENDER</v>
          </cell>
          <cell r="S140" t="str">
            <v>AMOUNT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</v>
          </cell>
        </row>
        <row r="141">
          <cell r="C141" t="str">
            <v>OC-WOE</v>
          </cell>
          <cell r="D141" t="str">
            <v>WAIVER OF ELIGIBLITY TO APPLY FOR SBA ASSISTANCE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 t="str">
            <v>NAME 1</v>
          </cell>
          <cell r="S141" t="str">
            <v>NAME 2</v>
          </cell>
          <cell r="T141" t="str">
            <v>NAME 3</v>
          </cell>
          <cell r="U141" t="str">
            <v>NAME 4</v>
          </cell>
          <cell r="V141" t="str">
            <v>NAME 5</v>
          </cell>
          <cell r="W141" t="str">
            <v>NAME 6</v>
          </cell>
          <cell r="X141">
            <v>6</v>
          </cell>
        </row>
        <row r="142">
          <cell r="C142" t="str">
            <v>RA-ACM</v>
          </cell>
          <cell r="D142" t="str">
            <v>ASSIGNMENT OF CONTRACTOR MALFEASANCE PROCEEDS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 t="str">
            <v>DEFENDANT NAME AND TITLE (IF ANY)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</v>
          </cell>
        </row>
        <row r="143">
          <cell r="C143" t="str">
            <v>RA-AIP</v>
          </cell>
          <cell r="D143" t="str">
            <v>ASSIGNMENT OF INSURANCE PROCEEDS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POLICY PROVIDER</v>
          </cell>
          <cell r="S143" t="str">
            <v>POLICY NUMBER</v>
          </cell>
          <cell r="T143" t="str">
            <v>POLICY TYPE</v>
          </cell>
          <cell r="U143" t="str">
            <v>REAL ESTATE AMOUNT(IN EXCESS)</v>
          </cell>
          <cell r="V143" t="str">
            <v>CONTENTS AMOUNT(IN EXCESS)</v>
          </cell>
          <cell r="W143" t="str">
            <v>INV/BI/AT AMOUNT &lt;After amount, ENTER "IN" for INV, "BI" for BUS.INT.,"AT" for AUTO&gt;</v>
          </cell>
          <cell r="X143">
            <v>6</v>
          </cell>
        </row>
        <row r="144">
          <cell r="C144" t="str">
            <v>RA-CST</v>
          </cell>
          <cell r="D144" t="str">
            <v>CUSTOM REMIT AND ASSIGNMENT CONDITION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 t="str">
            <v>CUSTOM CONDITIONAL TEXT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</v>
          </cell>
        </row>
        <row r="145">
          <cell r="C145" t="str">
            <v>RA-LAW</v>
          </cell>
          <cell r="D145" t="str">
            <v>ASSIGNMENT OF PENDING LAWSUIT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 t="str">
            <v>CASE #</v>
          </cell>
          <cell r="S145" t="str">
            <v>DEFENDANT</v>
          </cell>
          <cell r="T145" t="str">
            <v>NAME OF COURT</v>
          </cell>
          <cell r="U145">
            <v>0</v>
          </cell>
          <cell r="V145">
            <v>0</v>
          </cell>
          <cell r="W145">
            <v>0</v>
          </cell>
          <cell r="X145">
            <v>3</v>
          </cell>
        </row>
        <row r="146">
          <cell r="C146" t="str">
            <v>RA-MIP</v>
          </cell>
          <cell r="D146" t="str">
            <v>MASTER INSURANCE POLICY (MANDATORY RELOCATION FOR CONDO UNIT OWNERS)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 t="str">
            <v>POLICY PROVIDER</v>
          </cell>
          <cell r="S146" t="str">
            <v>POLICY NUMBER</v>
          </cell>
          <cell r="T146" t="str">
            <v>POLICY TYPE</v>
          </cell>
          <cell r="U146" t="str">
            <v>ASSIGNMENT LIMITED TO (REAL ESTATE,CONTENTS,BUSINESS INTERRUPTION)</v>
          </cell>
          <cell r="V146" t="str">
            <v>ASSOCIATION NAME</v>
          </cell>
          <cell r="W146">
            <v>0</v>
          </cell>
          <cell r="X146">
            <v>5</v>
          </cell>
        </row>
        <row r="147">
          <cell r="C147" t="str">
            <v>RC-CST</v>
          </cell>
          <cell r="D147" t="str">
            <v>CUSTOM RELATIVE TO COLLATERAL CONDITION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 t="str">
            <v>CUSTOM CONDITIONAL TEXT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</v>
          </cell>
        </row>
        <row r="148">
          <cell r="C148" t="str">
            <v>RC-FSA</v>
          </cell>
          <cell r="D148" t="str">
            <v>U.S.FOREST SERVICE AGREEMENT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C149" t="str">
            <v>RE-601</v>
          </cell>
          <cell r="D149" t="str">
            <v>AGREEMENT OF COMPLIANCE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</row>
        <row r="150">
          <cell r="C150" t="str">
            <v>RE-ACR</v>
          </cell>
          <cell r="D150" t="str">
            <v>WRITTEN CONSTRUCTION CONTRACT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</row>
        <row r="151">
          <cell r="C151" t="str">
            <v>RE-BPT</v>
          </cell>
          <cell r="D151" t="str">
            <v>BUILDING PERMIT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</row>
        <row r="152">
          <cell r="C152" t="str">
            <v>RE-CST</v>
          </cell>
          <cell r="D152" t="str">
            <v>CUSTOM REQUIREMENT FOR RE CONSTRUCTION / REPAIR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 t="str">
            <v>CUSTOM CONDITIONAL TEXT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1</v>
          </cell>
        </row>
        <row r="153">
          <cell r="C153" t="str">
            <v>RE-EQR</v>
          </cell>
          <cell r="D153" t="str">
            <v>NATIONAL EARTHQUAKE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</row>
        <row r="154">
          <cell r="C154" t="str">
            <v>RE-LNW</v>
          </cell>
          <cell r="D154" t="str">
            <v>LIEN WAIVERS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</row>
        <row r="155">
          <cell r="C155" t="str">
            <v>RE-RPT</v>
          </cell>
          <cell r="D155" t="str">
            <v>ENGINEERING/ARCHITECTURAL REPORT OR GEOLOGICAL/SEISMIC STUDY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TYPE GEOLOGICAL or ENGINEERING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1</v>
          </cell>
        </row>
        <row r="156">
          <cell r="C156" t="str">
            <v>RE-STD</v>
          </cell>
          <cell r="D156" t="str">
            <v>RE STANDARD REQUIREMENTS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C157" t="str">
            <v>RS-CST</v>
          </cell>
          <cell r="D157" t="str">
            <v>CUSTOM PAYMENT CONDTION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 t="str">
            <v>CUSTOM CONDITIONAL TEXT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1</v>
          </cell>
        </row>
        <row r="158">
          <cell r="C158" t="str">
            <v>RS-HOA</v>
          </cell>
          <cell r="D158" t="str">
            <v>HOMEOWNER ASSOC. PAYMENT ADJUSTMENT CLAUSE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</row>
        <row r="159">
          <cell r="C159" t="str">
            <v>RS-NEC</v>
          </cell>
          <cell r="D159" t="str">
            <v>OPTIONAL SUPPLEMENTAL PAYMENT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 t="str">
            <v>PERCENTAGE</v>
          </cell>
          <cell r="S159" t="str">
            <v>MONTH AND DAY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2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</row>
        <row r="444">
          <cell r="B444">
            <v>0</v>
          </cell>
        </row>
        <row r="447">
          <cell r="C447" t="str">
            <v>AK</v>
          </cell>
          <cell r="D447" t="str">
            <v>DEFAULT</v>
          </cell>
          <cell r="E447" t="str">
            <v>RECORDING DISTRICT</v>
          </cell>
          <cell r="F447" t="str">
            <v>JUDICIAL DISTRICT</v>
          </cell>
          <cell r="G447" t="str">
            <v>INDIAN AFFAIRS CONDITION (Y/N)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</row>
        <row r="448">
          <cell r="C448" t="str">
            <v>AL</v>
          </cell>
          <cell r="D448" t="str">
            <v>DEFAULT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</row>
        <row r="449">
          <cell r="C449" t="str">
            <v>AL</v>
          </cell>
          <cell r="D449" t="str">
            <v>TUSCALOOSA</v>
          </cell>
          <cell r="E449" t="str">
            <v>SOURCE OF TITLE, BOOK NUMBER</v>
          </cell>
          <cell r="F449" t="str">
            <v>SOURCE OF TITLE, PAGE NUMBER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</row>
        <row r="450">
          <cell r="C450" t="str">
            <v>CA</v>
          </cell>
          <cell r="D450" t="str">
            <v>DEFAULT</v>
          </cell>
          <cell r="E450" t="str">
            <v>APN: ASSESSOR PARCEL NUMBER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</row>
        <row r="451">
          <cell r="C451" t="str">
            <v>DE</v>
          </cell>
          <cell r="D451" t="str">
            <v>DEFAULT</v>
          </cell>
          <cell r="E451" t="str">
            <v>ASSESSOR PARCEL NUMBER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</row>
        <row r="452">
          <cell r="C452" t="str">
            <v>HI</v>
          </cell>
          <cell r="D452" t="str">
            <v>DEFAULT</v>
          </cell>
          <cell r="E452" t="str">
            <v>TMK#</v>
          </cell>
          <cell r="F452" t="str">
            <v>MORTGAGOR NAMES WITH WATA</v>
          </cell>
          <cell r="G452" t="str">
            <v>REGISTERED LAND - TCT#</v>
          </cell>
          <cell r="H452" t="str">
            <v>UL - PORTION  BEING MORTGAGED (Y/N)</v>
          </cell>
          <cell r="I452" t="str">
            <v>UL - SOURCE OF TITLE DOC DATE (DD/MM/YYYY)</v>
          </cell>
          <cell r="J452" t="str">
            <v>UL - SOURCE OF TITLE INSTRUMENT #</v>
          </cell>
          <cell r="K452" t="str">
            <v>UL - SOURCE OF TITLE BOOK #</v>
          </cell>
          <cell r="L452" t="str">
            <v>UL - SOURCE OF TITLE PAGE(S) #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</row>
        <row r="453">
          <cell r="C453" t="str">
            <v>ID</v>
          </cell>
          <cell r="D453" t="str">
            <v>DEFAULT</v>
          </cell>
          <cell r="E453" t="str">
            <v>PROPERTY &gt; 40 ACRES? (Y/N)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</row>
        <row r="454">
          <cell r="C454" t="str">
            <v>IL</v>
          </cell>
          <cell r="D454" t="str">
            <v>DEFAULT</v>
          </cell>
          <cell r="E454" t="str">
            <v>APN: ASSESSOR PARCEL NUMBER</v>
          </cell>
          <cell r="F454" t="str">
            <v>LAND TRUST: TRUST NAME</v>
          </cell>
          <cell r="G454" t="str">
            <v>LAND TRUST: TRUST COMPANY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</row>
        <row r="455">
          <cell r="C455" t="str">
            <v>KY</v>
          </cell>
          <cell r="D455" t="str">
            <v>DEFAULT</v>
          </cell>
          <cell r="E455" t="str">
            <v>GRANTEE NAME(S)</v>
          </cell>
          <cell r="F455" t="str">
            <v>GRANTOR NAME(S)</v>
          </cell>
          <cell r="G455" t="str">
            <v>DATE OF WARRANTY DEED</v>
          </cell>
          <cell r="H455" t="str">
            <v>DATE OF ORIGINAL RECORDATION</v>
          </cell>
          <cell r="I455" t="str">
            <v>RECORDED BOOK#</v>
          </cell>
          <cell r="J455" t="str">
            <v>RECORDED PAGE#</v>
          </cell>
          <cell r="K455" t="str">
            <v>RECORDED INSTRUMENT#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</row>
        <row r="456">
          <cell r="C456" t="str">
            <v>LA</v>
          </cell>
          <cell r="D456" t="str">
            <v>DEFAULT</v>
          </cell>
          <cell r="E456" t="str">
            <v>INTERVENOR NAME</v>
          </cell>
          <cell r="F456" t="str">
            <v>ORIGINAL NOTE DATE (DD/MM/YYYY)</v>
          </cell>
          <cell r="G456" t="str">
            <v>ORIGINAL LOAN AMOUNT</v>
          </cell>
          <cell r="H456" t="str">
            <v>ORIGINAL MONTHLY INSTALLMENT PAYMENT</v>
          </cell>
          <cell r="I456" t="str">
            <v>ORIGINAL PAYMENT FREQUENCY</v>
          </cell>
          <cell r="J456" t="str">
            <v>ORIGINAL MATURITY DATE (DD/MM/YYYY)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</row>
        <row r="457">
          <cell r="C457" t="str">
            <v>MA</v>
          </cell>
          <cell r="D457" t="str">
            <v>DEFAULT</v>
          </cell>
          <cell r="E457" t="str">
            <v>TRUST FILED AT REGISTRY OF DEEDS (Y/N)</v>
          </cell>
          <cell r="F457" t="str">
            <v>TRUST FILED AS DOCUMENT #</v>
          </cell>
          <cell r="G457" t="str">
            <v>DEED FILED AT REGISTRY OF DEEDS (Y/N)</v>
          </cell>
          <cell r="H457" t="str">
            <v>DEED FILED AS DOCUMENT #</v>
          </cell>
          <cell r="I457" t="str">
            <v>DEED FILED AS CERTIFICATE # (Issued by Land Court)</v>
          </cell>
          <cell r="J457" t="str">
            <v>BENEFICIARY NAME 1, if Nominee Trust</v>
          </cell>
          <cell r="K457" t="str">
            <v>BENEFICIARY NAME 2, if Nominee Trust</v>
          </cell>
          <cell r="L457" t="str">
            <v>BENEFICIARY NAME 3, if Nominee Trust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</row>
        <row r="458">
          <cell r="C458" t="str">
            <v>MN</v>
          </cell>
          <cell r="D458" t="str">
            <v>DEFAULT</v>
          </cell>
          <cell r="E458" t="str">
            <v>NOTARY BLOCK - MARITAL STATUS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</row>
        <row r="459">
          <cell r="C459" t="str">
            <v>MP</v>
          </cell>
          <cell r="D459" t="str">
            <v>DEFAULT</v>
          </cell>
          <cell r="E459" t="str">
            <v>LIMITING LANGUAGE AMOUNT</v>
          </cell>
          <cell r="F459" t="str">
            <v>RE MORTGAGE PERMIT? (Y/N)</v>
          </cell>
          <cell r="G459" t="str">
            <v>LEASEHOLD MORTGAGE? (Y/N)</v>
          </cell>
          <cell r="H459" t="str">
            <v>LEASE DATE (mm/dd/yyyy)</v>
          </cell>
          <cell r="I459" t="str">
            <v>LEASE RECORDED (mm/dd/yyyy)</v>
          </cell>
          <cell r="J459" t="str">
            <v>BOOK #</v>
          </cell>
          <cell r="K459" t="str">
            <v>PAGE #</v>
          </cell>
          <cell r="L459" t="str">
            <v>LESSOR NAME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</row>
        <row r="460">
          <cell r="C460" t="str">
            <v>MT</v>
          </cell>
          <cell r="D460" t="str">
            <v>DEFAULT</v>
          </cell>
          <cell r="E460" t="str">
            <v>PROPERTY &gt; 40 ACRES? (Y/N)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</row>
        <row r="461">
          <cell r="C461" t="str">
            <v>MS</v>
          </cell>
          <cell r="D461" t="str">
            <v>DEFAULT</v>
          </cell>
          <cell r="E461" t="str">
            <v>INDEXING INSTRUCTIONS</v>
          </cell>
          <cell r="F461" t="str">
            <v>VESTED OWNER'S TELEPHONE NUMBER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</row>
        <row r="462">
          <cell r="C462" t="str">
            <v>NV</v>
          </cell>
          <cell r="D462" t="str">
            <v>DEFAULT</v>
          </cell>
          <cell r="E462" t="str">
            <v>PARCEL/TAX ID, APN OR UPI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</row>
        <row r="463">
          <cell r="C463" t="str">
            <v>NY</v>
          </cell>
          <cell r="D463" t="str">
            <v>DEFAULT</v>
          </cell>
          <cell r="E463" t="str">
            <v>SECTION</v>
          </cell>
          <cell r="F463" t="str">
            <v>BLOCK</v>
          </cell>
          <cell r="G463" t="str">
            <v>LOT</v>
          </cell>
          <cell r="H463" t="str">
            <v>PROPERTY TYPE (Commercial/Residential)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</row>
        <row r="464">
          <cell r="C464" t="str">
            <v>OH</v>
          </cell>
          <cell r="D464" t="str">
            <v>DEFAULT</v>
          </cell>
          <cell r="E464" t="str">
            <v>APN: ASSESSOR PARCEL NUMBER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</row>
        <row r="465">
          <cell r="C465" t="str">
            <v>OR</v>
          </cell>
          <cell r="D465" t="str">
            <v>DEFAULT</v>
          </cell>
          <cell r="E465" t="str">
            <v>PARCEL NUMBER: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</row>
        <row r="466">
          <cell r="C466" t="str">
            <v>PA</v>
          </cell>
          <cell r="D466" t="str">
            <v>DEFAULT</v>
          </cell>
          <cell r="E466" t="str">
            <v>PARCEL/TAX ID, APN OR UPI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</row>
        <row r="467">
          <cell r="C467" t="str">
            <v>SC</v>
          </cell>
          <cell r="D467" t="str">
            <v>DEFAULT</v>
          </cell>
          <cell r="E467" t="str">
            <v>GRANTEE NAME(S)</v>
          </cell>
          <cell r="F467" t="str">
            <v>GRANTOR NAME(S)</v>
          </cell>
          <cell r="G467" t="str">
            <v>DATE OF WARRANTY DEED</v>
          </cell>
          <cell r="H467" t="str">
            <v>DATE OF ORIGINAL RECORDATION</v>
          </cell>
          <cell r="I467" t="str">
            <v>RECORDED BOOK#</v>
          </cell>
          <cell r="J467" t="str">
            <v>RECORDED PAGE#</v>
          </cell>
          <cell r="K467" t="str">
            <v>RECORDED INSTRUMENT#</v>
          </cell>
          <cell r="L467" t="str">
            <v>GRANTEE NAME(S) [2nd Derivation]</v>
          </cell>
          <cell r="M467" t="str">
            <v>GRANTOR NAME(S)[2nd Derivation]</v>
          </cell>
          <cell r="N467" t="str">
            <v>DATE OF WARRANTY DEED[2nd Derivation]</v>
          </cell>
          <cell r="O467" t="str">
            <v>DATE OF ORIGINAL RECORDATION[2nd Derivation]</v>
          </cell>
          <cell r="P467" t="str">
            <v>RECORDED BOOK#[2nd Derivation]</v>
          </cell>
          <cell r="Q467" t="str">
            <v>RECORDED PAGE#[2nd Derivation]</v>
          </cell>
          <cell r="R467" t="str">
            <v>RECORDED INSTRUMENT#[2nd Derivation]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</row>
        <row r="468">
          <cell r="C468" t="str">
            <v>SD</v>
          </cell>
          <cell r="D468" t="str">
            <v>DEFAULT</v>
          </cell>
          <cell r="E468" t="str">
            <v>180 DAY TEXT: PROPERTY &lt; 40 ACRES? (Y/N)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</row>
        <row r="469">
          <cell r="C469" t="str">
            <v>TN</v>
          </cell>
          <cell r="D469" t="str">
            <v>DEFAULT</v>
          </cell>
          <cell r="E469" t="str">
            <v>GRANTEE NAME(S)</v>
          </cell>
          <cell r="F469" t="str">
            <v>GRANTOR NAME(S)</v>
          </cell>
          <cell r="G469" t="str">
            <v>DATE OF WARRANTY DEED</v>
          </cell>
          <cell r="H469" t="str">
            <v>DATE OF ORIGINAL RECORDATION</v>
          </cell>
          <cell r="I469" t="str">
            <v>RECORDED BOOK#</v>
          </cell>
          <cell r="J469" t="str">
            <v>RECORDED PAGE#</v>
          </cell>
          <cell r="K469" t="str">
            <v>RECORDED INSTRUMENT#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</row>
        <row r="470">
          <cell r="C470" t="str">
            <v>TX</v>
          </cell>
          <cell r="D470" t="str">
            <v>DEFAULT</v>
          </cell>
          <cell r="E470" t="str">
            <v/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</row>
        <row r="471">
          <cell r="C471" t="str">
            <v>UT</v>
          </cell>
          <cell r="D471" t="str">
            <v>DEFAULT</v>
          </cell>
          <cell r="E471" t="str">
            <v>APN: TAX SERIAL NUMBER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</row>
        <row r="472">
          <cell r="C472" t="str">
            <v>VA</v>
          </cell>
          <cell r="D472" t="str">
            <v>DEFAULT</v>
          </cell>
          <cell r="E472" t="str">
            <v>APN: ASSESSOR PARCEL NUMBER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</row>
        <row r="473">
          <cell r="B473">
            <v>0</v>
          </cell>
          <cell r="C473" t="str">
            <v>WA</v>
          </cell>
          <cell r="D473" t="str">
            <v>DEFAULT</v>
          </cell>
          <cell r="E473" t="str">
            <v>APN: ASSESSOR PARCEL NUMBER</v>
          </cell>
          <cell r="F473" t="str">
            <v>ABBREVIATED LEGAL DESCRIPTION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</row>
        <row r="474">
          <cell r="C474" t="str">
            <v>WI</v>
          </cell>
          <cell r="D474" t="str">
            <v>DEFAULT</v>
          </cell>
          <cell r="E474" t="str">
            <v>PARCEL IDENTIFICATION NUMBER (PIN)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</row>
        <row r="475">
          <cell r="C475" t="str">
            <v>STATE</v>
          </cell>
          <cell r="D475" t="str">
            <v>COUNTY</v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/>
          </cell>
        </row>
        <row r="476">
          <cell r="C476">
            <v>0</v>
          </cell>
          <cell r="D476">
            <v>0</v>
          </cell>
        </row>
        <row r="487">
          <cell r="D487" t="str">
            <v>Street</v>
          </cell>
          <cell r="J487" t="str">
            <v>City</v>
          </cell>
          <cell r="O487" t="str">
            <v>State</v>
          </cell>
          <cell r="P487" t="str">
            <v>Zip</v>
          </cell>
        </row>
        <row r="488">
          <cell r="C488" t="str">
            <v>0429</v>
          </cell>
          <cell r="R488" t="str">
            <v>INDIVIDUAL</v>
          </cell>
        </row>
        <row r="489">
          <cell r="C489" t="str">
            <v>0632</v>
          </cell>
          <cell r="R489" t="str">
            <v>CORPORATION</v>
          </cell>
        </row>
        <row r="490">
          <cell r="R490" t="str">
            <v>LLC, LLE, LLP</v>
          </cell>
        </row>
        <row r="491">
          <cell r="B491">
            <v>0</v>
          </cell>
          <cell r="R491" t="str">
            <v>LIMITED PTR</v>
          </cell>
        </row>
        <row r="492">
          <cell r="R492" t="str">
            <v>NONPROFIT</v>
          </cell>
        </row>
        <row r="493">
          <cell r="D493" t="str">
            <v>Street</v>
          </cell>
          <cell r="J493" t="str">
            <v>City</v>
          </cell>
          <cell r="O493" t="str">
            <v>State</v>
          </cell>
          <cell r="P493" t="str">
            <v>Zip</v>
          </cell>
          <cell r="R493" t="str">
            <v>PARTNERSHIP</v>
          </cell>
        </row>
        <row r="494">
          <cell r="D494" t="str">
            <v>City, State Zip</v>
          </cell>
          <cell r="R494" t="str">
            <v>TRUST/ESTATE</v>
          </cell>
        </row>
        <row r="499">
          <cell r="B499" t="str">
            <v>DISASTER DECLARATIONS TABLE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B500" t="str">
            <v>#</v>
          </cell>
          <cell r="D500">
            <v>0</v>
          </cell>
          <cell r="E500">
            <v>0</v>
          </cell>
          <cell r="F500">
            <v>0</v>
          </cell>
        </row>
        <row r="501">
          <cell r="B501">
            <v>1</v>
          </cell>
          <cell r="C501">
            <v>13030</v>
          </cell>
          <cell r="D501" t="str">
            <v>FEBRUARY, 2012</v>
          </cell>
          <cell r="F501" t="str">
            <v>SEVERE STORMS, TORNADOES, STRAIGHT-LINE WINDS, AND FLOODING</v>
          </cell>
        </row>
        <row r="502">
          <cell r="B502">
            <v>2</v>
          </cell>
          <cell r="C502">
            <v>13035</v>
          </cell>
          <cell r="D502" t="str">
            <v>FEBRUARY, 2012</v>
          </cell>
          <cell r="E502">
            <v>0</v>
          </cell>
          <cell r="F502" t="str">
            <v>SEVERE STORMS, STRAIGHT-LINE WINDS AND TORNADOES</v>
          </cell>
          <cell r="R502" t="str">
            <v>Abbr.</v>
          </cell>
        </row>
        <row r="503">
          <cell r="B503">
            <v>3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R503" t="str">
            <v>AK</v>
          </cell>
          <cell r="S503" t="str">
            <v>Alaska</v>
          </cell>
          <cell r="T503">
            <v>0</v>
          </cell>
          <cell r="U503">
            <v>0</v>
          </cell>
          <cell r="V503" t="str">
            <v>County</v>
          </cell>
        </row>
        <row r="504">
          <cell r="B504">
            <v>4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R504" t="str">
            <v>AL</v>
          </cell>
          <cell r="S504" t="str">
            <v>Alabama</v>
          </cell>
          <cell r="T504">
            <v>0</v>
          </cell>
          <cell r="U504">
            <v>0</v>
          </cell>
          <cell r="V504" t="str">
            <v>County</v>
          </cell>
        </row>
        <row r="505">
          <cell r="B505">
            <v>5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R505" t="str">
            <v>AR</v>
          </cell>
          <cell r="S505" t="str">
            <v>Arkansas</v>
          </cell>
          <cell r="T505">
            <v>0</v>
          </cell>
          <cell r="U505">
            <v>0</v>
          </cell>
          <cell r="V505" t="str">
            <v>County</v>
          </cell>
        </row>
        <row r="506">
          <cell r="B506">
            <v>6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R506" t="str">
            <v>AS</v>
          </cell>
          <cell r="S506" t="str">
            <v>American Samoa</v>
          </cell>
          <cell r="T506">
            <v>0</v>
          </cell>
          <cell r="U506">
            <v>0</v>
          </cell>
          <cell r="V506" t="str">
            <v>County</v>
          </cell>
        </row>
        <row r="507">
          <cell r="B507">
            <v>7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R507" t="str">
            <v>AZ</v>
          </cell>
          <cell r="S507" t="str">
            <v>Arizona</v>
          </cell>
          <cell r="T507">
            <v>0</v>
          </cell>
          <cell r="U507">
            <v>0</v>
          </cell>
          <cell r="V507" t="str">
            <v>County</v>
          </cell>
        </row>
        <row r="508">
          <cell r="B508">
            <v>8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R508" t="str">
            <v>CA</v>
          </cell>
          <cell r="S508" t="str">
            <v>California</v>
          </cell>
          <cell r="T508">
            <v>0</v>
          </cell>
          <cell r="U508">
            <v>0</v>
          </cell>
          <cell r="V508" t="str">
            <v>County</v>
          </cell>
        </row>
        <row r="509">
          <cell r="B509">
            <v>9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R509" t="str">
            <v>CO</v>
          </cell>
          <cell r="S509" t="str">
            <v>Colorado</v>
          </cell>
          <cell r="T509">
            <v>0</v>
          </cell>
          <cell r="U509">
            <v>0</v>
          </cell>
          <cell r="V509" t="str">
            <v>County</v>
          </cell>
        </row>
        <row r="510">
          <cell r="B510">
            <v>10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R510" t="str">
            <v>CT</v>
          </cell>
          <cell r="S510" t="str">
            <v>Connecticut</v>
          </cell>
          <cell r="T510">
            <v>0</v>
          </cell>
          <cell r="U510">
            <v>0</v>
          </cell>
          <cell r="V510" t="str">
            <v>County</v>
          </cell>
        </row>
        <row r="511">
          <cell r="B511">
            <v>11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R511" t="str">
            <v>DC</v>
          </cell>
          <cell r="S511" t="str">
            <v>Washington, DC</v>
          </cell>
          <cell r="T511">
            <v>0</v>
          </cell>
          <cell r="U511">
            <v>0</v>
          </cell>
          <cell r="V511" t="str">
            <v>County</v>
          </cell>
        </row>
        <row r="512">
          <cell r="B512">
            <v>12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R512" t="str">
            <v>DE</v>
          </cell>
          <cell r="S512" t="str">
            <v>Delaware</v>
          </cell>
          <cell r="T512">
            <v>0</v>
          </cell>
          <cell r="U512">
            <v>0</v>
          </cell>
          <cell r="V512" t="str">
            <v>County</v>
          </cell>
        </row>
        <row r="513">
          <cell r="B513">
            <v>13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R513" t="str">
            <v>FL</v>
          </cell>
          <cell r="S513" t="str">
            <v>Florida</v>
          </cell>
          <cell r="T513">
            <v>0</v>
          </cell>
          <cell r="U513">
            <v>0</v>
          </cell>
          <cell r="V513" t="str">
            <v>County</v>
          </cell>
        </row>
        <row r="514">
          <cell r="B514">
            <v>14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R514" t="str">
            <v>GA</v>
          </cell>
          <cell r="S514" t="str">
            <v>Georgia</v>
          </cell>
          <cell r="T514">
            <v>0</v>
          </cell>
          <cell r="U514">
            <v>0</v>
          </cell>
          <cell r="V514" t="str">
            <v>County</v>
          </cell>
        </row>
        <row r="515">
          <cell r="B515">
            <v>15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R515" t="str">
            <v>GU</v>
          </cell>
          <cell r="S515" t="str">
            <v>Guam</v>
          </cell>
          <cell r="T515">
            <v>0</v>
          </cell>
          <cell r="U515">
            <v>0</v>
          </cell>
          <cell r="V515" t="str">
            <v>Village/Municipality</v>
          </cell>
        </row>
        <row r="516">
          <cell r="B516">
            <v>16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R516" t="str">
            <v>HI</v>
          </cell>
          <cell r="S516" t="str">
            <v>Hawaii</v>
          </cell>
          <cell r="T516">
            <v>0</v>
          </cell>
          <cell r="U516">
            <v>0</v>
          </cell>
          <cell r="V516" t="str">
            <v>County</v>
          </cell>
        </row>
        <row r="517">
          <cell r="B517">
            <v>17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R517" t="str">
            <v>IA</v>
          </cell>
          <cell r="S517" t="str">
            <v>Iowa</v>
          </cell>
          <cell r="T517">
            <v>0</v>
          </cell>
          <cell r="U517">
            <v>0</v>
          </cell>
          <cell r="V517" t="str">
            <v>County</v>
          </cell>
        </row>
        <row r="518">
          <cell r="B518">
            <v>18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R518" t="str">
            <v>ID</v>
          </cell>
          <cell r="S518" t="str">
            <v>Idaho</v>
          </cell>
          <cell r="T518">
            <v>0</v>
          </cell>
          <cell r="U518">
            <v>0</v>
          </cell>
          <cell r="V518" t="str">
            <v>County</v>
          </cell>
        </row>
        <row r="519">
          <cell r="B519">
            <v>19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R519" t="str">
            <v>IL</v>
          </cell>
          <cell r="S519" t="str">
            <v>Illinois</v>
          </cell>
          <cell r="T519">
            <v>0</v>
          </cell>
          <cell r="U519">
            <v>0</v>
          </cell>
          <cell r="V519" t="str">
            <v>County</v>
          </cell>
        </row>
        <row r="520">
          <cell r="B520">
            <v>20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R520" t="str">
            <v>IN</v>
          </cell>
          <cell r="S520" t="str">
            <v>Indiana</v>
          </cell>
          <cell r="T520">
            <v>0</v>
          </cell>
          <cell r="U520">
            <v>0</v>
          </cell>
          <cell r="V520" t="str">
            <v>County</v>
          </cell>
        </row>
        <row r="521">
          <cell r="B521">
            <v>21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R521" t="str">
            <v>KS</v>
          </cell>
          <cell r="S521" t="str">
            <v>Kansas</v>
          </cell>
          <cell r="T521">
            <v>0</v>
          </cell>
          <cell r="U521">
            <v>0</v>
          </cell>
          <cell r="V521" t="str">
            <v>County</v>
          </cell>
        </row>
        <row r="522">
          <cell r="B522">
            <v>22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R522" t="str">
            <v>KY</v>
          </cell>
          <cell r="S522" t="str">
            <v>Kentucky</v>
          </cell>
          <cell r="T522">
            <v>0</v>
          </cell>
          <cell r="U522">
            <v>0</v>
          </cell>
          <cell r="V522" t="str">
            <v>County</v>
          </cell>
        </row>
        <row r="523">
          <cell r="B523">
            <v>23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R523" t="str">
            <v>LA</v>
          </cell>
          <cell r="S523" t="str">
            <v>Louisiana</v>
          </cell>
          <cell r="T523">
            <v>0</v>
          </cell>
          <cell r="U523">
            <v>0</v>
          </cell>
          <cell r="V523" t="str">
            <v>Parish</v>
          </cell>
        </row>
        <row r="524">
          <cell r="B524">
            <v>24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R524" t="str">
            <v>MA</v>
          </cell>
          <cell r="S524" t="str">
            <v>Massachusetts</v>
          </cell>
          <cell r="T524">
            <v>0</v>
          </cell>
          <cell r="U524">
            <v>0</v>
          </cell>
          <cell r="V524" t="str">
            <v>County</v>
          </cell>
        </row>
        <row r="525">
          <cell r="B525">
            <v>25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R525" t="str">
            <v>MD</v>
          </cell>
          <cell r="S525" t="str">
            <v>Maryland</v>
          </cell>
          <cell r="T525">
            <v>0</v>
          </cell>
          <cell r="U525">
            <v>0</v>
          </cell>
          <cell r="V525" t="str">
            <v>County</v>
          </cell>
        </row>
        <row r="526">
          <cell r="B526">
            <v>26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R526" t="str">
            <v>ME</v>
          </cell>
          <cell r="S526" t="str">
            <v>Maine</v>
          </cell>
          <cell r="T526">
            <v>0</v>
          </cell>
          <cell r="U526">
            <v>0</v>
          </cell>
          <cell r="V526" t="str">
            <v>County</v>
          </cell>
        </row>
        <row r="527">
          <cell r="B527">
            <v>27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R527" t="str">
            <v>MI</v>
          </cell>
          <cell r="S527" t="str">
            <v>Michigan</v>
          </cell>
          <cell r="T527">
            <v>0</v>
          </cell>
          <cell r="U527">
            <v>0</v>
          </cell>
          <cell r="V527" t="str">
            <v>County</v>
          </cell>
        </row>
        <row r="528">
          <cell r="B528">
            <v>28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R528" t="str">
            <v>MN</v>
          </cell>
          <cell r="S528" t="str">
            <v>Minnesota</v>
          </cell>
          <cell r="T528">
            <v>0</v>
          </cell>
          <cell r="U528">
            <v>0</v>
          </cell>
          <cell r="V528" t="str">
            <v>County</v>
          </cell>
        </row>
        <row r="529">
          <cell r="B529">
            <v>29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R529" t="str">
            <v>MO</v>
          </cell>
          <cell r="S529" t="str">
            <v>Missouri</v>
          </cell>
          <cell r="T529">
            <v>0</v>
          </cell>
          <cell r="U529">
            <v>0</v>
          </cell>
          <cell r="V529" t="str">
            <v>County</v>
          </cell>
        </row>
        <row r="530">
          <cell r="B530">
            <v>30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R530" t="str">
            <v>MP</v>
          </cell>
          <cell r="S530" t="str">
            <v>Commonwealth of Northern Mariana Islands</v>
          </cell>
          <cell r="T530">
            <v>0</v>
          </cell>
          <cell r="U530">
            <v>0</v>
          </cell>
          <cell r="V530" t="str">
            <v>Village/Municipality</v>
          </cell>
        </row>
        <row r="531">
          <cell r="B531">
            <v>31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R531" t="str">
            <v>MS</v>
          </cell>
          <cell r="S531" t="str">
            <v>Mississippi</v>
          </cell>
          <cell r="T531">
            <v>0</v>
          </cell>
          <cell r="U531">
            <v>0</v>
          </cell>
          <cell r="V531" t="str">
            <v>County</v>
          </cell>
        </row>
        <row r="532">
          <cell r="B532">
            <v>32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R532" t="str">
            <v>MT</v>
          </cell>
          <cell r="S532" t="str">
            <v>Montana</v>
          </cell>
          <cell r="T532">
            <v>0</v>
          </cell>
          <cell r="U532">
            <v>0</v>
          </cell>
          <cell r="V532" t="str">
            <v>County</v>
          </cell>
        </row>
        <row r="533">
          <cell r="B533">
            <v>33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R533" t="str">
            <v>NC</v>
          </cell>
          <cell r="S533" t="str">
            <v>North Carolina</v>
          </cell>
          <cell r="T533">
            <v>0</v>
          </cell>
          <cell r="U533">
            <v>0</v>
          </cell>
          <cell r="V533" t="str">
            <v>County</v>
          </cell>
        </row>
        <row r="534">
          <cell r="B534">
            <v>34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R534" t="str">
            <v>ND</v>
          </cell>
          <cell r="S534" t="str">
            <v>North Dakota</v>
          </cell>
          <cell r="T534">
            <v>0</v>
          </cell>
          <cell r="U534">
            <v>0</v>
          </cell>
          <cell r="V534" t="str">
            <v>County</v>
          </cell>
        </row>
        <row r="535">
          <cell r="B535">
            <v>35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R535" t="str">
            <v>NE</v>
          </cell>
          <cell r="S535" t="str">
            <v>Nebraska</v>
          </cell>
          <cell r="T535">
            <v>0</v>
          </cell>
          <cell r="U535">
            <v>0</v>
          </cell>
          <cell r="V535" t="str">
            <v>County</v>
          </cell>
        </row>
        <row r="536">
          <cell r="B536">
            <v>36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R536" t="str">
            <v>NH</v>
          </cell>
          <cell r="S536" t="str">
            <v>New Hampshire</v>
          </cell>
          <cell r="T536">
            <v>0</v>
          </cell>
          <cell r="U536">
            <v>0</v>
          </cell>
          <cell r="V536" t="str">
            <v>County</v>
          </cell>
        </row>
        <row r="537">
          <cell r="B537">
            <v>37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R537" t="str">
            <v>NJ</v>
          </cell>
          <cell r="S537" t="str">
            <v>New Jersey</v>
          </cell>
          <cell r="T537">
            <v>0</v>
          </cell>
          <cell r="U537">
            <v>0</v>
          </cell>
          <cell r="V537" t="str">
            <v>County</v>
          </cell>
        </row>
        <row r="538">
          <cell r="B538">
            <v>38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R538" t="str">
            <v>NM</v>
          </cell>
          <cell r="S538" t="str">
            <v>New Mexico</v>
          </cell>
          <cell r="T538">
            <v>0</v>
          </cell>
          <cell r="U538">
            <v>0</v>
          </cell>
          <cell r="V538" t="str">
            <v>County</v>
          </cell>
        </row>
        <row r="539">
          <cell r="B539">
            <v>39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R539" t="str">
            <v>NV</v>
          </cell>
          <cell r="S539" t="str">
            <v>Nevada</v>
          </cell>
          <cell r="T539">
            <v>0</v>
          </cell>
          <cell r="U539">
            <v>0</v>
          </cell>
          <cell r="V539" t="str">
            <v>County</v>
          </cell>
        </row>
        <row r="540">
          <cell r="B540">
            <v>40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R540" t="str">
            <v>NY</v>
          </cell>
          <cell r="S540" t="str">
            <v>New York</v>
          </cell>
          <cell r="T540">
            <v>0</v>
          </cell>
          <cell r="U540">
            <v>0</v>
          </cell>
          <cell r="V540" t="str">
            <v>County</v>
          </cell>
        </row>
        <row r="541">
          <cell r="B541">
            <v>41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R541" t="str">
            <v>OH</v>
          </cell>
          <cell r="S541" t="str">
            <v>Ohio</v>
          </cell>
          <cell r="T541">
            <v>0</v>
          </cell>
          <cell r="U541">
            <v>0</v>
          </cell>
          <cell r="V541" t="str">
            <v>County</v>
          </cell>
        </row>
        <row r="542">
          <cell r="B542">
            <v>42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R542" t="str">
            <v>OK</v>
          </cell>
          <cell r="S542" t="str">
            <v>Oklahoma</v>
          </cell>
          <cell r="T542">
            <v>0</v>
          </cell>
          <cell r="U542">
            <v>0</v>
          </cell>
          <cell r="V542" t="str">
            <v>County</v>
          </cell>
        </row>
        <row r="543">
          <cell r="B543">
            <v>43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R543" t="str">
            <v>OR</v>
          </cell>
          <cell r="S543" t="str">
            <v>Oregon</v>
          </cell>
          <cell r="T543">
            <v>0</v>
          </cell>
          <cell r="U543">
            <v>0</v>
          </cell>
          <cell r="V543" t="str">
            <v>County</v>
          </cell>
        </row>
        <row r="544">
          <cell r="B544">
            <v>44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R544" t="str">
            <v>PA</v>
          </cell>
          <cell r="S544" t="str">
            <v>Pennsylvania</v>
          </cell>
          <cell r="T544">
            <v>0</v>
          </cell>
          <cell r="U544">
            <v>0</v>
          </cell>
          <cell r="V544" t="str">
            <v>County</v>
          </cell>
        </row>
        <row r="545">
          <cell r="B545">
            <v>45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R545" t="str">
            <v>PR</v>
          </cell>
          <cell r="S545" t="str">
            <v>Puerto Rico</v>
          </cell>
          <cell r="T545">
            <v>0</v>
          </cell>
          <cell r="U545">
            <v>0</v>
          </cell>
          <cell r="V545" t="str">
            <v>County</v>
          </cell>
        </row>
        <row r="546">
          <cell r="B546">
            <v>46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R546" t="str">
            <v>RI</v>
          </cell>
          <cell r="S546" t="str">
            <v>Rhode Island</v>
          </cell>
          <cell r="T546">
            <v>0</v>
          </cell>
          <cell r="U546">
            <v>0</v>
          </cell>
          <cell r="V546" t="str">
            <v>County</v>
          </cell>
        </row>
        <row r="547">
          <cell r="B547">
            <v>47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R547" t="str">
            <v>SC</v>
          </cell>
          <cell r="S547" t="str">
            <v>South Carolina</v>
          </cell>
          <cell r="T547">
            <v>0</v>
          </cell>
          <cell r="U547">
            <v>0</v>
          </cell>
          <cell r="V547" t="str">
            <v>County</v>
          </cell>
        </row>
        <row r="548">
          <cell r="B548">
            <v>48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R548" t="str">
            <v>SD</v>
          </cell>
          <cell r="S548" t="str">
            <v>South Dakota</v>
          </cell>
          <cell r="T548">
            <v>0</v>
          </cell>
          <cell r="U548">
            <v>0</v>
          </cell>
          <cell r="V548" t="str">
            <v>County</v>
          </cell>
        </row>
        <row r="549">
          <cell r="B549">
            <v>49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R549" t="str">
            <v>TN</v>
          </cell>
          <cell r="S549" t="str">
            <v>Tennessee</v>
          </cell>
          <cell r="T549">
            <v>0</v>
          </cell>
          <cell r="U549">
            <v>0</v>
          </cell>
          <cell r="V549" t="str">
            <v>County</v>
          </cell>
        </row>
        <row r="550">
          <cell r="B550">
            <v>50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R550" t="str">
            <v>TX</v>
          </cell>
          <cell r="S550" t="str">
            <v>Texas</v>
          </cell>
          <cell r="T550">
            <v>0</v>
          </cell>
          <cell r="U550">
            <v>0</v>
          </cell>
          <cell r="V550" t="str">
            <v>County</v>
          </cell>
        </row>
        <row r="551">
          <cell r="B551">
            <v>51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R551" t="str">
            <v>UT</v>
          </cell>
          <cell r="S551" t="str">
            <v>Utah</v>
          </cell>
          <cell r="T551">
            <v>0</v>
          </cell>
          <cell r="U551">
            <v>0</v>
          </cell>
          <cell r="V551" t="str">
            <v>County</v>
          </cell>
        </row>
        <row r="552">
          <cell r="B552">
            <v>52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R552" t="str">
            <v>VA</v>
          </cell>
          <cell r="S552" t="str">
            <v>Virginia</v>
          </cell>
          <cell r="T552">
            <v>0</v>
          </cell>
          <cell r="U552">
            <v>0</v>
          </cell>
          <cell r="V552" t="str">
            <v>County</v>
          </cell>
        </row>
        <row r="553">
          <cell r="B553">
            <v>53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R553" t="str">
            <v>VI</v>
          </cell>
          <cell r="S553" t="str">
            <v>Virgin Islands</v>
          </cell>
          <cell r="T553">
            <v>0</v>
          </cell>
          <cell r="U553">
            <v>0</v>
          </cell>
          <cell r="V553" t="str">
            <v>County</v>
          </cell>
        </row>
        <row r="554">
          <cell r="B554">
            <v>54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R554" t="str">
            <v>VT</v>
          </cell>
          <cell r="S554" t="str">
            <v>Vermont</v>
          </cell>
          <cell r="T554">
            <v>0</v>
          </cell>
          <cell r="U554">
            <v>0</v>
          </cell>
          <cell r="V554" t="str">
            <v>County</v>
          </cell>
        </row>
        <row r="555">
          <cell r="B555">
            <v>55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R555" t="str">
            <v>WA</v>
          </cell>
          <cell r="S555" t="str">
            <v>Washington</v>
          </cell>
          <cell r="T555">
            <v>0</v>
          </cell>
          <cell r="U555">
            <v>0</v>
          </cell>
          <cell r="V555" t="str">
            <v>County</v>
          </cell>
        </row>
        <row r="556">
          <cell r="B556">
            <v>56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R556" t="str">
            <v>WI</v>
          </cell>
          <cell r="S556" t="str">
            <v>Wisconsin</v>
          </cell>
          <cell r="T556">
            <v>0</v>
          </cell>
          <cell r="U556">
            <v>0</v>
          </cell>
          <cell r="V556" t="str">
            <v>County</v>
          </cell>
        </row>
        <row r="557">
          <cell r="B557">
            <v>57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R557" t="str">
            <v>WV</v>
          </cell>
          <cell r="S557" t="str">
            <v>West Virginia</v>
          </cell>
          <cell r="T557">
            <v>0</v>
          </cell>
          <cell r="U557">
            <v>0</v>
          </cell>
          <cell r="V557" t="str">
            <v>County</v>
          </cell>
        </row>
        <row r="558">
          <cell r="B558">
            <v>58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R558" t="str">
            <v>WY</v>
          </cell>
          <cell r="S558" t="str">
            <v>Wyoming</v>
          </cell>
          <cell r="T558">
            <v>0</v>
          </cell>
          <cell r="U558">
            <v>0</v>
          </cell>
          <cell r="V558" t="str">
            <v>County</v>
          </cell>
        </row>
        <row r="559">
          <cell r="B559">
            <v>59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</row>
        <row r="560">
          <cell r="B560">
            <v>60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B561">
            <v>61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B562">
            <v>62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</row>
        <row r="563">
          <cell r="B563">
            <v>63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</row>
        <row r="564">
          <cell r="B564">
            <v>64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U564">
            <v>0</v>
          </cell>
        </row>
        <row r="565">
          <cell r="B565">
            <v>65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U565">
            <v>1</v>
          </cell>
        </row>
        <row r="566">
          <cell r="B566">
            <v>66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U566">
            <v>2</v>
          </cell>
        </row>
        <row r="567">
          <cell r="B567">
            <v>67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U567">
            <v>3</v>
          </cell>
        </row>
        <row r="568">
          <cell r="B568">
            <v>68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U568">
            <v>4</v>
          </cell>
        </row>
        <row r="569">
          <cell r="B569">
            <v>69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U569">
            <v>5</v>
          </cell>
        </row>
        <row r="570">
          <cell r="B570">
            <v>70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U570">
            <v>6</v>
          </cell>
        </row>
        <row r="571">
          <cell r="B571">
            <v>71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U571">
            <v>7</v>
          </cell>
        </row>
        <row r="572">
          <cell r="B572">
            <v>72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U572">
            <v>8</v>
          </cell>
        </row>
        <row r="573">
          <cell r="B573">
            <v>73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U573">
            <v>9</v>
          </cell>
        </row>
        <row r="574">
          <cell r="B574">
            <v>74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U574">
            <v>10</v>
          </cell>
        </row>
        <row r="575">
          <cell r="B575">
            <v>75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U575">
            <v>11</v>
          </cell>
        </row>
        <row r="576">
          <cell r="B576">
            <v>76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U576">
            <v>12</v>
          </cell>
        </row>
        <row r="577">
          <cell r="B577">
            <v>77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U577">
            <v>13</v>
          </cell>
        </row>
        <row r="578">
          <cell r="B578">
            <v>78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U578">
            <v>14</v>
          </cell>
        </row>
        <row r="579">
          <cell r="B579">
            <v>79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U579">
            <v>15</v>
          </cell>
        </row>
        <row r="580">
          <cell r="B580">
            <v>80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U580">
            <v>16</v>
          </cell>
        </row>
        <row r="581">
          <cell r="B581">
            <v>81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U581">
            <v>17</v>
          </cell>
        </row>
        <row r="582">
          <cell r="B582">
            <v>82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U582">
            <v>18</v>
          </cell>
        </row>
        <row r="583">
          <cell r="B583">
            <v>83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U583">
            <v>19</v>
          </cell>
        </row>
        <row r="584">
          <cell r="B584">
            <v>84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U584">
            <v>20</v>
          </cell>
        </row>
        <row r="585">
          <cell r="B585">
            <v>85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U585">
            <v>21</v>
          </cell>
        </row>
        <row r="586">
          <cell r="B586">
            <v>86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U586">
            <v>22</v>
          </cell>
        </row>
        <row r="587">
          <cell r="B587">
            <v>87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U587">
            <v>23</v>
          </cell>
        </row>
        <row r="588">
          <cell r="B588">
            <v>88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U588">
            <v>24</v>
          </cell>
        </row>
        <row r="589">
          <cell r="B589">
            <v>89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U589">
            <v>25</v>
          </cell>
        </row>
        <row r="590">
          <cell r="B590">
            <v>90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U590">
            <v>26</v>
          </cell>
        </row>
        <row r="591">
          <cell r="B591">
            <v>91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U591">
            <v>27</v>
          </cell>
        </row>
        <row r="592">
          <cell r="B592">
            <v>92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U592">
            <v>28</v>
          </cell>
        </row>
        <row r="593">
          <cell r="B593">
            <v>93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U593">
            <v>29</v>
          </cell>
        </row>
        <row r="594">
          <cell r="B594">
            <v>94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U594">
            <v>30</v>
          </cell>
        </row>
        <row r="595">
          <cell r="B595">
            <v>95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U595">
            <v>31</v>
          </cell>
        </row>
        <row r="596">
          <cell r="B596">
            <v>96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U596">
            <v>32</v>
          </cell>
        </row>
        <row r="597">
          <cell r="B597">
            <v>97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U597">
            <v>33</v>
          </cell>
        </row>
        <row r="598">
          <cell r="B598">
            <v>98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U598">
            <v>34</v>
          </cell>
        </row>
        <row r="599">
          <cell r="B599">
            <v>99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U599">
            <v>35</v>
          </cell>
        </row>
        <row r="600">
          <cell r="B600">
            <v>100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U600">
            <v>36</v>
          </cell>
        </row>
        <row r="601">
          <cell r="B601">
            <v>101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U601">
            <v>37</v>
          </cell>
        </row>
        <row r="602">
          <cell r="B602">
            <v>102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U602">
            <v>38</v>
          </cell>
        </row>
        <row r="603">
          <cell r="B603">
            <v>103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U603">
            <v>39</v>
          </cell>
        </row>
        <row r="604">
          <cell r="B604">
            <v>104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U604">
            <v>40</v>
          </cell>
        </row>
        <row r="605">
          <cell r="B605">
            <v>105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U605">
            <v>41</v>
          </cell>
        </row>
        <row r="606">
          <cell r="B606">
            <v>106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U606">
            <v>42</v>
          </cell>
        </row>
        <row r="607">
          <cell r="B607">
            <v>107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U607">
            <v>43</v>
          </cell>
        </row>
        <row r="608">
          <cell r="B608">
            <v>108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U608">
            <v>44</v>
          </cell>
        </row>
        <row r="609">
          <cell r="B609">
            <v>109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U609">
            <v>45</v>
          </cell>
        </row>
        <row r="610">
          <cell r="B610">
            <v>110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U610">
            <v>46</v>
          </cell>
        </row>
        <row r="611">
          <cell r="B611">
            <v>111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U611">
            <v>47</v>
          </cell>
        </row>
        <row r="612">
          <cell r="B612">
            <v>112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U612">
            <v>48</v>
          </cell>
        </row>
        <row r="613">
          <cell r="B613">
            <v>113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U613">
            <v>49</v>
          </cell>
        </row>
        <row r="614">
          <cell r="B614">
            <v>114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U614">
            <v>50</v>
          </cell>
        </row>
        <row r="615">
          <cell r="B615">
            <v>115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U615">
            <v>51</v>
          </cell>
        </row>
        <row r="616">
          <cell r="B616">
            <v>116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U616">
            <v>52</v>
          </cell>
        </row>
        <row r="617">
          <cell r="B617">
            <v>117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U617">
            <v>53</v>
          </cell>
        </row>
        <row r="618">
          <cell r="B618">
            <v>118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U618">
            <v>54</v>
          </cell>
        </row>
        <row r="619">
          <cell r="B619">
            <v>119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U619">
            <v>55</v>
          </cell>
        </row>
        <row r="620">
          <cell r="B620">
            <v>120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U620">
            <v>56</v>
          </cell>
        </row>
        <row r="621">
          <cell r="B621">
            <v>121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U621">
            <v>57</v>
          </cell>
        </row>
        <row r="622">
          <cell r="B622">
            <v>122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U622">
            <v>58</v>
          </cell>
        </row>
        <row r="623">
          <cell r="B623">
            <v>123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U623">
            <v>59</v>
          </cell>
        </row>
        <row r="624">
          <cell r="B624">
            <v>124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U624">
            <v>60</v>
          </cell>
        </row>
        <row r="625">
          <cell r="B625">
            <v>125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U625">
            <v>61</v>
          </cell>
        </row>
        <row r="626">
          <cell r="B626">
            <v>126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U626">
            <v>62</v>
          </cell>
        </row>
        <row r="627">
          <cell r="B627">
            <v>127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U627">
            <v>63</v>
          </cell>
        </row>
        <row r="628">
          <cell r="B628">
            <v>128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U628">
            <v>64</v>
          </cell>
        </row>
        <row r="629">
          <cell r="B629">
            <v>129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U629">
            <v>65</v>
          </cell>
        </row>
        <row r="630">
          <cell r="B630">
            <v>130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U630">
            <v>66</v>
          </cell>
        </row>
        <row r="631">
          <cell r="B631">
            <v>131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U631">
            <v>67</v>
          </cell>
        </row>
        <row r="632">
          <cell r="B632">
            <v>132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U632">
            <v>68</v>
          </cell>
        </row>
        <row r="633">
          <cell r="B633">
            <v>133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U633">
            <v>69</v>
          </cell>
        </row>
        <row r="634">
          <cell r="B634">
            <v>134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U634">
            <v>70</v>
          </cell>
        </row>
        <row r="635">
          <cell r="B635">
            <v>135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U635">
            <v>71</v>
          </cell>
        </row>
        <row r="636">
          <cell r="B636">
            <v>136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U636">
            <v>72</v>
          </cell>
        </row>
        <row r="637">
          <cell r="B637">
            <v>137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U637">
            <v>73</v>
          </cell>
        </row>
        <row r="638">
          <cell r="B638">
            <v>138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U638">
            <v>74</v>
          </cell>
        </row>
        <row r="639">
          <cell r="B639">
            <v>139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U639">
            <v>75</v>
          </cell>
        </row>
        <row r="640">
          <cell r="B640">
            <v>140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U640">
            <v>76</v>
          </cell>
        </row>
        <row r="641">
          <cell r="B641">
            <v>141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U641">
            <v>77</v>
          </cell>
        </row>
        <row r="642">
          <cell r="B642">
            <v>142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U642">
            <v>78</v>
          </cell>
        </row>
        <row r="643">
          <cell r="B643">
            <v>143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U643">
            <v>79</v>
          </cell>
        </row>
        <row r="644">
          <cell r="B644">
            <v>144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U644">
            <v>80</v>
          </cell>
        </row>
        <row r="645">
          <cell r="B645">
            <v>145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U645">
            <v>81</v>
          </cell>
        </row>
        <row r="646">
          <cell r="B646">
            <v>146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U646">
            <v>82</v>
          </cell>
        </row>
        <row r="647">
          <cell r="B647">
            <v>147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U647">
            <v>83</v>
          </cell>
        </row>
        <row r="648">
          <cell r="B648">
            <v>148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U648">
            <v>84</v>
          </cell>
        </row>
        <row r="649">
          <cell r="B649">
            <v>149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U649">
            <v>85</v>
          </cell>
        </row>
        <row r="650">
          <cell r="B650">
            <v>150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U650">
            <v>86</v>
          </cell>
        </row>
        <row r="651">
          <cell r="B651">
            <v>151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U651">
            <v>87</v>
          </cell>
        </row>
        <row r="652">
          <cell r="B652">
            <v>152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U652">
            <v>88</v>
          </cell>
        </row>
        <row r="653">
          <cell r="B653">
            <v>153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U653">
            <v>89</v>
          </cell>
        </row>
        <row r="654">
          <cell r="B654">
            <v>154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U654">
            <v>90</v>
          </cell>
        </row>
        <row r="655">
          <cell r="B655">
            <v>155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U655">
            <v>91</v>
          </cell>
        </row>
        <row r="656">
          <cell r="B656">
            <v>156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U656">
            <v>92</v>
          </cell>
        </row>
        <row r="657">
          <cell r="B657">
            <v>157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U657">
            <v>93</v>
          </cell>
        </row>
        <row r="658">
          <cell r="B658">
            <v>158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U658">
            <v>94</v>
          </cell>
        </row>
        <row r="659">
          <cell r="B659">
            <v>159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U659">
            <v>95</v>
          </cell>
        </row>
        <row r="660">
          <cell r="B660">
            <v>160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U660">
            <v>96</v>
          </cell>
        </row>
        <row r="661">
          <cell r="B661">
            <v>161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U661">
            <v>97</v>
          </cell>
        </row>
        <row r="662">
          <cell r="B662">
            <v>162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U662">
            <v>98</v>
          </cell>
        </row>
        <row r="663">
          <cell r="B663">
            <v>163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U663">
            <v>99</v>
          </cell>
        </row>
        <row r="664">
          <cell r="B664">
            <v>164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</row>
        <row r="665">
          <cell r="B665">
            <v>165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</row>
        <row r="666">
          <cell r="B666">
            <v>166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</row>
        <row r="667">
          <cell r="B667">
            <v>167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</row>
        <row r="668">
          <cell r="B668">
            <v>168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</row>
        <row r="669">
          <cell r="B669">
            <v>169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</row>
        <row r="670">
          <cell r="B670">
            <v>170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</row>
        <row r="671">
          <cell r="B671">
            <v>171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</row>
        <row r="672">
          <cell r="B672">
            <v>172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</row>
        <row r="673">
          <cell r="B673">
            <v>173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</row>
        <row r="674">
          <cell r="B674">
            <v>174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</row>
        <row r="675">
          <cell r="B675">
            <v>175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</row>
        <row r="676">
          <cell r="B676">
            <v>176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</row>
        <row r="677">
          <cell r="B677">
            <v>177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</row>
        <row r="678">
          <cell r="B678">
            <v>178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</row>
        <row r="679">
          <cell r="B679">
            <v>179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</row>
        <row r="680">
          <cell r="B680">
            <v>180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</row>
        <row r="681">
          <cell r="B681">
            <v>181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</row>
        <row r="682">
          <cell r="B682">
            <v>182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</row>
        <row r="683">
          <cell r="B683">
            <v>183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</row>
        <row r="684">
          <cell r="B684">
            <v>184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</row>
        <row r="685">
          <cell r="B685">
            <v>185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</row>
        <row r="686">
          <cell r="B686">
            <v>186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</row>
        <row r="687">
          <cell r="B687">
            <v>187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</row>
        <row r="688">
          <cell r="B688">
            <v>188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</row>
        <row r="689">
          <cell r="B689">
            <v>189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</row>
        <row r="690">
          <cell r="B690">
            <v>190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</row>
        <row r="691">
          <cell r="B691">
            <v>191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</row>
        <row r="692">
          <cell r="B692">
            <v>192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</row>
        <row r="693">
          <cell r="B693">
            <v>193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</row>
        <row r="694">
          <cell r="B694">
            <v>194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</row>
        <row r="695">
          <cell r="B695">
            <v>195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</row>
        <row r="696">
          <cell r="B696">
            <v>196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</row>
        <row r="697">
          <cell r="B697">
            <v>197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</row>
        <row r="698">
          <cell r="B698">
            <v>198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</row>
        <row r="699">
          <cell r="B699">
            <v>199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</row>
        <row r="700">
          <cell r="B700">
            <v>200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</row>
        <row r="701">
          <cell r="B701">
            <v>201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</row>
        <row r="702">
          <cell r="B702">
            <v>202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</row>
        <row r="703">
          <cell r="B703">
            <v>203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</row>
        <row r="704">
          <cell r="B704">
            <v>204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</row>
        <row r="705">
          <cell r="B705">
            <v>205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</row>
        <row r="706">
          <cell r="B706">
            <v>206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</row>
        <row r="707">
          <cell r="B707">
            <v>207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</row>
        <row r="708">
          <cell r="B708">
            <v>208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</row>
        <row r="709">
          <cell r="B709">
            <v>209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</row>
        <row r="710">
          <cell r="B710">
            <v>210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</row>
        <row r="711">
          <cell r="B711">
            <v>211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</row>
        <row r="712">
          <cell r="B712">
            <v>212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</row>
        <row r="713">
          <cell r="B713">
            <v>213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</row>
        <row r="714">
          <cell r="B714">
            <v>214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</row>
        <row r="715">
          <cell r="B715">
            <v>215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</row>
        <row r="716">
          <cell r="B716">
            <v>216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B717">
            <v>217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</row>
        <row r="718">
          <cell r="B718">
            <v>218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B719">
            <v>219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</row>
        <row r="720">
          <cell r="B720">
            <v>220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</row>
        <row r="721">
          <cell r="B721">
            <v>221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</row>
        <row r="722">
          <cell r="B722">
            <v>222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</row>
        <row r="723">
          <cell r="B723">
            <v>223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</row>
        <row r="724">
          <cell r="B724">
            <v>224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</row>
        <row r="725">
          <cell r="B725">
            <v>225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</row>
        <row r="726">
          <cell r="B726">
            <v>226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</row>
        <row r="727">
          <cell r="B727">
            <v>227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</row>
        <row r="728">
          <cell r="B728">
            <v>228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</row>
        <row r="729">
          <cell r="B729">
            <v>229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</row>
        <row r="730">
          <cell r="B730">
            <v>230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</row>
        <row r="731">
          <cell r="B731">
            <v>231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</row>
        <row r="732">
          <cell r="B732">
            <v>232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</row>
        <row r="733">
          <cell r="B733">
            <v>233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</row>
        <row r="734">
          <cell r="B734">
            <v>234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</row>
        <row r="735">
          <cell r="B735">
            <v>235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</row>
        <row r="736">
          <cell r="B736">
            <v>236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</row>
        <row r="737">
          <cell r="B737">
            <v>237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</row>
        <row r="738">
          <cell r="B738">
            <v>238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</row>
        <row r="739">
          <cell r="B739">
            <v>239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</row>
        <row r="740">
          <cell r="B740">
            <v>240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</row>
        <row r="741">
          <cell r="B741">
            <v>241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</row>
        <row r="742">
          <cell r="B742">
            <v>242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</row>
        <row r="743">
          <cell r="B743">
            <v>243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</row>
        <row r="744">
          <cell r="B744">
            <v>244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</row>
        <row r="745">
          <cell r="B745">
            <v>245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</row>
        <row r="746">
          <cell r="B746">
            <v>246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</row>
        <row r="747">
          <cell r="B747">
            <v>247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</row>
        <row r="748">
          <cell r="B748">
            <v>248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</row>
        <row r="749">
          <cell r="B749">
            <v>249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</row>
        <row r="750">
          <cell r="B750">
            <v>250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B751">
            <v>251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B752">
            <v>252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</row>
        <row r="753">
          <cell r="B753">
            <v>253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</row>
        <row r="754">
          <cell r="B754">
            <v>254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</row>
        <row r="755">
          <cell r="B755">
            <v>255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</row>
        <row r="756">
          <cell r="B756">
            <v>256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</row>
        <row r="757">
          <cell r="B757">
            <v>257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</row>
        <row r="758">
          <cell r="B758">
            <v>258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</row>
        <row r="759">
          <cell r="B759">
            <v>259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</row>
        <row r="760">
          <cell r="B760">
            <v>260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</row>
        <row r="761">
          <cell r="B761">
            <v>261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</row>
        <row r="762">
          <cell r="B762">
            <v>262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</row>
        <row r="763">
          <cell r="B763">
            <v>263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</row>
        <row r="764">
          <cell r="B764">
            <v>264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</row>
        <row r="765">
          <cell r="B765">
            <v>265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</row>
        <row r="766">
          <cell r="B766">
            <v>266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</row>
        <row r="767">
          <cell r="B767">
            <v>267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</row>
        <row r="768">
          <cell r="B768">
            <v>268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</row>
        <row r="769">
          <cell r="B769">
            <v>269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</row>
        <row r="770">
          <cell r="B770">
            <v>270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</row>
        <row r="771">
          <cell r="B771">
            <v>271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</row>
        <row r="772">
          <cell r="B772">
            <v>272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</row>
        <row r="773">
          <cell r="B773">
            <v>273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</row>
        <row r="774">
          <cell r="B774">
            <v>274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</row>
        <row r="775">
          <cell r="B775">
            <v>275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</row>
        <row r="776">
          <cell r="B776">
            <v>276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</row>
        <row r="777">
          <cell r="B777">
            <v>277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</row>
        <row r="778">
          <cell r="B778">
            <v>278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</row>
        <row r="779">
          <cell r="B779">
            <v>279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</row>
        <row r="780">
          <cell r="B780">
            <v>280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</row>
        <row r="781">
          <cell r="B781">
            <v>281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</row>
        <row r="782">
          <cell r="B782">
            <v>282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</row>
        <row r="783">
          <cell r="B783">
            <v>283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</row>
        <row r="784">
          <cell r="B784">
            <v>284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</row>
        <row r="785">
          <cell r="B785">
            <v>285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</row>
        <row r="786">
          <cell r="B786">
            <v>286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</row>
        <row r="787">
          <cell r="B787">
            <v>287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</row>
        <row r="788">
          <cell r="B788">
            <v>288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</row>
        <row r="789">
          <cell r="B789">
            <v>289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</row>
        <row r="790">
          <cell r="B790">
            <v>290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</row>
        <row r="791">
          <cell r="B791">
            <v>291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</row>
        <row r="792">
          <cell r="B792">
            <v>292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</row>
        <row r="793">
          <cell r="B793">
            <v>293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</row>
        <row r="794">
          <cell r="B794">
            <v>294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</row>
        <row r="795">
          <cell r="B795">
            <v>295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</row>
        <row r="796">
          <cell r="B796">
            <v>296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</row>
        <row r="797">
          <cell r="B797">
            <v>297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</row>
        <row r="798">
          <cell r="B798">
            <v>298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</row>
        <row r="799">
          <cell r="B799">
            <v>299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</row>
        <row r="800">
          <cell r="B800">
            <v>300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</row>
        <row r="801">
          <cell r="B801">
            <v>301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</row>
        <row r="802">
          <cell r="B802">
            <v>302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</row>
        <row r="803">
          <cell r="B803">
            <v>303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</row>
        <row r="804">
          <cell r="B804">
            <v>304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</row>
        <row r="805">
          <cell r="B805">
            <v>305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</row>
        <row r="806">
          <cell r="B806">
            <v>306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</row>
        <row r="807">
          <cell r="B807">
            <v>307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</row>
        <row r="808">
          <cell r="B808">
            <v>308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</row>
        <row r="809">
          <cell r="B809">
            <v>309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</row>
        <row r="810">
          <cell r="B810">
            <v>310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</row>
        <row r="811">
          <cell r="B811">
            <v>311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</row>
        <row r="812">
          <cell r="B812">
            <v>312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</row>
        <row r="813">
          <cell r="B813">
            <v>313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</row>
        <row r="814">
          <cell r="B814">
            <v>314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</row>
        <row r="815">
          <cell r="B815">
            <v>315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</row>
        <row r="816">
          <cell r="B816">
            <v>316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B817">
            <v>317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</row>
        <row r="818">
          <cell r="B818">
            <v>318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</row>
        <row r="819">
          <cell r="B819">
            <v>319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</row>
        <row r="820">
          <cell r="B820">
            <v>320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</row>
        <row r="821">
          <cell r="B821">
            <v>321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</row>
        <row r="822">
          <cell r="B822">
            <v>322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</row>
        <row r="823">
          <cell r="B823">
            <v>323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</row>
        <row r="824">
          <cell r="B824">
            <v>324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</row>
        <row r="825">
          <cell r="B825">
            <v>325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</row>
        <row r="826">
          <cell r="B826">
            <v>326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</row>
        <row r="827">
          <cell r="B827">
            <v>327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</row>
        <row r="828">
          <cell r="B828">
            <v>328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</row>
        <row r="829">
          <cell r="B829">
            <v>329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</row>
        <row r="830">
          <cell r="B830">
            <v>330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B831">
            <v>331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</row>
        <row r="832">
          <cell r="B832">
            <v>332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</row>
        <row r="833">
          <cell r="B833">
            <v>333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</row>
        <row r="834">
          <cell r="B834">
            <v>334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B835">
            <v>335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</row>
        <row r="836">
          <cell r="B836">
            <v>336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</row>
        <row r="837">
          <cell r="B837">
            <v>337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</row>
        <row r="838">
          <cell r="B838">
            <v>338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</row>
        <row r="839">
          <cell r="B839">
            <v>339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</row>
        <row r="840">
          <cell r="B840">
            <v>340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</row>
        <row r="841">
          <cell r="B841">
            <v>341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</row>
        <row r="842">
          <cell r="B842">
            <v>342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</row>
        <row r="843">
          <cell r="B843">
            <v>343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</row>
        <row r="844">
          <cell r="B844">
            <v>344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</row>
        <row r="845">
          <cell r="B845">
            <v>345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</row>
        <row r="846">
          <cell r="B846">
            <v>346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</row>
        <row r="847">
          <cell r="B847">
            <v>347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</row>
        <row r="848">
          <cell r="B848">
            <v>348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</row>
        <row r="849">
          <cell r="B849">
            <v>349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</row>
        <row r="850">
          <cell r="B850">
            <v>350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</row>
        <row r="851">
          <cell r="B851">
            <v>351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</row>
        <row r="852">
          <cell r="B852">
            <v>352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</row>
        <row r="853">
          <cell r="B853">
            <v>353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</row>
        <row r="854">
          <cell r="B854">
            <v>354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</row>
        <row r="855">
          <cell r="B855">
            <v>355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</row>
        <row r="856">
          <cell r="B856">
            <v>356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</row>
        <row r="857">
          <cell r="B857">
            <v>357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</row>
        <row r="858">
          <cell r="B858">
            <v>358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</row>
        <row r="859">
          <cell r="B859">
            <v>359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</row>
        <row r="860">
          <cell r="B860">
            <v>360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</row>
        <row r="861">
          <cell r="B861">
            <v>361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</row>
        <row r="862">
          <cell r="B862">
            <v>362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</row>
        <row r="863">
          <cell r="B863">
            <v>363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</row>
        <row r="864">
          <cell r="B864">
            <v>364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</row>
        <row r="865">
          <cell r="B865">
            <v>365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</row>
        <row r="866">
          <cell r="B866">
            <v>366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</row>
        <row r="867">
          <cell r="B867">
            <v>367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</row>
        <row r="868">
          <cell r="B868">
            <v>368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</row>
        <row r="869">
          <cell r="B869">
            <v>369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</row>
        <row r="870">
          <cell r="B870">
            <v>370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</row>
        <row r="871">
          <cell r="B871">
            <v>371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</row>
        <row r="872">
          <cell r="B872">
            <v>372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</row>
        <row r="873">
          <cell r="B873">
            <v>373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</row>
        <row r="874">
          <cell r="B874">
            <v>374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</row>
        <row r="875">
          <cell r="B875">
            <v>375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</row>
        <row r="876">
          <cell r="B876">
            <v>376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</row>
        <row r="877">
          <cell r="B877">
            <v>377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</row>
        <row r="878">
          <cell r="B878">
            <v>378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</row>
        <row r="879">
          <cell r="B879">
            <v>379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</row>
        <row r="880">
          <cell r="B880">
            <v>380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</row>
        <row r="881">
          <cell r="B881">
            <v>381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</row>
        <row r="882">
          <cell r="B882">
            <v>382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</row>
        <row r="883">
          <cell r="B883">
            <v>383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</row>
        <row r="884">
          <cell r="B884">
            <v>384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</row>
        <row r="885">
          <cell r="B885">
            <v>385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</row>
        <row r="886">
          <cell r="B886">
            <v>386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</row>
        <row r="887">
          <cell r="B887">
            <v>387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</row>
        <row r="888">
          <cell r="B888">
            <v>388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</row>
        <row r="889">
          <cell r="B889">
            <v>389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</row>
        <row r="890">
          <cell r="B890">
            <v>390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</row>
        <row r="891">
          <cell r="B891">
            <v>391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</row>
        <row r="892">
          <cell r="B892">
            <v>392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</row>
        <row r="893">
          <cell r="B893">
            <v>393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</row>
        <row r="894">
          <cell r="B894">
            <v>394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</row>
        <row r="895">
          <cell r="B895">
            <v>395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</row>
        <row r="896">
          <cell r="B896">
            <v>396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</row>
        <row r="897">
          <cell r="B897">
            <v>397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</row>
        <row r="898">
          <cell r="B898">
            <v>398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</row>
        <row r="899">
          <cell r="B899">
            <v>399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</row>
        <row r="900">
          <cell r="B900">
            <v>400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</row>
        <row r="901">
          <cell r="B901">
            <v>401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</row>
        <row r="902">
          <cell r="B902">
            <v>402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</row>
        <row r="903">
          <cell r="B903">
            <v>403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</row>
        <row r="904">
          <cell r="B904">
            <v>404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</row>
        <row r="905">
          <cell r="B905">
            <v>405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</row>
        <row r="906">
          <cell r="B906">
            <v>406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</row>
        <row r="907">
          <cell r="B907">
            <v>407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</row>
        <row r="908">
          <cell r="B908">
            <v>408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</row>
        <row r="909">
          <cell r="B909">
            <v>409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</row>
        <row r="910">
          <cell r="B910">
            <v>410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</row>
        <row r="911">
          <cell r="B911">
            <v>411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</row>
        <row r="912">
          <cell r="B912">
            <v>412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</row>
        <row r="913">
          <cell r="B913">
            <v>413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</row>
        <row r="914">
          <cell r="B914">
            <v>414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</row>
        <row r="915">
          <cell r="B915">
            <v>415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</row>
        <row r="916">
          <cell r="B916">
            <v>416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</row>
        <row r="917">
          <cell r="B917">
            <v>417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</row>
        <row r="918">
          <cell r="B918">
            <v>418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</row>
        <row r="919">
          <cell r="B919">
            <v>419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</row>
        <row r="920">
          <cell r="B920">
            <v>420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</row>
        <row r="921">
          <cell r="B921">
            <v>421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</row>
        <row r="922">
          <cell r="B922">
            <v>422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</row>
        <row r="923">
          <cell r="B923">
            <v>423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</row>
        <row r="924">
          <cell r="B924">
            <v>424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</row>
        <row r="925">
          <cell r="B925">
            <v>425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</row>
        <row r="926">
          <cell r="B926">
            <v>426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</row>
        <row r="927">
          <cell r="B927">
            <v>427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</row>
        <row r="928">
          <cell r="B928">
            <v>428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</row>
        <row r="929">
          <cell r="B929">
            <v>429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</row>
        <row r="930">
          <cell r="B930">
            <v>430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</row>
        <row r="931">
          <cell r="B931">
            <v>431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</row>
        <row r="932">
          <cell r="B932">
            <v>432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</row>
        <row r="933">
          <cell r="B933">
            <v>433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</row>
        <row r="934">
          <cell r="B934">
            <v>434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</row>
        <row r="935">
          <cell r="B935">
            <v>435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</row>
        <row r="936">
          <cell r="B936">
            <v>436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</row>
        <row r="937">
          <cell r="B937">
            <v>437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</row>
        <row r="938">
          <cell r="B938">
            <v>438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</row>
        <row r="939">
          <cell r="B939">
            <v>439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</row>
        <row r="940">
          <cell r="B940">
            <v>440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</row>
        <row r="941">
          <cell r="B941">
            <v>441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</row>
        <row r="942">
          <cell r="B942">
            <v>442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</row>
        <row r="943">
          <cell r="B943">
            <v>443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</row>
        <row r="944">
          <cell r="B944">
            <v>444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</row>
        <row r="945">
          <cell r="B945">
            <v>445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</row>
        <row r="946">
          <cell r="B946">
            <v>446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</row>
        <row r="947">
          <cell r="B947">
            <v>447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</row>
        <row r="948">
          <cell r="B948">
            <v>448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</row>
        <row r="949">
          <cell r="B949">
            <v>449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</row>
        <row r="950">
          <cell r="B950">
            <v>450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</row>
        <row r="951">
          <cell r="B951">
            <v>451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</row>
        <row r="952">
          <cell r="B952">
            <v>452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</row>
        <row r="953">
          <cell r="B953">
            <v>453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</row>
        <row r="954">
          <cell r="B954">
            <v>454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</row>
        <row r="955">
          <cell r="B955">
            <v>455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</row>
        <row r="956">
          <cell r="B956">
            <v>456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</row>
        <row r="957">
          <cell r="B957">
            <v>457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</row>
        <row r="958">
          <cell r="B958">
            <v>458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B959">
            <v>459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</row>
        <row r="960">
          <cell r="B960">
            <v>460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</row>
        <row r="961">
          <cell r="B961">
            <v>461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</row>
        <row r="962">
          <cell r="B962">
            <v>462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</row>
        <row r="963">
          <cell r="B963">
            <v>463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</row>
        <row r="964">
          <cell r="B964">
            <v>464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</row>
        <row r="965">
          <cell r="B965">
            <v>465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</row>
        <row r="966">
          <cell r="B966">
            <v>466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</row>
        <row r="967">
          <cell r="B967">
            <v>467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B968">
            <v>468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</row>
        <row r="969">
          <cell r="B969">
            <v>469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</row>
        <row r="970">
          <cell r="B970">
            <v>470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</row>
        <row r="971">
          <cell r="B971">
            <v>471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</row>
        <row r="972">
          <cell r="B972">
            <v>472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</row>
        <row r="973">
          <cell r="B973">
            <v>473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</row>
        <row r="974">
          <cell r="B974">
            <v>474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</row>
        <row r="975">
          <cell r="B975">
            <v>475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</row>
        <row r="976">
          <cell r="B976">
            <v>476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</row>
        <row r="977">
          <cell r="B977">
            <v>477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</row>
        <row r="978">
          <cell r="B978">
            <v>478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</row>
        <row r="979">
          <cell r="B979">
            <v>479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</row>
        <row r="980">
          <cell r="B980">
            <v>480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</row>
        <row r="981">
          <cell r="B981">
            <v>481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</row>
        <row r="982">
          <cell r="B982">
            <v>482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</row>
        <row r="983">
          <cell r="B983">
            <v>483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</row>
        <row r="984">
          <cell r="B984">
            <v>484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</row>
        <row r="985">
          <cell r="B985">
            <v>485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</row>
        <row r="986">
          <cell r="B986">
            <v>486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B987">
            <v>487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</row>
        <row r="988">
          <cell r="B988">
            <v>488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</row>
        <row r="989">
          <cell r="B989">
            <v>489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</row>
        <row r="990">
          <cell r="B990">
            <v>490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B991">
            <v>491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</row>
        <row r="992">
          <cell r="B992">
            <v>492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</row>
        <row r="993">
          <cell r="B993">
            <v>493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</row>
        <row r="994">
          <cell r="B994">
            <v>494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</row>
        <row r="995">
          <cell r="B995">
            <v>495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</row>
        <row r="996">
          <cell r="B996">
            <v>496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</row>
        <row r="997">
          <cell r="B997">
            <v>497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</row>
        <row r="998">
          <cell r="B998">
            <v>498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</row>
        <row r="1001">
          <cell r="B1001" t="e">
            <v>#N/A</v>
          </cell>
        </row>
        <row r="1003">
          <cell r="D1003" t="e">
            <v>#N/A</v>
          </cell>
          <cell r="F1003" t="e">
            <v>#N/A</v>
          </cell>
        </row>
      </sheetData>
      <sheetData sheetId="7">
        <row r="6">
          <cell r="D6" t="str">
            <v/>
          </cell>
        </row>
        <row r="7">
          <cell r="D7" t="str">
            <v xml:space="preserve"> </v>
          </cell>
          <cell r="E7" t="str">
            <v/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7">
          <cell r="D17" t="str">
            <v xml:space="preserve">,  </v>
          </cell>
        </row>
        <row r="18">
          <cell r="D18" t="str">
            <v/>
          </cell>
        </row>
        <row r="19">
          <cell r="D19" t="str">
            <v/>
          </cell>
        </row>
        <row r="20">
          <cell r="D20">
            <v>0</v>
          </cell>
        </row>
        <row r="23">
          <cell r="D23">
            <v>0</v>
          </cell>
        </row>
        <row r="26">
          <cell r="D26">
            <v>43066</v>
          </cell>
        </row>
        <row r="27">
          <cell r="D27">
            <v>0</v>
          </cell>
        </row>
        <row r="28">
          <cell r="D28" t="e">
            <v>#N/A</v>
          </cell>
        </row>
        <row r="29">
          <cell r="D29" t="e">
            <v>#N/A</v>
          </cell>
        </row>
        <row r="30">
          <cell r="D30" t="str">
            <v>00/100 ($0.00) Dollars</v>
          </cell>
        </row>
        <row r="31">
          <cell r="D31" t="str">
            <v>/100 ($0.00) Dollars</v>
          </cell>
        </row>
        <row r="32">
          <cell r="D32" t="str">
            <v>monthly</v>
          </cell>
        </row>
        <row r="33">
          <cell r="D33" t="str">
            <v xml:space="preserve"> (0) month</v>
          </cell>
        </row>
        <row r="34">
          <cell r="D34" t="str">
            <v/>
          </cell>
        </row>
        <row r="35">
          <cell r="D35" t="str">
            <v>00/100 ($0.00)</v>
          </cell>
        </row>
        <row r="36">
          <cell r="D36" t="str">
            <v>00/100</v>
          </cell>
        </row>
        <row r="37">
          <cell r="D37" t="str">
            <v/>
          </cell>
        </row>
        <row r="38">
          <cell r="D38" t="str">
            <v>month</v>
          </cell>
        </row>
        <row r="39">
          <cell r="D39" t="str">
            <v/>
          </cell>
        </row>
        <row r="40">
          <cell r="D40">
            <v>43066</v>
          </cell>
        </row>
        <row r="41">
          <cell r="D41" t="str">
            <v>27th</v>
          </cell>
        </row>
        <row r="42">
          <cell r="D42" t="str">
            <v>November, 2017</v>
          </cell>
        </row>
        <row r="43">
          <cell r="D43" t="str">
            <v>27th</v>
          </cell>
        </row>
        <row r="44">
          <cell r="D44" t="str">
            <v>November, 2017</v>
          </cell>
        </row>
        <row r="45">
          <cell r="D45">
            <v>0</v>
          </cell>
        </row>
        <row r="46">
          <cell r="D46">
            <v>1</v>
          </cell>
        </row>
        <row r="47">
          <cell r="D47">
            <v>0</v>
          </cell>
        </row>
        <row r="48">
          <cell r="D48" t="str">
            <v>Unsecured</v>
          </cell>
        </row>
        <row r="49">
          <cell r="D49" t="e">
            <v>#N/A</v>
          </cell>
        </row>
        <row r="50">
          <cell r="D50" t="e">
            <v>#N/A</v>
          </cell>
        </row>
        <row r="51">
          <cell r="D51" t="str">
            <v xml:space="preserve">DLB </v>
          </cell>
        </row>
        <row r="52">
          <cell r="D52">
            <v>1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61">
          <cell r="D61" t="str">
            <v>STREET, CITY, STATE ZIP</v>
          </cell>
        </row>
        <row r="63">
          <cell r="D63">
            <v>0</v>
          </cell>
        </row>
        <row r="64">
          <cell r="D64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 t="str">
            <v>STREET, CITY, STATE ZIP</v>
          </cell>
        </row>
        <row r="78">
          <cell r="D78" t="str">
            <v>COUNTY</v>
          </cell>
        </row>
        <row r="79">
          <cell r="D79" t="str">
            <v>STATE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1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 t="str">
            <v>STREET, CITY, STATE ZIP</v>
          </cell>
        </row>
        <row r="89">
          <cell r="D89" t="e">
            <v>#N/A</v>
          </cell>
        </row>
        <row r="90">
          <cell r="D90" t="e">
            <v>#N/A</v>
          </cell>
        </row>
        <row r="91">
          <cell r="D91" t="e">
            <v>#N/A</v>
          </cell>
        </row>
        <row r="92">
          <cell r="D92" t="e">
            <v>#N/A</v>
          </cell>
        </row>
        <row r="93">
          <cell r="D93" t="e">
            <v>#N/A</v>
          </cell>
        </row>
        <row r="94">
          <cell r="D94" t="e">
            <v>#N/A</v>
          </cell>
        </row>
        <row r="95">
          <cell r="D95" t="e">
            <v>#N/A</v>
          </cell>
        </row>
        <row r="96">
          <cell r="D96" t="e">
            <v>#N/A</v>
          </cell>
        </row>
        <row r="97">
          <cell r="D97" t="e">
            <v>#N/A</v>
          </cell>
        </row>
        <row r="98">
          <cell r="D98" t="e">
            <v>#N/A</v>
          </cell>
        </row>
        <row r="99">
          <cell r="D99">
            <v>1</v>
          </cell>
        </row>
        <row r="100">
          <cell r="D100">
            <v>0</v>
          </cell>
        </row>
        <row r="101">
          <cell r="D101" t="str">
            <v xml:space="preserve"> </v>
          </cell>
        </row>
        <row r="102">
          <cell r="D102">
            <v>1</v>
          </cell>
        </row>
        <row r="103">
          <cell r="D103">
            <v>0</v>
          </cell>
        </row>
        <row r="105">
          <cell r="D105" t="str">
            <v>STATE</v>
          </cell>
        </row>
        <row r="106">
          <cell r="D106" t="str">
            <v>STREET, CITY, STATE ZIP</v>
          </cell>
        </row>
        <row r="107">
          <cell r="D107" t="str">
            <v>STREET
CITY, STATE ZIP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 t="b">
            <v>0</v>
          </cell>
        </row>
        <row r="117">
          <cell r="D117" t="b">
            <v>0</v>
          </cell>
        </row>
        <row r="118">
          <cell r="D118" t="b">
            <v>0</v>
          </cell>
        </row>
        <row r="123">
          <cell r="D123" t="b">
            <v>0</v>
          </cell>
        </row>
        <row r="124">
          <cell r="D124">
            <v>0</v>
          </cell>
        </row>
        <row r="125">
          <cell r="D125">
            <v>0</v>
          </cell>
        </row>
        <row r="127">
          <cell r="D127">
            <v>0</v>
          </cell>
        </row>
        <row r="128">
          <cell r="D128" t="str">
            <v>SBA Disaster Assistance</v>
          </cell>
        </row>
        <row r="129">
          <cell r="D129">
            <v>1</v>
          </cell>
        </row>
        <row r="131">
          <cell r="D131">
            <v>1</v>
          </cell>
        </row>
        <row r="134">
          <cell r="D134">
            <v>0</v>
          </cell>
        </row>
        <row r="135">
          <cell r="D135" t="e">
            <v>#N/A</v>
          </cell>
        </row>
        <row r="136">
          <cell r="D136" t="str">
            <v xml:space="preserve">, ,  </v>
          </cell>
        </row>
        <row r="139">
          <cell r="D139" t="b">
            <v>0</v>
          </cell>
        </row>
        <row r="140">
          <cell r="D140">
            <v>0</v>
          </cell>
        </row>
        <row r="141">
          <cell r="D141" t="b">
            <v>0</v>
          </cell>
        </row>
        <row r="142">
          <cell r="D142" t="b">
            <v>0</v>
          </cell>
        </row>
        <row r="143">
          <cell r="D143" t="b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218">
          <cell r="D218" t="str">
            <v/>
          </cell>
        </row>
      </sheetData>
      <sheetData sheetId="8">
        <row r="10">
          <cell r="B10" t="str">
            <v>Property #</v>
          </cell>
          <cell r="C10" t="str">
            <v>Guarantor</v>
          </cell>
          <cell r="D10" t="str">
            <v>CS Code</v>
          </cell>
          <cell r="E10" t="str">
            <v>Owner 1</v>
          </cell>
          <cell r="F10" t="str">
            <v>Owner 2</v>
          </cell>
          <cell r="G10" t="str">
            <v>Owner 3</v>
          </cell>
          <cell r="H10" t="str">
            <v>Owner 4</v>
          </cell>
          <cell r="I10" t="str">
            <v>Owner 5</v>
          </cell>
          <cell r="N10" t="str">
            <v>Element 1</v>
          </cell>
          <cell r="O10" t="str">
            <v>Element 2</v>
          </cell>
          <cell r="P10" t="str">
            <v>Element 3</v>
          </cell>
          <cell r="Q10" t="str">
            <v>Element 4</v>
          </cell>
          <cell r="R10" t="str">
            <v>Element 5</v>
          </cell>
          <cell r="S10" t="str">
            <v>Element 6</v>
          </cell>
          <cell r="T10" t="str">
            <v>Element 7</v>
          </cell>
          <cell r="U10" t="str">
            <v>Element 8</v>
          </cell>
          <cell r="V10" t="str">
            <v>Element 9</v>
          </cell>
          <cell r="AA10" t="str">
            <v>Element 14</v>
          </cell>
          <cell r="AB10" t="str">
            <v>Element 15</v>
          </cell>
          <cell r="AH10" t="str">
            <v>LH Name (1)</v>
          </cell>
          <cell r="AI10" t="str">
            <v>LH Street (1)</v>
          </cell>
          <cell r="AJ10" t="str">
            <v>LH City (1)</v>
          </cell>
          <cell r="AK10" t="str">
            <v>LH State (1)</v>
          </cell>
          <cell r="AL10" t="str">
            <v>LH Zip (1)</v>
          </cell>
          <cell r="AM10" t="str">
            <v>LH Address (1)</v>
          </cell>
          <cell r="AN10" t="str">
            <v>Lien Balance (1)</v>
          </cell>
          <cell r="AO10" t="str">
            <v>Credit Line (1)</v>
          </cell>
          <cell r="AP10" t="str">
            <v>Recorded (1)</v>
          </cell>
          <cell r="AQ10" t="str">
            <v>Book (1)</v>
          </cell>
          <cell r="AR10" t="str">
            <v>Page (1)</v>
          </cell>
          <cell r="AS10" t="str">
            <v>Max. Amt. (1)</v>
          </cell>
          <cell r="AT10" t="str">
            <v>Principal (1)</v>
          </cell>
          <cell r="AU10" t="str">
            <v>LH Name (2)</v>
          </cell>
          <cell r="AV10" t="str">
            <v>LH Street (2)</v>
          </cell>
          <cell r="AW10" t="str">
            <v>LH City (2)</v>
          </cell>
          <cell r="AX10" t="str">
            <v>LH State (2)</v>
          </cell>
          <cell r="AY10" t="str">
            <v>LH Zip (2)</v>
          </cell>
          <cell r="AZ10" t="str">
            <v>LH Address (2)</v>
          </cell>
          <cell r="BA10" t="str">
            <v>Lien Balance (2)</v>
          </cell>
          <cell r="BB10" t="str">
            <v>Credit Line (2)</v>
          </cell>
          <cell r="BC10" t="str">
            <v>Recorded (2)</v>
          </cell>
          <cell r="BD10" t="str">
            <v>Book (2)</v>
          </cell>
          <cell r="BE10" t="str">
            <v>Page (2)</v>
          </cell>
          <cell r="BF10" t="str">
            <v>Max. Amt. (2)</v>
          </cell>
          <cell r="BG10" t="str">
            <v>Principal (2)</v>
          </cell>
          <cell r="BH10" t="str">
            <v>LH Name (3)</v>
          </cell>
          <cell r="BI10" t="str">
            <v>LH Street (3)</v>
          </cell>
          <cell r="BJ10" t="str">
            <v>LH City (3)</v>
          </cell>
          <cell r="BK10" t="str">
            <v>LH State (3)</v>
          </cell>
          <cell r="BL10" t="str">
            <v>LH Zip (3)</v>
          </cell>
          <cell r="BM10" t="str">
            <v>LH Address (3)</v>
          </cell>
          <cell r="BN10" t="str">
            <v>Lien Balance (3)</v>
          </cell>
          <cell r="BO10" t="str">
            <v>Credit Line (3)</v>
          </cell>
          <cell r="BP10" t="str">
            <v>Recorded (3)</v>
          </cell>
          <cell r="BQ10" t="str">
            <v>Book (3)</v>
          </cell>
          <cell r="BR10" t="str">
            <v>Page (3)</v>
          </cell>
          <cell r="BS10" t="str">
            <v>Max. Amt. (3)</v>
          </cell>
          <cell r="BT10" t="str">
            <v>Principal (3)</v>
          </cell>
          <cell r="BU10" t="str">
            <v>LH Name (4)</v>
          </cell>
          <cell r="BV10" t="str">
            <v>LH Street (4)</v>
          </cell>
          <cell r="BW10" t="str">
            <v>LH City (4)</v>
          </cell>
          <cell r="BX10" t="str">
            <v>LH State (4)</v>
          </cell>
          <cell r="BY10" t="str">
            <v>LH Zip (4)</v>
          </cell>
          <cell r="BZ10" t="str">
            <v>LH Address (4)</v>
          </cell>
          <cell r="CA10" t="str">
            <v>Lien Balance (4)</v>
          </cell>
          <cell r="CB10" t="str">
            <v>Credit Line (4)</v>
          </cell>
          <cell r="CC10" t="str">
            <v>Recorded (4)</v>
          </cell>
          <cell r="CD10" t="str">
            <v>Book (4)</v>
          </cell>
          <cell r="CE10" t="str">
            <v>Page (4)</v>
          </cell>
          <cell r="CF10" t="str">
            <v>Max. Amt. (4)</v>
          </cell>
          <cell r="CG10" t="str">
            <v>Principal (4)</v>
          </cell>
          <cell r="CH10" t="str">
            <v>LH Name (5)</v>
          </cell>
          <cell r="CI10" t="str">
            <v>LH Street (5)</v>
          </cell>
          <cell r="CJ10" t="str">
            <v>LH City (5)</v>
          </cell>
          <cell r="CK10" t="str">
            <v>LH State (5)</v>
          </cell>
          <cell r="CL10" t="str">
            <v>LH Zip (5)</v>
          </cell>
          <cell r="CM10" t="str">
            <v>LH Address (5)</v>
          </cell>
          <cell r="CN10" t="str">
            <v>Lien Balance (5)</v>
          </cell>
          <cell r="CO10" t="str">
            <v>Credit Line (5)</v>
          </cell>
          <cell r="CP10" t="str">
            <v>Recorded (5)</v>
          </cell>
          <cell r="CQ10" t="str">
            <v>Book (5)</v>
          </cell>
          <cell r="CR10" t="str">
            <v>Page (5)</v>
          </cell>
          <cell r="CS10" t="str">
            <v>Max. Amt. (5)</v>
          </cell>
          <cell r="CT10" t="str">
            <v>Principal (5)</v>
          </cell>
          <cell r="EB10" t="str">
            <v>Hold</v>
          </cell>
          <cell r="EC10" t="str">
            <v>DUPLICATE</v>
          </cell>
          <cell r="EQ10" t="str">
            <v>Flag</v>
          </cell>
        </row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B11">
            <v>0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B12">
            <v>0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B13">
            <v>0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B14">
            <v>0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B15">
            <v>0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B16">
            <v>0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B17">
            <v>0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B18">
            <v>0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B19">
            <v>0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B20">
            <v>0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B21">
            <v>0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B22">
            <v>0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B23">
            <v>0</v>
          </cell>
        </row>
        <row r="24">
          <cell r="A24">
            <v>14</v>
          </cell>
          <cell r="B24">
            <v>0</v>
          </cell>
          <cell r="C24">
            <v>0</v>
          </cell>
          <cell r="D24">
            <v>0</v>
          </cell>
          <cell r="EB24">
            <v>0</v>
          </cell>
        </row>
        <row r="25">
          <cell r="A25">
            <v>15</v>
          </cell>
          <cell r="B25">
            <v>0</v>
          </cell>
          <cell r="C25">
            <v>0</v>
          </cell>
          <cell r="D25">
            <v>0</v>
          </cell>
          <cell r="EB25">
            <v>0</v>
          </cell>
        </row>
        <row r="26">
          <cell r="A26">
            <v>16</v>
          </cell>
          <cell r="B26">
            <v>0</v>
          </cell>
          <cell r="C26">
            <v>0</v>
          </cell>
          <cell r="D26">
            <v>0</v>
          </cell>
          <cell r="EB26">
            <v>0</v>
          </cell>
        </row>
        <row r="27">
          <cell r="A27">
            <v>17</v>
          </cell>
          <cell r="B27">
            <v>0</v>
          </cell>
          <cell r="C27">
            <v>0</v>
          </cell>
          <cell r="D27">
            <v>0</v>
          </cell>
          <cell r="EB27">
            <v>0</v>
          </cell>
        </row>
        <row r="28">
          <cell r="A28">
            <v>18</v>
          </cell>
          <cell r="B28">
            <v>0</v>
          </cell>
          <cell r="C28">
            <v>0</v>
          </cell>
          <cell r="D28">
            <v>0</v>
          </cell>
          <cell r="EB28">
            <v>0</v>
          </cell>
        </row>
        <row r="29">
          <cell r="A29">
            <v>19</v>
          </cell>
          <cell r="B29">
            <v>0</v>
          </cell>
          <cell r="C29">
            <v>0</v>
          </cell>
          <cell r="D29">
            <v>0</v>
          </cell>
          <cell r="EB29">
            <v>0</v>
          </cell>
        </row>
        <row r="30">
          <cell r="A30">
            <v>20</v>
          </cell>
          <cell r="B30">
            <v>0</v>
          </cell>
          <cell r="C30">
            <v>0</v>
          </cell>
          <cell r="D30">
            <v>0</v>
          </cell>
          <cell r="EB30">
            <v>0</v>
          </cell>
        </row>
        <row r="31">
          <cell r="A31">
            <v>21</v>
          </cell>
          <cell r="B31">
            <v>0</v>
          </cell>
          <cell r="C31">
            <v>0</v>
          </cell>
          <cell r="D31">
            <v>0</v>
          </cell>
          <cell r="EB31">
            <v>0</v>
          </cell>
        </row>
        <row r="32">
          <cell r="A32">
            <v>22</v>
          </cell>
          <cell r="B32">
            <v>0</v>
          </cell>
          <cell r="C32">
            <v>0</v>
          </cell>
          <cell r="D32">
            <v>0</v>
          </cell>
          <cell r="EB32">
            <v>0</v>
          </cell>
        </row>
        <row r="33">
          <cell r="A33">
            <v>23</v>
          </cell>
          <cell r="B33">
            <v>0</v>
          </cell>
          <cell r="C33">
            <v>0</v>
          </cell>
          <cell r="D33">
            <v>0</v>
          </cell>
          <cell r="EB33">
            <v>0</v>
          </cell>
        </row>
        <row r="34">
          <cell r="A34">
            <v>24</v>
          </cell>
          <cell r="B34">
            <v>0</v>
          </cell>
          <cell r="C34">
            <v>0</v>
          </cell>
          <cell r="D34">
            <v>0</v>
          </cell>
          <cell r="EB34">
            <v>0</v>
          </cell>
        </row>
        <row r="35">
          <cell r="A35">
            <v>25</v>
          </cell>
          <cell r="B35">
            <v>0</v>
          </cell>
          <cell r="C35">
            <v>0</v>
          </cell>
          <cell r="D35">
            <v>0</v>
          </cell>
          <cell r="EB35">
            <v>0</v>
          </cell>
        </row>
        <row r="36">
          <cell r="A36">
            <v>26</v>
          </cell>
          <cell r="B36">
            <v>0</v>
          </cell>
          <cell r="C36">
            <v>0</v>
          </cell>
          <cell r="D36">
            <v>0</v>
          </cell>
          <cell r="EB36">
            <v>0</v>
          </cell>
        </row>
        <row r="37">
          <cell r="A37">
            <v>27</v>
          </cell>
          <cell r="B37">
            <v>0</v>
          </cell>
          <cell r="C37">
            <v>0</v>
          </cell>
          <cell r="D37">
            <v>0</v>
          </cell>
          <cell r="EB37">
            <v>0</v>
          </cell>
        </row>
        <row r="38">
          <cell r="A38">
            <v>28</v>
          </cell>
          <cell r="B38">
            <v>0</v>
          </cell>
          <cell r="C38">
            <v>0</v>
          </cell>
          <cell r="D38">
            <v>0</v>
          </cell>
          <cell r="EB38">
            <v>0</v>
          </cell>
        </row>
        <row r="39">
          <cell r="A39">
            <v>29</v>
          </cell>
          <cell r="B39">
            <v>0</v>
          </cell>
          <cell r="C39">
            <v>0</v>
          </cell>
          <cell r="D39">
            <v>0</v>
          </cell>
          <cell r="EB39">
            <v>0</v>
          </cell>
        </row>
        <row r="40">
          <cell r="A40">
            <v>30</v>
          </cell>
          <cell r="B40">
            <v>0</v>
          </cell>
          <cell r="C40">
            <v>0</v>
          </cell>
          <cell r="D40">
            <v>0</v>
          </cell>
          <cell r="EB40">
            <v>0</v>
          </cell>
        </row>
        <row r="41">
          <cell r="A41">
            <v>31</v>
          </cell>
          <cell r="B41">
            <v>0</v>
          </cell>
          <cell r="C41">
            <v>0</v>
          </cell>
          <cell r="D41">
            <v>0</v>
          </cell>
          <cell r="EB41">
            <v>0</v>
          </cell>
        </row>
        <row r="42">
          <cell r="A42">
            <v>32</v>
          </cell>
          <cell r="B42">
            <v>0</v>
          </cell>
          <cell r="C42">
            <v>0</v>
          </cell>
          <cell r="D42">
            <v>0</v>
          </cell>
          <cell r="EB42">
            <v>0</v>
          </cell>
        </row>
        <row r="43">
          <cell r="A43">
            <v>33</v>
          </cell>
          <cell r="B43">
            <v>0</v>
          </cell>
          <cell r="C43">
            <v>0</v>
          </cell>
          <cell r="D43">
            <v>0</v>
          </cell>
          <cell r="EB43">
            <v>0</v>
          </cell>
        </row>
        <row r="44">
          <cell r="A44">
            <v>34</v>
          </cell>
          <cell r="B44">
            <v>0</v>
          </cell>
          <cell r="C44">
            <v>0</v>
          </cell>
          <cell r="D44">
            <v>0</v>
          </cell>
          <cell r="EB44">
            <v>0</v>
          </cell>
        </row>
        <row r="45">
          <cell r="A45">
            <v>35</v>
          </cell>
          <cell r="B45">
            <v>0</v>
          </cell>
          <cell r="C45">
            <v>0</v>
          </cell>
          <cell r="D45">
            <v>0</v>
          </cell>
          <cell r="EB45">
            <v>0</v>
          </cell>
        </row>
        <row r="46">
          <cell r="A46">
            <v>36</v>
          </cell>
          <cell r="B46">
            <v>0</v>
          </cell>
          <cell r="C46">
            <v>0</v>
          </cell>
          <cell r="D46">
            <v>0</v>
          </cell>
          <cell r="EB46">
            <v>0</v>
          </cell>
        </row>
        <row r="47">
          <cell r="A47">
            <v>37</v>
          </cell>
          <cell r="B47">
            <v>0</v>
          </cell>
          <cell r="C47">
            <v>0</v>
          </cell>
          <cell r="D47">
            <v>0</v>
          </cell>
          <cell r="EB47">
            <v>0</v>
          </cell>
        </row>
        <row r="48">
          <cell r="A48">
            <v>38</v>
          </cell>
          <cell r="B48">
            <v>0</v>
          </cell>
          <cell r="C48">
            <v>0</v>
          </cell>
          <cell r="D48">
            <v>0</v>
          </cell>
          <cell r="EB48">
            <v>0</v>
          </cell>
        </row>
        <row r="49">
          <cell r="A49">
            <v>39</v>
          </cell>
          <cell r="B49">
            <v>0</v>
          </cell>
          <cell r="C49">
            <v>0</v>
          </cell>
          <cell r="D49">
            <v>0</v>
          </cell>
          <cell r="EB49">
            <v>0</v>
          </cell>
        </row>
        <row r="50">
          <cell r="A50">
            <v>40</v>
          </cell>
          <cell r="B50">
            <v>0</v>
          </cell>
          <cell r="C50">
            <v>0</v>
          </cell>
          <cell r="D50">
            <v>0</v>
          </cell>
          <cell r="EB50">
            <v>0</v>
          </cell>
        </row>
        <row r="51">
          <cell r="A51">
            <v>41</v>
          </cell>
          <cell r="B51">
            <v>0</v>
          </cell>
          <cell r="C51">
            <v>0</v>
          </cell>
          <cell r="D51">
            <v>0</v>
          </cell>
          <cell r="EB51">
            <v>0</v>
          </cell>
        </row>
        <row r="52">
          <cell r="A52">
            <v>42</v>
          </cell>
          <cell r="B52">
            <v>0</v>
          </cell>
          <cell r="C52">
            <v>0</v>
          </cell>
          <cell r="D52">
            <v>0</v>
          </cell>
          <cell r="EB52">
            <v>0</v>
          </cell>
        </row>
        <row r="53">
          <cell r="A53">
            <v>43</v>
          </cell>
          <cell r="B53">
            <v>0</v>
          </cell>
          <cell r="C53">
            <v>0</v>
          </cell>
          <cell r="D53">
            <v>0</v>
          </cell>
          <cell r="EB53">
            <v>0</v>
          </cell>
        </row>
        <row r="54">
          <cell r="A54">
            <v>44</v>
          </cell>
          <cell r="B54">
            <v>0</v>
          </cell>
          <cell r="C54">
            <v>0</v>
          </cell>
          <cell r="D54">
            <v>0</v>
          </cell>
          <cell r="EB54">
            <v>0</v>
          </cell>
        </row>
        <row r="55">
          <cell r="A55">
            <v>45</v>
          </cell>
          <cell r="B55">
            <v>0</v>
          </cell>
          <cell r="C55">
            <v>0</v>
          </cell>
          <cell r="D55">
            <v>0</v>
          </cell>
          <cell r="EB55">
            <v>0</v>
          </cell>
        </row>
        <row r="56">
          <cell r="A56">
            <v>46</v>
          </cell>
          <cell r="B56">
            <v>0</v>
          </cell>
          <cell r="C56">
            <v>0</v>
          </cell>
          <cell r="D56">
            <v>0</v>
          </cell>
          <cell r="EB56">
            <v>0</v>
          </cell>
        </row>
        <row r="57">
          <cell r="A57">
            <v>47</v>
          </cell>
          <cell r="B57">
            <v>0</v>
          </cell>
          <cell r="C57">
            <v>0</v>
          </cell>
          <cell r="D57">
            <v>0</v>
          </cell>
          <cell r="EB57">
            <v>0</v>
          </cell>
        </row>
        <row r="58">
          <cell r="A58">
            <v>48</v>
          </cell>
          <cell r="B58">
            <v>0</v>
          </cell>
          <cell r="C58">
            <v>0</v>
          </cell>
          <cell r="D58">
            <v>0</v>
          </cell>
          <cell r="EB58">
            <v>0</v>
          </cell>
        </row>
        <row r="59">
          <cell r="A59">
            <v>49</v>
          </cell>
          <cell r="B59">
            <v>0</v>
          </cell>
          <cell r="C59">
            <v>0</v>
          </cell>
          <cell r="D59">
            <v>0</v>
          </cell>
          <cell r="EB59">
            <v>0</v>
          </cell>
        </row>
        <row r="60">
          <cell r="A60">
            <v>50</v>
          </cell>
          <cell r="B60">
            <v>0</v>
          </cell>
          <cell r="C60">
            <v>0</v>
          </cell>
          <cell r="D60">
            <v>0</v>
          </cell>
          <cell r="EB60">
            <v>0</v>
          </cell>
        </row>
        <row r="61">
          <cell r="A61">
            <v>51</v>
          </cell>
          <cell r="B61">
            <v>0</v>
          </cell>
          <cell r="C61">
            <v>0</v>
          </cell>
          <cell r="D61">
            <v>0</v>
          </cell>
          <cell r="EB61">
            <v>0</v>
          </cell>
        </row>
        <row r="62">
          <cell r="A62">
            <v>52</v>
          </cell>
          <cell r="B62">
            <v>0</v>
          </cell>
          <cell r="C62">
            <v>0</v>
          </cell>
          <cell r="D62">
            <v>0</v>
          </cell>
          <cell r="EB62">
            <v>0</v>
          </cell>
        </row>
        <row r="63">
          <cell r="A63">
            <v>53</v>
          </cell>
          <cell r="B63">
            <v>0</v>
          </cell>
          <cell r="C63">
            <v>0</v>
          </cell>
          <cell r="D63">
            <v>0</v>
          </cell>
          <cell r="EB63">
            <v>0</v>
          </cell>
        </row>
        <row r="64">
          <cell r="A64">
            <v>54</v>
          </cell>
          <cell r="B64">
            <v>0</v>
          </cell>
          <cell r="C64">
            <v>0</v>
          </cell>
          <cell r="D64">
            <v>0</v>
          </cell>
          <cell r="EB64">
            <v>0</v>
          </cell>
        </row>
        <row r="65">
          <cell r="A65">
            <v>55</v>
          </cell>
          <cell r="B65">
            <v>0</v>
          </cell>
          <cell r="C65">
            <v>0</v>
          </cell>
          <cell r="D65">
            <v>0</v>
          </cell>
          <cell r="EB65">
            <v>0</v>
          </cell>
        </row>
        <row r="66">
          <cell r="A66">
            <v>56</v>
          </cell>
          <cell r="B66">
            <v>0</v>
          </cell>
          <cell r="C66">
            <v>0</v>
          </cell>
          <cell r="D66">
            <v>0</v>
          </cell>
          <cell r="EB66">
            <v>0</v>
          </cell>
        </row>
        <row r="67">
          <cell r="A67">
            <v>57</v>
          </cell>
          <cell r="B67">
            <v>0</v>
          </cell>
          <cell r="C67">
            <v>0</v>
          </cell>
          <cell r="D67">
            <v>0</v>
          </cell>
          <cell r="EB67">
            <v>0</v>
          </cell>
        </row>
        <row r="68">
          <cell r="A68">
            <v>58</v>
          </cell>
          <cell r="B68">
            <v>0</v>
          </cell>
          <cell r="C68">
            <v>0</v>
          </cell>
          <cell r="D68">
            <v>0</v>
          </cell>
          <cell r="EB68">
            <v>0</v>
          </cell>
        </row>
        <row r="69">
          <cell r="A69">
            <v>59</v>
          </cell>
          <cell r="B69">
            <v>0</v>
          </cell>
          <cell r="C69">
            <v>0</v>
          </cell>
          <cell r="D69">
            <v>0</v>
          </cell>
          <cell r="EB69">
            <v>0</v>
          </cell>
        </row>
        <row r="70">
          <cell r="A70">
            <v>60</v>
          </cell>
          <cell r="B70">
            <v>0</v>
          </cell>
          <cell r="C70">
            <v>0</v>
          </cell>
          <cell r="D70">
            <v>0</v>
          </cell>
          <cell r="EB70">
            <v>0</v>
          </cell>
        </row>
        <row r="71">
          <cell r="A71">
            <v>61</v>
          </cell>
          <cell r="B71">
            <v>0</v>
          </cell>
          <cell r="C71">
            <v>0</v>
          </cell>
          <cell r="D71">
            <v>0</v>
          </cell>
          <cell r="EB71">
            <v>0</v>
          </cell>
        </row>
        <row r="72">
          <cell r="A72">
            <v>62</v>
          </cell>
          <cell r="B72">
            <v>0</v>
          </cell>
          <cell r="C72">
            <v>0</v>
          </cell>
          <cell r="D72">
            <v>0</v>
          </cell>
          <cell r="EB72">
            <v>0</v>
          </cell>
        </row>
        <row r="73">
          <cell r="A73">
            <v>63</v>
          </cell>
          <cell r="B73">
            <v>0</v>
          </cell>
          <cell r="C73">
            <v>0</v>
          </cell>
          <cell r="D73">
            <v>0</v>
          </cell>
          <cell r="EB73">
            <v>0</v>
          </cell>
        </row>
        <row r="74">
          <cell r="A74">
            <v>64</v>
          </cell>
          <cell r="B74">
            <v>0</v>
          </cell>
          <cell r="C74">
            <v>0</v>
          </cell>
          <cell r="D74">
            <v>0</v>
          </cell>
          <cell r="EB74">
            <v>0</v>
          </cell>
        </row>
        <row r="75">
          <cell r="A75">
            <v>65</v>
          </cell>
          <cell r="B75">
            <v>0</v>
          </cell>
          <cell r="C75">
            <v>0</v>
          </cell>
          <cell r="D75">
            <v>0</v>
          </cell>
          <cell r="EB75">
            <v>0</v>
          </cell>
        </row>
        <row r="76">
          <cell r="A76">
            <v>66</v>
          </cell>
          <cell r="B76">
            <v>0</v>
          </cell>
          <cell r="C76">
            <v>0</v>
          </cell>
          <cell r="D76">
            <v>0</v>
          </cell>
          <cell r="EB76">
            <v>0</v>
          </cell>
        </row>
        <row r="77">
          <cell r="A77">
            <v>67</v>
          </cell>
          <cell r="B77">
            <v>0</v>
          </cell>
          <cell r="C77">
            <v>0</v>
          </cell>
          <cell r="D77">
            <v>0</v>
          </cell>
          <cell r="EB77">
            <v>0</v>
          </cell>
        </row>
        <row r="78">
          <cell r="A78">
            <v>68</v>
          </cell>
          <cell r="B78">
            <v>0</v>
          </cell>
          <cell r="C78">
            <v>0</v>
          </cell>
          <cell r="D78">
            <v>0</v>
          </cell>
          <cell r="EB78">
            <v>0</v>
          </cell>
        </row>
        <row r="79">
          <cell r="A79">
            <v>69</v>
          </cell>
          <cell r="B79">
            <v>0</v>
          </cell>
          <cell r="C79">
            <v>0</v>
          </cell>
          <cell r="D79">
            <v>0</v>
          </cell>
          <cell r="EB79">
            <v>0</v>
          </cell>
        </row>
        <row r="80">
          <cell r="A80">
            <v>70</v>
          </cell>
          <cell r="B80">
            <v>0</v>
          </cell>
          <cell r="C80">
            <v>0</v>
          </cell>
          <cell r="D80">
            <v>0</v>
          </cell>
          <cell r="EB80">
            <v>0</v>
          </cell>
        </row>
        <row r="81">
          <cell r="A81">
            <v>71</v>
          </cell>
          <cell r="B81">
            <v>0</v>
          </cell>
          <cell r="C81">
            <v>0</v>
          </cell>
          <cell r="D81">
            <v>0</v>
          </cell>
          <cell r="EB81">
            <v>0</v>
          </cell>
        </row>
        <row r="82">
          <cell r="A82">
            <v>72</v>
          </cell>
          <cell r="B82">
            <v>0</v>
          </cell>
          <cell r="C82">
            <v>0</v>
          </cell>
          <cell r="D82">
            <v>0</v>
          </cell>
          <cell r="EB82">
            <v>0</v>
          </cell>
        </row>
        <row r="83">
          <cell r="A83">
            <v>73</v>
          </cell>
          <cell r="B83">
            <v>0</v>
          </cell>
          <cell r="C83">
            <v>0</v>
          </cell>
          <cell r="D83">
            <v>0</v>
          </cell>
          <cell r="EB83">
            <v>0</v>
          </cell>
        </row>
        <row r="84">
          <cell r="A84">
            <v>74</v>
          </cell>
          <cell r="B84">
            <v>0</v>
          </cell>
          <cell r="C84">
            <v>0</v>
          </cell>
          <cell r="D84">
            <v>0</v>
          </cell>
          <cell r="EB84">
            <v>0</v>
          </cell>
        </row>
        <row r="85">
          <cell r="A85">
            <v>75</v>
          </cell>
          <cell r="B85">
            <v>0</v>
          </cell>
          <cell r="C85">
            <v>0</v>
          </cell>
          <cell r="D85">
            <v>0</v>
          </cell>
          <cell r="EB85">
            <v>0</v>
          </cell>
        </row>
        <row r="86">
          <cell r="A86">
            <v>76</v>
          </cell>
          <cell r="B86">
            <v>0</v>
          </cell>
          <cell r="C86">
            <v>0</v>
          </cell>
          <cell r="D86">
            <v>0</v>
          </cell>
          <cell r="EB86">
            <v>0</v>
          </cell>
        </row>
        <row r="87">
          <cell r="A87">
            <v>77</v>
          </cell>
          <cell r="B87">
            <v>0</v>
          </cell>
          <cell r="C87">
            <v>0</v>
          </cell>
          <cell r="D87">
            <v>0</v>
          </cell>
          <cell r="EB87">
            <v>0</v>
          </cell>
        </row>
        <row r="88">
          <cell r="A88">
            <v>78</v>
          </cell>
          <cell r="B88">
            <v>0</v>
          </cell>
          <cell r="C88">
            <v>0</v>
          </cell>
          <cell r="D88">
            <v>0</v>
          </cell>
          <cell r="EB88">
            <v>0</v>
          </cell>
        </row>
        <row r="89">
          <cell r="A89">
            <v>79</v>
          </cell>
          <cell r="B89">
            <v>0</v>
          </cell>
          <cell r="C89">
            <v>0</v>
          </cell>
          <cell r="D89">
            <v>0</v>
          </cell>
          <cell r="EB89">
            <v>0</v>
          </cell>
        </row>
        <row r="90">
          <cell r="A90">
            <v>80</v>
          </cell>
          <cell r="B90">
            <v>0</v>
          </cell>
          <cell r="C90">
            <v>0</v>
          </cell>
          <cell r="D90">
            <v>0</v>
          </cell>
          <cell r="EB90">
            <v>0</v>
          </cell>
        </row>
        <row r="91">
          <cell r="A91">
            <v>81</v>
          </cell>
          <cell r="B91">
            <v>0</v>
          </cell>
          <cell r="C91">
            <v>0</v>
          </cell>
          <cell r="D91">
            <v>0</v>
          </cell>
          <cell r="EB91">
            <v>0</v>
          </cell>
        </row>
        <row r="92">
          <cell r="A92">
            <v>82</v>
          </cell>
          <cell r="B92">
            <v>0</v>
          </cell>
          <cell r="C92">
            <v>0</v>
          </cell>
          <cell r="D92">
            <v>0</v>
          </cell>
          <cell r="EB92">
            <v>0</v>
          </cell>
        </row>
        <row r="93">
          <cell r="A93">
            <v>83</v>
          </cell>
          <cell r="B93">
            <v>0</v>
          </cell>
          <cell r="C93">
            <v>0</v>
          </cell>
          <cell r="D93">
            <v>0</v>
          </cell>
          <cell r="EB93">
            <v>0</v>
          </cell>
        </row>
        <row r="94">
          <cell r="A94">
            <v>84</v>
          </cell>
          <cell r="B94">
            <v>0</v>
          </cell>
          <cell r="C94">
            <v>0</v>
          </cell>
          <cell r="D94">
            <v>0</v>
          </cell>
          <cell r="EB94">
            <v>0</v>
          </cell>
        </row>
        <row r="95">
          <cell r="A95">
            <v>85</v>
          </cell>
          <cell r="B95">
            <v>0</v>
          </cell>
          <cell r="C95">
            <v>0</v>
          </cell>
          <cell r="D95">
            <v>0</v>
          </cell>
          <cell r="EB95">
            <v>0</v>
          </cell>
        </row>
        <row r="96">
          <cell r="A96">
            <v>86</v>
          </cell>
          <cell r="B96">
            <v>0</v>
          </cell>
          <cell r="C96">
            <v>0</v>
          </cell>
          <cell r="D96">
            <v>0</v>
          </cell>
          <cell r="EB96">
            <v>0</v>
          </cell>
        </row>
        <row r="97">
          <cell r="A97">
            <v>87</v>
          </cell>
          <cell r="B97">
            <v>0</v>
          </cell>
          <cell r="C97">
            <v>0</v>
          </cell>
          <cell r="D97">
            <v>0</v>
          </cell>
          <cell r="EB97">
            <v>0</v>
          </cell>
        </row>
        <row r="98">
          <cell r="A98">
            <v>88</v>
          </cell>
          <cell r="B98">
            <v>0</v>
          </cell>
          <cell r="C98">
            <v>0</v>
          </cell>
          <cell r="D98">
            <v>0</v>
          </cell>
          <cell r="EB98">
            <v>0</v>
          </cell>
        </row>
        <row r="99">
          <cell r="A99">
            <v>89</v>
          </cell>
          <cell r="B99">
            <v>0</v>
          </cell>
          <cell r="C99">
            <v>0</v>
          </cell>
          <cell r="D99">
            <v>0</v>
          </cell>
          <cell r="EB99">
            <v>0</v>
          </cell>
        </row>
        <row r="100">
          <cell r="A100">
            <v>90</v>
          </cell>
          <cell r="B100">
            <v>0</v>
          </cell>
          <cell r="C100">
            <v>0</v>
          </cell>
          <cell r="D100">
            <v>0</v>
          </cell>
          <cell r="EB100">
            <v>0</v>
          </cell>
        </row>
        <row r="101">
          <cell r="A101">
            <v>91</v>
          </cell>
          <cell r="B101">
            <v>0</v>
          </cell>
          <cell r="C101">
            <v>0</v>
          </cell>
          <cell r="D101">
            <v>0</v>
          </cell>
          <cell r="EB101">
            <v>0</v>
          </cell>
        </row>
        <row r="102">
          <cell r="A102">
            <v>92</v>
          </cell>
          <cell r="B102">
            <v>0</v>
          </cell>
          <cell r="C102">
            <v>0</v>
          </cell>
          <cell r="D102">
            <v>0</v>
          </cell>
          <cell r="EB102">
            <v>0</v>
          </cell>
        </row>
        <row r="103">
          <cell r="A103">
            <v>93</v>
          </cell>
          <cell r="B103">
            <v>0</v>
          </cell>
          <cell r="C103">
            <v>0</v>
          </cell>
          <cell r="D103">
            <v>0</v>
          </cell>
          <cell r="EB103">
            <v>0</v>
          </cell>
        </row>
        <row r="104">
          <cell r="A104">
            <v>94</v>
          </cell>
          <cell r="B104">
            <v>0</v>
          </cell>
          <cell r="C104">
            <v>0</v>
          </cell>
          <cell r="D104">
            <v>0</v>
          </cell>
          <cell r="EB104">
            <v>0</v>
          </cell>
        </row>
        <row r="105">
          <cell r="A105">
            <v>95</v>
          </cell>
          <cell r="B105">
            <v>0</v>
          </cell>
          <cell r="C105">
            <v>0</v>
          </cell>
          <cell r="D105">
            <v>0</v>
          </cell>
          <cell r="EB105">
            <v>0</v>
          </cell>
        </row>
        <row r="106">
          <cell r="A106">
            <v>96</v>
          </cell>
          <cell r="B106">
            <v>0</v>
          </cell>
          <cell r="C106">
            <v>0</v>
          </cell>
          <cell r="D106">
            <v>0</v>
          </cell>
          <cell r="EB106">
            <v>0</v>
          </cell>
        </row>
        <row r="107">
          <cell r="A107">
            <v>97</v>
          </cell>
          <cell r="B107">
            <v>0</v>
          </cell>
          <cell r="C107">
            <v>0</v>
          </cell>
          <cell r="D107">
            <v>0</v>
          </cell>
          <cell r="EB107">
            <v>0</v>
          </cell>
        </row>
        <row r="108">
          <cell r="A108">
            <v>98</v>
          </cell>
          <cell r="B108">
            <v>0</v>
          </cell>
          <cell r="C108">
            <v>0</v>
          </cell>
          <cell r="D108">
            <v>0</v>
          </cell>
          <cell r="EB108">
            <v>0</v>
          </cell>
        </row>
        <row r="109">
          <cell r="A109">
            <v>99</v>
          </cell>
          <cell r="B109">
            <v>0</v>
          </cell>
          <cell r="C109">
            <v>0</v>
          </cell>
          <cell r="D109">
            <v>0</v>
          </cell>
          <cell r="EB109">
            <v>0</v>
          </cell>
        </row>
        <row r="111">
          <cell r="A111">
            <v>1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H111">
            <v>0</v>
          </cell>
          <cell r="AN111">
            <v>0</v>
          </cell>
          <cell r="AO111">
            <v>0</v>
          </cell>
          <cell r="AU111">
            <v>0</v>
          </cell>
          <cell r="BA111">
            <v>0</v>
          </cell>
          <cell r="BB111">
            <v>0</v>
          </cell>
          <cell r="BH111">
            <v>0</v>
          </cell>
          <cell r="BN111">
            <v>0</v>
          </cell>
          <cell r="BO111">
            <v>0</v>
          </cell>
          <cell r="BU111">
            <v>0</v>
          </cell>
          <cell r="CA111">
            <v>0</v>
          </cell>
          <cell r="CB111">
            <v>0</v>
          </cell>
          <cell r="CH111">
            <v>0</v>
          </cell>
          <cell r="CN111">
            <v>0</v>
          </cell>
          <cell r="CO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O111">
            <v>0</v>
          </cell>
          <cell r="EQ111">
            <v>0</v>
          </cell>
          <cell r="ER111">
            <v>0</v>
          </cell>
        </row>
        <row r="112"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</row>
        <row r="113">
          <cell r="C113">
            <v>0</v>
          </cell>
        </row>
        <row r="114">
          <cell r="EL114">
            <v>0</v>
          </cell>
        </row>
        <row r="117">
          <cell r="C117">
            <v>0</v>
          </cell>
        </row>
        <row r="118">
          <cell r="C118">
            <v>0</v>
          </cell>
          <cell r="EC118">
            <v>0</v>
          </cell>
        </row>
        <row r="120">
          <cell r="EC120" t="str">
            <v>STREET, CITY, STATE ZIP</v>
          </cell>
        </row>
        <row r="121">
          <cell r="EC121" t="str">
            <v>STREET, CITY, STATE ZIP</v>
          </cell>
        </row>
        <row r="122">
          <cell r="C122">
            <v>0</v>
          </cell>
          <cell r="EC122" t="str">
            <v>STREET, CITY, STATE ZIP</v>
          </cell>
        </row>
        <row r="123">
          <cell r="C123">
            <v>0</v>
          </cell>
          <cell r="EC123" t="str">
            <v>STREET, CITY, STATE ZIP</v>
          </cell>
        </row>
        <row r="124">
          <cell r="C124">
            <v>0</v>
          </cell>
          <cell r="EC124" t="str">
            <v>STREET, CITY, STATE ZIP</v>
          </cell>
        </row>
        <row r="125">
          <cell r="C125">
            <v>0</v>
          </cell>
          <cell r="EC125" t="str">
            <v>STREET, CITY, STATE ZIP</v>
          </cell>
        </row>
        <row r="126">
          <cell r="C126">
            <v>0</v>
          </cell>
          <cell r="EC126" t="str">
            <v>STREET, CITY, STATE ZIP</v>
          </cell>
        </row>
        <row r="127">
          <cell r="C127">
            <v>0</v>
          </cell>
          <cell r="EC127" t="str">
            <v>STREET, CITY, STATE ZIP</v>
          </cell>
        </row>
        <row r="128">
          <cell r="EC128" t="str">
            <v>STREET, CITY, STATE ZIP</v>
          </cell>
        </row>
        <row r="129">
          <cell r="C129" t="b">
            <v>0</v>
          </cell>
        </row>
        <row r="130">
          <cell r="C130" t="b">
            <v>0</v>
          </cell>
        </row>
        <row r="131">
          <cell r="C131" t="b">
            <v>0</v>
          </cell>
        </row>
        <row r="132">
          <cell r="C132" t="b">
            <v>0</v>
          </cell>
          <cell r="EC132" t="str">
            <v xml:space="preserve">STREET, CITY, STATE ZIP and </v>
          </cell>
        </row>
        <row r="133">
          <cell r="C133" t="b">
            <v>0</v>
          </cell>
        </row>
        <row r="134">
          <cell r="C134" t="b">
            <v>0</v>
          </cell>
        </row>
        <row r="135">
          <cell r="C135" t="b">
            <v>0</v>
          </cell>
        </row>
        <row r="136">
          <cell r="EC136">
            <v>0</v>
          </cell>
        </row>
        <row r="138">
          <cell r="B138" t="str">
            <v>STREET, CITY, STATE ZIP</v>
          </cell>
        </row>
        <row r="139">
          <cell r="B139" t="str">
            <v>CITY</v>
          </cell>
        </row>
        <row r="140">
          <cell r="B140" t="str">
            <v>STATE</v>
          </cell>
        </row>
        <row r="141">
          <cell r="B141" t="str">
            <v>COUNTY</v>
          </cell>
        </row>
        <row r="142">
          <cell r="B142" t="str">
            <v>COUNTY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>
            <v>1</v>
          </cell>
        </row>
        <row r="151">
          <cell r="B151" t="b">
            <v>0</v>
          </cell>
        </row>
        <row r="152">
          <cell r="B152" t="b">
            <v>0</v>
          </cell>
        </row>
        <row r="153">
          <cell r="B153" t="b">
            <v>0</v>
          </cell>
        </row>
        <row r="154">
          <cell r="B154" t="b">
            <v>0</v>
          </cell>
        </row>
        <row r="155">
          <cell r="B155">
            <v>0</v>
          </cell>
        </row>
        <row r="168">
          <cell r="B168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e">
            <v>#N/A</v>
          </cell>
        </row>
        <row r="175">
          <cell r="C175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4">
          <cell r="B194" t="str">
            <v/>
          </cell>
        </row>
        <row r="195">
          <cell r="B195" t="e">
            <v>#VALUE!</v>
          </cell>
        </row>
        <row r="196">
          <cell r="B196">
            <v>0</v>
          </cell>
        </row>
        <row r="197">
          <cell r="B197" t="e">
            <v>#VALUE!</v>
          </cell>
        </row>
        <row r="200">
          <cell r="F200">
            <v>0</v>
          </cell>
        </row>
        <row r="209">
          <cell r="C209">
            <v>0</v>
          </cell>
          <cell r="E209">
            <v>0</v>
          </cell>
        </row>
        <row r="210">
          <cell r="C210">
            <v>0</v>
          </cell>
          <cell r="E210">
            <v>0</v>
          </cell>
        </row>
        <row r="211">
          <cell r="C211" t="e">
            <v>#N/A</v>
          </cell>
        </row>
        <row r="212">
          <cell r="C212" t="e">
            <v>#N/A</v>
          </cell>
        </row>
        <row r="213">
          <cell r="C213" t="e">
            <v>#N/A</v>
          </cell>
        </row>
        <row r="215">
          <cell r="E215">
            <v>0</v>
          </cell>
        </row>
        <row r="218">
          <cell r="A218">
            <v>0</v>
          </cell>
          <cell r="B218" t="str">
            <v>Code</v>
          </cell>
          <cell r="C218" t="str">
            <v>Amount</v>
          </cell>
          <cell r="S218" t="str">
            <v>Name Final</v>
          </cell>
          <cell r="T218" t="str">
            <v>Address Full</v>
          </cell>
          <cell r="U218" t="str">
            <v>Amended</v>
          </cell>
        </row>
        <row r="219">
          <cell r="B219" t="str">
            <v xml:space="preserve"> </v>
          </cell>
        </row>
        <row r="220">
          <cell r="B220" t="str">
            <v xml:space="preserve"> </v>
          </cell>
        </row>
        <row r="221">
          <cell r="B221" t="str">
            <v xml:space="preserve"> </v>
          </cell>
        </row>
        <row r="222">
          <cell r="B222" t="str">
            <v xml:space="preserve"> </v>
          </cell>
        </row>
        <row r="223">
          <cell r="B223" t="str">
            <v xml:space="preserve"> </v>
          </cell>
        </row>
        <row r="224">
          <cell r="B224" t="str">
            <v xml:space="preserve"> </v>
          </cell>
        </row>
        <row r="225">
          <cell r="B225" t="str">
            <v xml:space="preserve"> </v>
          </cell>
        </row>
        <row r="226">
          <cell r="B226" t="str">
            <v xml:space="preserve"> </v>
          </cell>
        </row>
      </sheetData>
      <sheetData sheetId="9"/>
      <sheetData sheetId="10">
        <row r="1193">
          <cell r="J1193">
            <v>0</v>
          </cell>
        </row>
        <row r="1194">
          <cell r="J1194">
            <v>0</v>
          </cell>
        </row>
        <row r="1196">
          <cell r="J1196">
            <v>0</v>
          </cell>
        </row>
        <row r="1198">
          <cell r="J1198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3">
          <cell r="J1203">
            <v>0</v>
          </cell>
        </row>
        <row r="1206">
          <cell r="J1206">
            <v>0</v>
          </cell>
        </row>
        <row r="1207">
          <cell r="J1207">
            <v>0</v>
          </cell>
        </row>
        <row r="1208">
          <cell r="J1208">
            <v>0</v>
          </cell>
        </row>
      </sheetData>
      <sheetData sheetId="11"/>
      <sheetData sheetId="12"/>
      <sheetData sheetId="13"/>
      <sheetData sheetId="14"/>
      <sheetData sheetId="15"/>
      <sheetData sheetId="16">
        <row r="3">
          <cell r="F3" t="str">
            <v>LF</v>
          </cell>
        </row>
        <row r="4044">
          <cell r="E4044">
            <v>0</v>
          </cell>
        </row>
        <row r="4048">
          <cell r="E4048">
            <v>0</v>
          </cell>
        </row>
        <row r="4050">
          <cell r="E4050">
            <v>0</v>
          </cell>
        </row>
        <row r="4055">
          <cell r="C4055" t="str">
            <v>DE</v>
          </cell>
          <cell r="D4055">
            <v>10</v>
          </cell>
        </row>
        <row r="4056">
          <cell r="C4056" t="str">
            <v>MA</v>
          </cell>
          <cell r="D4056">
            <v>10</v>
          </cell>
        </row>
        <row r="4057">
          <cell r="C4057" t="str">
            <v>MO</v>
          </cell>
          <cell r="D4057">
            <v>11</v>
          </cell>
        </row>
        <row r="4058">
          <cell r="C4058" t="str">
            <v>NV</v>
          </cell>
          <cell r="D4058">
            <v>10</v>
          </cell>
        </row>
        <row r="4059">
          <cell r="C4059" t="str">
            <v>PA</v>
          </cell>
          <cell r="D4059">
            <v>10</v>
          </cell>
        </row>
      </sheetData>
      <sheetData sheetId="17">
        <row r="4">
          <cell r="C4">
            <v>0</v>
          </cell>
        </row>
        <row r="5">
          <cell r="C5" t="str">
            <v>Trustee Name</v>
          </cell>
        </row>
        <row r="6">
          <cell r="C6" t="str">
            <v>Trustee Address</v>
          </cell>
        </row>
        <row r="9">
          <cell r="A9" t="str">
            <v>ST</v>
          </cell>
        </row>
        <row r="10">
          <cell r="A10" t="str">
            <v>CO</v>
          </cell>
          <cell r="B10" t="str">
            <v>ADAMS</v>
          </cell>
        </row>
        <row r="11">
          <cell r="A11" t="str">
            <v>CO</v>
          </cell>
          <cell r="B11" t="str">
            <v>ALAMOSA</v>
          </cell>
        </row>
        <row r="12">
          <cell r="A12" t="str">
            <v>CO</v>
          </cell>
          <cell r="B12" t="str">
            <v>ARAPAHOE</v>
          </cell>
        </row>
        <row r="13">
          <cell r="A13" t="str">
            <v>CO</v>
          </cell>
          <cell r="B13" t="str">
            <v>ARCHULETA</v>
          </cell>
        </row>
        <row r="14">
          <cell r="A14" t="str">
            <v>CO</v>
          </cell>
          <cell r="B14" t="str">
            <v>BACA</v>
          </cell>
        </row>
        <row r="15">
          <cell r="A15" t="str">
            <v>CO</v>
          </cell>
          <cell r="B15" t="str">
            <v>BENT</v>
          </cell>
        </row>
        <row r="16">
          <cell r="A16" t="str">
            <v>CO</v>
          </cell>
          <cell r="B16" t="str">
            <v>BOULDER</v>
          </cell>
        </row>
        <row r="17">
          <cell r="A17" t="str">
            <v>CO</v>
          </cell>
          <cell r="B17" t="str">
            <v>BROOMFIELD</v>
          </cell>
        </row>
        <row r="18">
          <cell r="A18" t="str">
            <v>CO</v>
          </cell>
          <cell r="B18" t="str">
            <v>CHAFFEE</v>
          </cell>
        </row>
        <row r="19">
          <cell r="A19" t="str">
            <v>CO</v>
          </cell>
          <cell r="B19" t="str">
            <v>CHEYENNE</v>
          </cell>
        </row>
        <row r="20">
          <cell r="A20" t="str">
            <v>CO</v>
          </cell>
          <cell r="B20" t="str">
            <v>CLEAR CREEK</v>
          </cell>
        </row>
        <row r="21">
          <cell r="A21" t="str">
            <v>CO</v>
          </cell>
          <cell r="B21" t="str">
            <v>CONEJOS</v>
          </cell>
        </row>
        <row r="22">
          <cell r="A22" t="str">
            <v>CO</v>
          </cell>
          <cell r="B22" t="str">
            <v>COSTILLA</v>
          </cell>
        </row>
        <row r="23">
          <cell r="A23" t="str">
            <v>CO</v>
          </cell>
          <cell r="B23" t="str">
            <v>CROWLEY</v>
          </cell>
        </row>
        <row r="24">
          <cell r="A24" t="str">
            <v>CO</v>
          </cell>
          <cell r="B24" t="str">
            <v>CUSTER</v>
          </cell>
        </row>
        <row r="25">
          <cell r="A25" t="str">
            <v>CO</v>
          </cell>
          <cell r="B25" t="str">
            <v>DELTA</v>
          </cell>
        </row>
        <row r="26">
          <cell r="A26" t="str">
            <v>CO</v>
          </cell>
          <cell r="B26" t="str">
            <v>DENVER</v>
          </cell>
        </row>
        <row r="27">
          <cell r="A27" t="str">
            <v>CO</v>
          </cell>
          <cell r="B27" t="str">
            <v>DOLORES</v>
          </cell>
        </row>
        <row r="28">
          <cell r="A28" t="str">
            <v>CO</v>
          </cell>
          <cell r="B28" t="str">
            <v>DOUGLAS</v>
          </cell>
        </row>
        <row r="29">
          <cell r="A29" t="str">
            <v>CO</v>
          </cell>
          <cell r="B29" t="str">
            <v>EAGLE</v>
          </cell>
        </row>
        <row r="30">
          <cell r="A30" t="str">
            <v>CO</v>
          </cell>
          <cell r="B30" t="str">
            <v>EL PASO</v>
          </cell>
        </row>
        <row r="31">
          <cell r="A31" t="str">
            <v>CO</v>
          </cell>
          <cell r="B31" t="str">
            <v>ELBERT</v>
          </cell>
        </row>
        <row r="32">
          <cell r="A32" t="str">
            <v>CO</v>
          </cell>
          <cell r="B32" t="str">
            <v>FREMONT</v>
          </cell>
        </row>
        <row r="33">
          <cell r="A33" t="str">
            <v>CO</v>
          </cell>
          <cell r="B33" t="str">
            <v>GARFIELD</v>
          </cell>
        </row>
        <row r="34">
          <cell r="A34" t="str">
            <v>CO</v>
          </cell>
          <cell r="B34" t="str">
            <v>GILPIN</v>
          </cell>
        </row>
        <row r="35">
          <cell r="A35" t="str">
            <v>CO</v>
          </cell>
          <cell r="B35" t="str">
            <v>GRAND</v>
          </cell>
        </row>
        <row r="36">
          <cell r="A36" t="str">
            <v>CO</v>
          </cell>
          <cell r="B36" t="str">
            <v>GUNNISON</v>
          </cell>
        </row>
        <row r="37">
          <cell r="A37" t="str">
            <v>CO</v>
          </cell>
          <cell r="B37" t="str">
            <v>HINSDALE</v>
          </cell>
        </row>
        <row r="38">
          <cell r="A38" t="str">
            <v>CO</v>
          </cell>
          <cell r="B38" t="str">
            <v>HUERFANO</v>
          </cell>
        </row>
        <row r="39">
          <cell r="A39" t="str">
            <v>CO</v>
          </cell>
          <cell r="B39" t="str">
            <v>JACKSON</v>
          </cell>
        </row>
        <row r="40">
          <cell r="A40" t="str">
            <v>CO</v>
          </cell>
          <cell r="B40" t="str">
            <v>JEFFERSON</v>
          </cell>
        </row>
        <row r="41">
          <cell r="A41" t="str">
            <v>CO</v>
          </cell>
          <cell r="B41" t="str">
            <v>KIOWA</v>
          </cell>
        </row>
        <row r="42">
          <cell r="A42" t="str">
            <v>CO</v>
          </cell>
          <cell r="B42" t="str">
            <v>KIT CARSON</v>
          </cell>
        </row>
        <row r="43">
          <cell r="A43" t="str">
            <v>CO</v>
          </cell>
          <cell r="B43" t="str">
            <v>LA PLATA</v>
          </cell>
        </row>
        <row r="44">
          <cell r="A44" t="str">
            <v>CO</v>
          </cell>
          <cell r="B44" t="str">
            <v>LAKE</v>
          </cell>
        </row>
        <row r="45">
          <cell r="A45" t="str">
            <v>CO</v>
          </cell>
          <cell r="B45" t="str">
            <v>LARIMER</v>
          </cell>
        </row>
        <row r="46">
          <cell r="A46" t="str">
            <v>CO</v>
          </cell>
          <cell r="B46" t="str">
            <v>LAS ANIMAS</v>
          </cell>
        </row>
        <row r="47">
          <cell r="A47" t="str">
            <v>CO</v>
          </cell>
          <cell r="B47" t="str">
            <v>LINCOLN</v>
          </cell>
        </row>
        <row r="48">
          <cell r="A48" t="str">
            <v>CO</v>
          </cell>
          <cell r="B48" t="str">
            <v>LOGAN</v>
          </cell>
        </row>
        <row r="49">
          <cell r="A49" t="str">
            <v>CO</v>
          </cell>
          <cell r="B49" t="str">
            <v>MESA</v>
          </cell>
        </row>
        <row r="50">
          <cell r="A50" t="str">
            <v>CO</v>
          </cell>
          <cell r="B50" t="str">
            <v>MINERAL</v>
          </cell>
        </row>
        <row r="51">
          <cell r="A51" t="str">
            <v>CO</v>
          </cell>
          <cell r="B51" t="str">
            <v>MOFFAT</v>
          </cell>
        </row>
        <row r="52">
          <cell r="A52" t="str">
            <v>CO</v>
          </cell>
          <cell r="B52" t="str">
            <v>MONTEZUMA</v>
          </cell>
        </row>
        <row r="53">
          <cell r="A53" t="str">
            <v>CO</v>
          </cell>
          <cell r="B53" t="str">
            <v>MONTROSE</v>
          </cell>
        </row>
        <row r="54">
          <cell r="A54" t="str">
            <v>CO</v>
          </cell>
          <cell r="B54" t="str">
            <v>MORGAN</v>
          </cell>
        </row>
        <row r="55">
          <cell r="A55" t="str">
            <v>CO</v>
          </cell>
          <cell r="B55" t="str">
            <v>OTERO</v>
          </cell>
        </row>
        <row r="56">
          <cell r="A56" t="str">
            <v>CO</v>
          </cell>
          <cell r="B56" t="str">
            <v>OURAY</v>
          </cell>
        </row>
        <row r="57">
          <cell r="A57" t="str">
            <v>CO</v>
          </cell>
          <cell r="B57" t="str">
            <v>PARK</v>
          </cell>
        </row>
        <row r="58">
          <cell r="A58" t="str">
            <v>CO</v>
          </cell>
          <cell r="B58" t="str">
            <v>PHILLIPS</v>
          </cell>
        </row>
        <row r="59">
          <cell r="A59" t="str">
            <v>CO</v>
          </cell>
          <cell r="B59" t="str">
            <v>PITKIN</v>
          </cell>
        </row>
        <row r="60">
          <cell r="A60" t="str">
            <v>CO</v>
          </cell>
          <cell r="B60" t="str">
            <v>PROWERS</v>
          </cell>
        </row>
        <row r="61">
          <cell r="A61" t="str">
            <v>CO</v>
          </cell>
          <cell r="B61" t="str">
            <v>PUEBLO</v>
          </cell>
        </row>
        <row r="62">
          <cell r="A62" t="str">
            <v>CO</v>
          </cell>
          <cell r="B62" t="str">
            <v>RIO BLANCO</v>
          </cell>
        </row>
        <row r="63">
          <cell r="A63" t="str">
            <v>CO</v>
          </cell>
          <cell r="B63" t="str">
            <v>RIO GRANDE</v>
          </cell>
        </row>
        <row r="64">
          <cell r="A64" t="str">
            <v>CO</v>
          </cell>
          <cell r="B64" t="str">
            <v>ROUTT</v>
          </cell>
        </row>
        <row r="65">
          <cell r="A65" t="str">
            <v>CO</v>
          </cell>
          <cell r="B65" t="str">
            <v>SAGUACHE</v>
          </cell>
        </row>
        <row r="66">
          <cell r="A66" t="str">
            <v>CO</v>
          </cell>
          <cell r="B66" t="str">
            <v>SAN JUAN</v>
          </cell>
        </row>
        <row r="67">
          <cell r="A67" t="str">
            <v>CO</v>
          </cell>
          <cell r="B67" t="str">
            <v>SAN MIGUEL</v>
          </cell>
        </row>
        <row r="68">
          <cell r="A68" t="str">
            <v>CO</v>
          </cell>
          <cell r="B68" t="str">
            <v>SEDGWICK</v>
          </cell>
        </row>
        <row r="69">
          <cell r="A69" t="str">
            <v>CO</v>
          </cell>
          <cell r="B69" t="str">
            <v>SUMMIT</v>
          </cell>
        </row>
        <row r="70">
          <cell r="A70" t="str">
            <v>CO</v>
          </cell>
          <cell r="B70" t="str">
            <v>TELLER</v>
          </cell>
        </row>
        <row r="71">
          <cell r="A71" t="str">
            <v>CO</v>
          </cell>
          <cell r="B71" t="str">
            <v>WASHINGTON</v>
          </cell>
        </row>
        <row r="72">
          <cell r="A72" t="str">
            <v>CO</v>
          </cell>
          <cell r="B72" t="str">
            <v>WELD</v>
          </cell>
        </row>
        <row r="73">
          <cell r="A73" t="str">
            <v>CO</v>
          </cell>
          <cell r="B73" t="str">
            <v>YUMA</v>
          </cell>
        </row>
        <row r="74">
          <cell r="A74" t="str">
            <v>MO</v>
          </cell>
          <cell r="B74" t="str">
            <v>ADAIR</v>
          </cell>
        </row>
        <row r="75">
          <cell r="A75" t="str">
            <v>MO</v>
          </cell>
          <cell r="B75" t="str">
            <v>ANDREW</v>
          </cell>
        </row>
        <row r="76">
          <cell r="A76" t="str">
            <v>MO</v>
          </cell>
          <cell r="B76" t="str">
            <v>ATCHISON</v>
          </cell>
        </row>
        <row r="77">
          <cell r="A77" t="str">
            <v>MO</v>
          </cell>
          <cell r="B77" t="str">
            <v>AUDRAIN</v>
          </cell>
        </row>
        <row r="78">
          <cell r="A78" t="str">
            <v>MO</v>
          </cell>
          <cell r="B78" t="str">
            <v>BARRY</v>
          </cell>
        </row>
        <row r="79">
          <cell r="A79" t="str">
            <v>MO</v>
          </cell>
          <cell r="B79" t="str">
            <v>BARTON</v>
          </cell>
        </row>
        <row r="80">
          <cell r="A80" t="str">
            <v>MO</v>
          </cell>
          <cell r="B80" t="str">
            <v>BATES</v>
          </cell>
        </row>
        <row r="81">
          <cell r="A81" t="str">
            <v>MO</v>
          </cell>
          <cell r="B81" t="str">
            <v>BENTON</v>
          </cell>
        </row>
        <row r="82">
          <cell r="A82" t="str">
            <v>MO</v>
          </cell>
          <cell r="B82" t="str">
            <v>BOLLINGER</v>
          </cell>
        </row>
        <row r="83">
          <cell r="A83" t="str">
            <v>MO</v>
          </cell>
          <cell r="B83" t="str">
            <v>BOONE</v>
          </cell>
        </row>
        <row r="84">
          <cell r="A84" t="str">
            <v>MO</v>
          </cell>
          <cell r="B84" t="str">
            <v>BUCHANAN</v>
          </cell>
        </row>
        <row r="85">
          <cell r="A85" t="str">
            <v>MO</v>
          </cell>
          <cell r="B85" t="str">
            <v>BUTLER</v>
          </cell>
        </row>
        <row r="86">
          <cell r="A86" t="str">
            <v>MO</v>
          </cell>
          <cell r="B86" t="str">
            <v>CALDWELL</v>
          </cell>
        </row>
        <row r="87">
          <cell r="A87" t="str">
            <v>MO</v>
          </cell>
          <cell r="B87" t="str">
            <v>CALLAWAY</v>
          </cell>
        </row>
        <row r="88">
          <cell r="A88" t="str">
            <v>MO</v>
          </cell>
          <cell r="B88" t="str">
            <v>CAMDEN</v>
          </cell>
        </row>
        <row r="89">
          <cell r="A89" t="str">
            <v>MO</v>
          </cell>
          <cell r="B89" t="str">
            <v>CAPE GIRARDEAU</v>
          </cell>
        </row>
        <row r="90">
          <cell r="A90" t="str">
            <v>MO</v>
          </cell>
          <cell r="B90" t="str">
            <v>CARROLL</v>
          </cell>
        </row>
        <row r="91">
          <cell r="A91" t="str">
            <v>MO</v>
          </cell>
          <cell r="B91" t="str">
            <v>CARTER</v>
          </cell>
        </row>
        <row r="92">
          <cell r="A92" t="str">
            <v>MO</v>
          </cell>
          <cell r="B92" t="str">
            <v>CASS</v>
          </cell>
        </row>
        <row r="93">
          <cell r="A93" t="str">
            <v>MO</v>
          </cell>
          <cell r="B93" t="str">
            <v>CEDAR</v>
          </cell>
        </row>
        <row r="94">
          <cell r="A94" t="str">
            <v>MO</v>
          </cell>
          <cell r="B94" t="str">
            <v>CHARITON</v>
          </cell>
        </row>
        <row r="95">
          <cell r="A95" t="str">
            <v>MO</v>
          </cell>
          <cell r="B95" t="str">
            <v>CHRISTIAN</v>
          </cell>
        </row>
        <row r="96">
          <cell r="A96" t="str">
            <v>MO</v>
          </cell>
          <cell r="B96" t="str">
            <v>CLARK</v>
          </cell>
        </row>
        <row r="97">
          <cell r="A97" t="str">
            <v>MO</v>
          </cell>
          <cell r="B97" t="str">
            <v>CLAY</v>
          </cell>
        </row>
        <row r="98">
          <cell r="A98" t="str">
            <v>MO</v>
          </cell>
          <cell r="B98" t="str">
            <v>CLINTON</v>
          </cell>
        </row>
        <row r="99">
          <cell r="A99" t="str">
            <v>MO</v>
          </cell>
          <cell r="B99" t="str">
            <v>COLE</v>
          </cell>
        </row>
        <row r="100">
          <cell r="A100" t="str">
            <v>MO</v>
          </cell>
          <cell r="B100" t="str">
            <v>COOPER</v>
          </cell>
        </row>
        <row r="101">
          <cell r="A101" t="str">
            <v>MO</v>
          </cell>
          <cell r="B101" t="str">
            <v>CRAWFORD</v>
          </cell>
        </row>
        <row r="102">
          <cell r="A102" t="str">
            <v>MO</v>
          </cell>
          <cell r="B102" t="str">
            <v>DADE</v>
          </cell>
        </row>
        <row r="103">
          <cell r="A103" t="str">
            <v>MO</v>
          </cell>
          <cell r="B103" t="str">
            <v>DALLAS</v>
          </cell>
        </row>
        <row r="104">
          <cell r="A104" t="str">
            <v>MO</v>
          </cell>
          <cell r="B104" t="str">
            <v>DAVIESS</v>
          </cell>
        </row>
        <row r="105">
          <cell r="A105" t="str">
            <v>MO</v>
          </cell>
          <cell r="B105" t="str">
            <v>DEKALB</v>
          </cell>
        </row>
        <row r="106">
          <cell r="A106" t="str">
            <v>MO</v>
          </cell>
          <cell r="B106" t="str">
            <v>DENT</v>
          </cell>
        </row>
        <row r="107">
          <cell r="A107" t="str">
            <v>MO</v>
          </cell>
          <cell r="B107" t="str">
            <v>DOUGLAS</v>
          </cell>
        </row>
        <row r="108">
          <cell r="A108" t="str">
            <v>MO</v>
          </cell>
          <cell r="B108" t="str">
            <v>DUNKLIN</v>
          </cell>
        </row>
        <row r="109">
          <cell r="A109" t="str">
            <v>MO</v>
          </cell>
          <cell r="B109" t="str">
            <v>FRANKLIN</v>
          </cell>
        </row>
        <row r="110">
          <cell r="A110" t="str">
            <v>MO</v>
          </cell>
          <cell r="B110" t="str">
            <v>GASCONADE</v>
          </cell>
        </row>
        <row r="111">
          <cell r="A111" t="str">
            <v>MO</v>
          </cell>
          <cell r="B111" t="str">
            <v>GENTRY</v>
          </cell>
        </row>
        <row r="112">
          <cell r="A112" t="str">
            <v>MO</v>
          </cell>
          <cell r="B112" t="str">
            <v>GREENE</v>
          </cell>
        </row>
        <row r="113">
          <cell r="A113" t="str">
            <v>MO</v>
          </cell>
          <cell r="B113" t="str">
            <v>GRUNDY</v>
          </cell>
        </row>
        <row r="114">
          <cell r="A114" t="str">
            <v>MO</v>
          </cell>
          <cell r="B114" t="str">
            <v>HARRISON</v>
          </cell>
        </row>
        <row r="115">
          <cell r="A115" t="str">
            <v>MO</v>
          </cell>
          <cell r="B115" t="str">
            <v>HENRY</v>
          </cell>
        </row>
        <row r="116">
          <cell r="A116" t="str">
            <v>MO</v>
          </cell>
          <cell r="B116" t="str">
            <v>HICKORY</v>
          </cell>
        </row>
        <row r="117">
          <cell r="A117" t="str">
            <v>MO</v>
          </cell>
          <cell r="B117" t="str">
            <v>HOLT</v>
          </cell>
        </row>
        <row r="118">
          <cell r="A118" t="str">
            <v>MO</v>
          </cell>
          <cell r="B118" t="str">
            <v>HOWARD</v>
          </cell>
        </row>
        <row r="119">
          <cell r="A119" t="str">
            <v>MO</v>
          </cell>
          <cell r="B119" t="str">
            <v>HOWELL</v>
          </cell>
        </row>
        <row r="120">
          <cell r="A120" t="str">
            <v>MO</v>
          </cell>
          <cell r="B120" t="str">
            <v>IRON</v>
          </cell>
        </row>
        <row r="121">
          <cell r="A121" t="str">
            <v>MO</v>
          </cell>
          <cell r="B121" t="str">
            <v>JACKSON</v>
          </cell>
        </row>
        <row r="122">
          <cell r="A122" t="str">
            <v>MO</v>
          </cell>
          <cell r="B122" t="str">
            <v>JASPER</v>
          </cell>
        </row>
        <row r="123">
          <cell r="A123" t="str">
            <v>MO</v>
          </cell>
          <cell r="B123" t="str">
            <v>JEFFERSON</v>
          </cell>
        </row>
        <row r="124">
          <cell r="A124" t="str">
            <v>MO</v>
          </cell>
          <cell r="B124" t="str">
            <v>JOHNSON</v>
          </cell>
        </row>
        <row r="125">
          <cell r="A125" t="str">
            <v>MO</v>
          </cell>
          <cell r="B125" t="str">
            <v>KNOX</v>
          </cell>
        </row>
        <row r="126">
          <cell r="A126" t="str">
            <v>MO</v>
          </cell>
          <cell r="B126" t="str">
            <v>LACLEDE</v>
          </cell>
        </row>
        <row r="127">
          <cell r="A127" t="str">
            <v>MO</v>
          </cell>
          <cell r="B127" t="str">
            <v>LAFAYETTE</v>
          </cell>
        </row>
        <row r="128">
          <cell r="A128" t="str">
            <v>MO</v>
          </cell>
          <cell r="B128" t="str">
            <v>LAWRENCE</v>
          </cell>
        </row>
        <row r="129">
          <cell r="A129" t="str">
            <v>MO</v>
          </cell>
          <cell r="B129" t="str">
            <v>LEWIS</v>
          </cell>
        </row>
        <row r="130">
          <cell r="A130" t="str">
            <v>MO</v>
          </cell>
          <cell r="B130" t="str">
            <v>LINCOLN</v>
          </cell>
        </row>
        <row r="131">
          <cell r="A131" t="str">
            <v>MO</v>
          </cell>
          <cell r="B131" t="str">
            <v>LINN</v>
          </cell>
        </row>
        <row r="132">
          <cell r="A132" t="str">
            <v>MO</v>
          </cell>
          <cell r="B132" t="str">
            <v>LIVINGTON</v>
          </cell>
        </row>
        <row r="133">
          <cell r="A133" t="str">
            <v>MO</v>
          </cell>
          <cell r="B133" t="str">
            <v>MACON</v>
          </cell>
        </row>
        <row r="134">
          <cell r="A134" t="str">
            <v>MO</v>
          </cell>
          <cell r="B134" t="str">
            <v>MADISON</v>
          </cell>
        </row>
        <row r="135">
          <cell r="A135" t="str">
            <v>MO</v>
          </cell>
          <cell r="B135" t="str">
            <v>MARIES</v>
          </cell>
        </row>
        <row r="136">
          <cell r="A136" t="str">
            <v>MO</v>
          </cell>
          <cell r="B136" t="str">
            <v>MARION</v>
          </cell>
        </row>
        <row r="137">
          <cell r="A137" t="str">
            <v>MO</v>
          </cell>
          <cell r="B137" t="str">
            <v>MCDONALD</v>
          </cell>
        </row>
        <row r="138">
          <cell r="A138" t="str">
            <v>MO</v>
          </cell>
          <cell r="B138" t="str">
            <v>MERCER</v>
          </cell>
        </row>
        <row r="139">
          <cell r="A139" t="str">
            <v>MO</v>
          </cell>
          <cell r="B139" t="str">
            <v>MILLER</v>
          </cell>
        </row>
        <row r="140">
          <cell r="A140" t="str">
            <v>MO</v>
          </cell>
          <cell r="B140" t="str">
            <v>MISSISSIPPI</v>
          </cell>
        </row>
        <row r="141">
          <cell r="A141" t="str">
            <v>MO</v>
          </cell>
          <cell r="B141" t="str">
            <v>MONITEAU</v>
          </cell>
        </row>
        <row r="142">
          <cell r="A142" t="str">
            <v>MO</v>
          </cell>
          <cell r="B142" t="str">
            <v>MONROE</v>
          </cell>
        </row>
        <row r="143">
          <cell r="A143" t="str">
            <v>MO</v>
          </cell>
          <cell r="B143" t="str">
            <v>MONTGOMERY</v>
          </cell>
        </row>
        <row r="144">
          <cell r="A144" t="str">
            <v>MO</v>
          </cell>
          <cell r="B144" t="str">
            <v>MORGAN</v>
          </cell>
        </row>
        <row r="145">
          <cell r="A145" t="str">
            <v>MO</v>
          </cell>
          <cell r="B145" t="str">
            <v>NEW MADRID</v>
          </cell>
        </row>
        <row r="146">
          <cell r="A146" t="str">
            <v>MO</v>
          </cell>
          <cell r="B146" t="str">
            <v>NEWTON</v>
          </cell>
        </row>
        <row r="147">
          <cell r="A147" t="str">
            <v>MO</v>
          </cell>
          <cell r="B147" t="str">
            <v>NODAWAY</v>
          </cell>
        </row>
        <row r="148">
          <cell r="A148" t="str">
            <v>MO</v>
          </cell>
          <cell r="B148" t="str">
            <v>OREGON</v>
          </cell>
        </row>
        <row r="149">
          <cell r="A149" t="str">
            <v>MO</v>
          </cell>
          <cell r="B149" t="str">
            <v>OSAGE</v>
          </cell>
        </row>
        <row r="150">
          <cell r="A150" t="str">
            <v>MO</v>
          </cell>
          <cell r="B150" t="str">
            <v>OZARK</v>
          </cell>
        </row>
        <row r="151">
          <cell r="A151" t="str">
            <v>MO</v>
          </cell>
          <cell r="B151" t="str">
            <v>PEMISCOT</v>
          </cell>
        </row>
        <row r="152">
          <cell r="A152" t="str">
            <v>MO</v>
          </cell>
          <cell r="B152" t="str">
            <v>PERRY</v>
          </cell>
        </row>
        <row r="153">
          <cell r="A153" t="str">
            <v>MO</v>
          </cell>
          <cell r="B153" t="str">
            <v>PETTIS</v>
          </cell>
        </row>
        <row r="154">
          <cell r="A154" t="str">
            <v>MO</v>
          </cell>
          <cell r="B154" t="str">
            <v>PHELPS</v>
          </cell>
        </row>
        <row r="155">
          <cell r="A155" t="str">
            <v>MO</v>
          </cell>
          <cell r="B155" t="str">
            <v>PIKE</v>
          </cell>
        </row>
        <row r="156">
          <cell r="A156" t="str">
            <v>MO</v>
          </cell>
          <cell r="B156" t="str">
            <v>PLATTE</v>
          </cell>
        </row>
        <row r="157">
          <cell r="A157" t="str">
            <v>MO</v>
          </cell>
          <cell r="B157" t="str">
            <v>POLK</v>
          </cell>
        </row>
        <row r="158">
          <cell r="A158" t="str">
            <v>MO</v>
          </cell>
          <cell r="B158" t="str">
            <v>PULASKI</v>
          </cell>
        </row>
        <row r="159">
          <cell r="A159" t="str">
            <v>MO</v>
          </cell>
          <cell r="B159" t="str">
            <v>PUTMAN</v>
          </cell>
        </row>
        <row r="160">
          <cell r="A160" t="str">
            <v>MO</v>
          </cell>
          <cell r="B160" t="str">
            <v>RALLS</v>
          </cell>
        </row>
        <row r="161">
          <cell r="A161" t="str">
            <v>MO</v>
          </cell>
          <cell r="B161" t="str">
            <v>RANDOLPH</v>
          </cell>
        </row>
        <row r="162">
          <cell r="A162" t="str">
            <v>MO</v>
          </cell>
          <cell r="B162" t="str">
            <v>RAY</v>
          </cell>
        </row>
        <row r="163">
          <cell r="A163" t="str">
            <v>MO</v>
          </cell>
          <cell r="B163" t="str">
            <v>REYNOLDS</v>
          </cell>
        </row>
        <row r="164">
          <cell r="A164" t="str">
            <v>MO</v>
          </cell>
          <cell r="B164" t="str">
            <v>RIPLEY</v>
          </cell>
        </row>
        <row r="165">
          <cell r="A165" t="str">
            <v>MO</v>
          </cell>
          <cell r="B165" t="str">
            <v>SAINT CHARLES</v>
          </cell>
        </row>
        <row r="166">
          <cell r="A166" t="str">
            <v>MO</v>
          </cell>
          <cell r="B166" t="str">
            <v>SAINT CLAIR</v>
          </cell>
        </row>
        <row r="167">
          <cell r="A167" t="str">
            <v>MO</v>
          </cell>
          <cell r="B167" t="str">
            <v>SAINT FRANCOIS</v>
          </cell>
        </row>
        <row r="168">
          <cell r="A168" t="str">
            <v>MO</v>
          </cell>
          <cell r="B168" t="str">
            <v>SAINT LOUIS</v>
          </cell>
        </row>
        <row r="169">
          <cell r="A169" t="str">
            <v>MO</v>
          </cell>
          <cell r="B169" t="str">
            <v>SAINT LOUIS CITY</v>
          </cell>
        </row>
        <row r="170">
          <cell r="A170" t="str">
            <v>MO</v>
          </cell>
          <cell r="B170" t="str">
            <v>SAINTE GENEVIEVE</v>
          </cell>
        </row>
        <row r="171">
          <cell r="A171" t="str">
            <v>MO</v>
          </cell>
          <cell r="B171" t="str">
            <v>SALINE</v>
          </cell>
        </row>
        <row r="172">
          <cell r="A172" t="str">
            <v>MO</v>
          </cell>
          <cell r="B172" t="str">
            <v>SCHUYLER</v>
          </cell>
        </row>
        <row r="173">
          <cell r="A173" t="str">
            <v>MO</v>
          </cell>
          <cell r="B173" t="str">
            <v>SCOTLAND</v>
          </cell>
        </row>
        <row r="174">
          <cell r="A174" t="str">
            <v>MO</v>
          </cell>
          <cell r="B174" t="str">
            <v>SCOTT</v>
          </cell>
        </row>
        <row r="175">
          <cell r="A175" t="str">
            <v>MO</v>
          </cell>
          <cell r="B175" t="str">
            <v>SHANNON</v>
          </cell>
        </row>
        <row r="176">
          <cell r="A176" t="str">
            <v>MO</v>
          </cell>
          <cell r="B176" t="str">
            <v>SHELBY</v>
          </cell>
        </row>
        <row r="177">
          <cell r="A177" t="str">
            <v>MO</v>
          </cell>
          <cell r="B177" t="str">
            <v>STODDARD</v>
          </cell>
        </row>
        <row r="178">
          <cell r="A178" t="str">
            <v>MO</v>
          </cell>
          <cell r="B178" t="str">
            <v>STONE</v>
          </cell>
        </row>
        <row r="179">
          <cell r="A179" t="str">
            <v>MO</v>
          </cell>
          <cell r="B179" t="str">
            <v>SULLIVAN</v>
          </cell>
        </row>
        <row r="180">
          <cell r="A180" t="str">
            <v>MO</v>
          </cell>
          <cell r="B180" t="str">
            <v>TANEY</v>
          </cell>
        </row>
        <row r="181">
          <cell r="A181" t="str">
            <v>MO</v>
          </cell>
          <cell r="B181" t="str">
            <v>TEXAS</v>
          </cell>
        </row>
        <row r="182">
          <cell r="A182" t="str">
            <v>MO</v>
          </cell>
          <cell r="B182" t="str">
            <v>VERNON</v>
          </cell>
        </row>
        <row r="183">
          <cell r="A183" t="str">
            <v>MO</v>
          </cell>
          <cell r="B183" t="str">
            <v>WARREN</v>
          </cell>
        </row>
        <row r="184">
          <cell r="A184" t="str">
            <v>MO</v>
          </cell>
          <cell r="B184" t="str">
            <v>WASHINGTON</v>
          </cell>
        </row>
        <row r="185">
          <cell r="A185" t="str">
            <v>MO</v>
          </cell>
          <cell r="B185" t="str">
            <v>WAYNE</v>
          </cell>
        </row>
        <row r="186">
          <cell r="A186" t="str">
            <v>MO</v>
          </cell>
          <cell r="B186" t="str">
            <v>WEBSTER</v>
          </cell>
        </row>
        <row r="187">
          <cell r="A187" t="str">
            <v>MO</v>
          </cell>
          <cell r="B187" t="str">
            <v>WORTH</v>
          </cell>
        </row>
        <row r="188">
          <cell r="A188" t="str">
            <v>MO</v>
          </cell>
          <cell r="B188" t="str">
            <v>WRIGHT</v>
          </cell>
        </row>
        <row r="189">
          <cell r="A189" t="str">
            <v>MT</v>
          </cell>
          <cell r="B189" t="str">
            <v>BEAVERHEAD</v>
          </cell>
        </row>
        <row r="190">
          <cell r="A190" t="str">
            <v>MT</v>
          </cell>
          <cell r="B190" t="str">
            <v>BIG HORN</v>
          </cell>
        </row>
        <row r="191">
          <cell r="A191" t="str">
            <v>MT</v>
          </cell>
          <cell r="B191" t="str">
            <v>BLAINE</v>
          </cell>
        </row>
        <row r="192">
          <cell r="A192" t="str">
            <v>MT</v>
          </cell>
          <cell r="B192" t="str">
            <v>BROADWATER</v>
          </cell>
        </row>
        <row r="193">
          <cell r="A193" t="str">
            <v>MT</v>
          </cell>
          <cell r="B193" t="str">
            <v>CARBON</v>
          </cell>
        </row>
        <row r="194">
          <cell r="A194" t="str">
            <v>MT</v>
          </cell>
          <cell r="B194" t="str">
            <v>CARTER</v>
          </cell>
        </row>
        <row r="195">
          <cell r="A195" t="str">
            <v>MT</v>
          </cell>
          <cell r="B195" t="str">
            <v>CASCADE</v>
          </cell>
        </row>
        <row r="196">
          <cell r="A196" t="str">
            <v>MT</v>
          </cell>
          <cell r="B196" t="str">
            <v>CHOUTEAU</v>
          </cell>
        </row>
        <row r="197">
          <cell r="A197" t="str">
            <v>MT</v>
          </cell>
          <cell r="B197" t="str">
            <v>CUSTER</v>
          </cell>
        </row>
        <row r="198">
          <cell r="A198" t="str">
            <v>MT</v>
          </cell>
          <cell r="B198" t="str">
            <v>DANIELS</v>
          </cell>
        </row>
        <row r="199">
          <cell r="A199" t="str">
            <v>MT</v>
          </cell>
          <cell r="B199" t="str">
            <v>DAWSON</v>
          </cell>
        </row>
        <row r="200">
          <cell r="A200" t="str">
            <v>MT</v>
          </cell>
          <cell r="B200" t="str">
            <v>DEER LODGE</v>
          </cell>
        </row>
        <row r="201">
          <cell r="A201" t="str">
            <v>MT</v>
          </cell>
          <cell r="B201" t="str">
            <v>FALLON</v>
          </cell>
        </row>
        <row r="202">
          <cell r="A202" t="str">
            <v>MT</v>
          </cell>
          <cell r="B202" t="str">
            <v>FERGUS</v>
          </cell>
        </row>
        <row r="203">
          <cell r="A203" t="str">
            <v>MT</v>
          </cell>
          <cell r="B203" t="str">
            <v>FLATHEAD</v>
          </cell>
        </row>
        <row r="204">
          <cell r="A204" t="str">
            <v>MT</v>
          </cell>
          <cell r="B204" t="str">
            <v>GALLATIN</v>
          </cell>
        </row>
        <row r="205">
          <cell r="A205" t="str">
            <v>MT</v>
          </cell>
          <cell r="B205" t="str">
            <v>GARFIELD</v>
          </cell>
        </row>
        <row r="206">
          <cell r="A206" t="str">
            <v>MT</v>
          </cell>
          <cell r="B206" t="str">
            <v>GLACIER</v>
          </cell>
        </row>
        <row r="207">
          <cell r="A207" t="str">
            <v>MT</v>
          </cell>
          <cell r="B207" t="str">
            <v>GOLDEN VALLEY</v>
          </cell>
        </row>
        <row r="208">
          <cell r="A208" t="str">
            <v>MT</v>
          </cell>
          <cell r="B208" t="str">
            <v>GRANITE</v>
          </cell>
        </row>
        <row r="209">
          <cell r="A209" t="str">
            <v>MT</v>
          </cell>
          <cell r="B209" t="str">
            <v>HILL</v>
          </cell>
        </row>
        <row r="210">
          <cell r="A210" t="str">
            <v>MT</v>
          </cell>
          <cell r="B210" t="str">
            <v>JEFFERSON</v>
          </cell>
        </row>
        <row r="211">
          <cell r="A211" t="str">
            <v>MT</v>
          </cell>
          <cell r="B211" t="str">
            <v>JUDITH BASIN</v>
          </cell>
        </row>
        <row r="212">
          <cell r="A212" t="str">
            <v>MT</v>
          </cell>
          <cell r="B212" t="str">
            <v>LAKE</v>
          </cell>
        </row>
        <row r="213">
          <cell r="A213" t="str">
            <v>MT</v>
          </cell>
          <cell r="B213" t="str">
            <v>LEWIS &amp; CLARK</v>
          </cell>
        </row>
        <row r="214">
          <cell r="A214" t="str">
            <v>MT</v>
          </cell>
          <cell r="B214" t="str">
            <v>LEWIS AND CLARK</v>
          </cell>
        </row>
        <row r="215">
          <cell r="A215" t="str">
            <v>MT</v>
          </cell>
          <cell r="B215" t="str">
            <v>LIBERTY</v>
          </cell>
        </row>
        <row r="216">
          <cell r="A216" t="str">
            <v>MT</v>
          </cell>
          <cell r="B216" t="str">
            <v>LINCOLN</v>
          </cell>
        </row>
        <row r="217">
          <cell r="A217" t="str">
            <v>MT</v>
          </cell>
          <cell r="B217" t="str">
            <v>MADISON</v>
          </cell>
        </row>
        <row r="218">
          <cell r="A218" t="str">
            <v>MT</v>
          </cell>
          <cell r="B218" t="str">
            <v>MCCONE</v>
          </cell>
        </row>
        <row r="219">
          <cell r="A219" t="str">
            <v>MT</v>
          </cell>
          <cell r="B219" t="str">
            <v>MEAGHER</v>
          </cell>
        </row>
        <row r="220">
          <cell r="A220" t="str">
            <v>MT</v>
          </cell>
          <cell r="B220" t="str">
            <v>MINERAL</v>
          </cell>
        </row>
        <row r="221">
          <cell r="A221" t="str">
            <v>MT</v>
          </cell>
          <cell r="B221" t="str">
            <v>MISSOULA</v>
          </cell>
        </row>
        <row r="222">
          <cell r="A222" t="str">
            <v>MT</v>
          </cell>
          <cell r="B222" t="str">
            <v>MUSSELSHELL</v>
          </cell>
        </row>
        <row r="223">
          <cell r="A223" t="str">
            <v>MT</v>
          </cell>
          <cell r="B223" t="str">
            <v>PARK</v>
          </cell>
        </row>
        <row r="224">
          <cell r="A224" t="str">
            <v>MT</v>
          </cell>
          <cell r="B224" t="str">
            <v>PETROLEUM</v>
          </cell>
        </row>
        <row r="225">
          <cell r="A225" t="str">
            <v>MT</v>
          </cell>
          <cell r="B225" t="str">
            <v>PHILLIPS</v>
          </cell>
        </row>
        <row r="226">
          <cell r="A226" t="str">
            <v>MT</v>
          </cell>
          <cell r="B226" t="str">
            <v>PONDERA</v>
          </cell>
        </row>
        <row r="227">
          <cell r="A227" t="str">
            <v>MT</v>
          </cell>
          <cell r="B227" t="str">
            <v>POWDER RIVER</v>
          </cell>
        </row>
        <row r="228">
          <cell r="A228" t="str">
            <v>MT</v>
          </cell>
          <cell r="B228" t="str">
            <v>POWELL</v>
          </cell>
        </row>
        <row r="229">
          <cell r="A229" t="str">
            <v>MT</v>
          </cell>
          <cell r="B229" t="str">
            <v>PRAIRIE</v>
          </cell>
        </row>
        <row r="230">
          <cell r="A230" t="str">
            <v>MT</v>
          </cell>
          <cell r="B230" t="str">
            <v>RAVALLI</v>
          </cell>
        </row>
        <row r="231">
          <cell r="A231" t="str">
            <v>MT</v>
          </cell>
          <cell r="B231" t="str">
            <v>RICHLAND</v>
          </cell>
        </row>
        <row r="232">
          <cell r="A232" t="str">
            <v>MT</v>
          </cell>
          <cell r="B232" t="str">
            <v>ROOSEVELT</v>
          </cell>
        </row>
        <row r="233">
          <cell r="A233" t="str">
            <v>MT</v>
          </cell>
          <cell r="B233" t="str">
            <v>ROSEBUD</v>
          </cell>
        </row>
        <row r="234">
          <cell r="A234" t="str">
            <v>MT</v>
          </cell>
          <cell r="B234" t="str">
            <v>SANDERS</v>
          </cell>
        </row>
        <row r="235">
          <cell r="A235" t="str">
            <v>MT</v>
          </cell>
          <cell r="B235" t="str">
            <v>SHERIDAN</v>
          </cell>
        </row>
        <row r="236">
          <cell r="A236" t="str">
            <v>MT</v>
          </cell>
          <cell r="B236" t="str">
            <v>SILVER BOW</v>
          </cell>
        </row>
        <row r="237">
          <cell r="A237" t="str">
            <v>MT</v>
          </cell>
          <cell r="B237" t="str">
            <v>STILLWATER</v>
          </cell>
        </row>
        <row r="238">
          <cell r="A238" t="str">
            <v>MT</v>
          </cell>
          <cell r="B238" t="str">
            <v>SWEETGRASS</v>
          </cell>
        </row>
        <row r="239">
          <cell r="A239" t="str">
            <v>MT</v>
          </cell>
          <cell r="B239" t="str">
            <v>TETON</v>
          </cell>
        </row>
        <row r="240">
          <cell r="A240" t="str">
            <v>MT</v>
          </cell>
          <cell r="B240" t="str">
            <v>TOOLE</v>
          </cell>
        </row>
        <row r="241">
          <cell r="A241" t="str">
            <v>MT</v>
          </cell>
          <cell r="B241" t="str">
            <v>TREASURE</v>
          </cell>
        </row>
        <row r="242">
          <cell r="A242" t="str">
            <v>MT</v>
          </cell>
          <cell r="B242" t="str">
            <v>VALLEY</v>
          </cell>
        </row>
        <row r="243">
          <cell r="A243" t="str">
            <v>MT</v>
          </cell>
          <cell r="B243" t="str">
            <v>WHEATLAND</v>
          </cell>
        </row>
        <row r="244">
          <cell r="A244" t="str">
            <v>MT</v>
          </cell>
          <cell r="B244" t="str">
            <v>WIBAUX</v>
          </cell>
        </row>
        <row r="245">
          <cell r="A245" t="str">
            <v>MT</v>
          </cell>
          <cell r="B245" t="str">
            <v>YELLOWSTONE</v>
          </cell>
        </row>
      </sheetData>
      <sheetData sheetId="18"/>
      <sheetData sheetId="19"/>
      <sheetData sheetId="20"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9">
          <cell r="D9">
            <v>0</v>
          </cell>
        </row>
        <row r="10">
          <cell r="D10">
            <v>0</v>
          </cell>
        </row>
        <row r="119">
          <cell r="C119" t="str">
            <v>Action Log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B2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10"/>
  <sheetViews>
    <sheetView workbookViewId="0">
      <selection activeCell="C2" sqref="C2"/>
    </sheetView>
  </sheetViews>
  <sheetFormatPr defaultRowHeight="15" x14ac:dyDescent="0.25"/>
  <cols>
    <col min="1" max="1" width="1.85546875" customWidth="1"/>
    <col min="2" max="2" width="25.5703125" customWidth="1"/>
  </cols>
  <sheetData>
    <row r="2" spans="2:2" x14ac:dyDescent="0.25">
      <c r="B2" s="1" t="s">
        <v>243</v>
      </c>
    </row>
    <row r="3" spans="2:2" x14ac:dyDescent="0.25">
      <c r="B3" s="1" t="s">
        <v>240</v>
      </c>
    </row>
    <row r="4" spans="2:2" x14ac:dyDescent="0.25">
      <c r="B4" s="1" t="s">
        <v>244</v>
      </c>
    </row>
    <row r="5" spans="2:2" x14ac:dyDescent="0.25">
      <c r="B5" s="1" t="s">
        <v>241</v>
      </c>
    </row>
    <row r="6" spans="2:2" x14ac:dyDescent="0.25">
      <c r="B6" s="1" t="s">
        <v>242</v>
      </c>
    </row>
    <row r="7" spans="2:2" x14ac:dyDescent="0.25">
      <c r="B7" s="1" t="s">
        <v>245</v>
      </c>
    </row>
    <row r="8" spans="2:2" x14ac:dyDescent="0.25">
      <c r="B8" s="1" t="s">
        <v>246</v>
      </c>
    </row>
    <row r="9" spans="2:2" x14ac:dyDescent="0.25">
      <c r="B9" s="1" t="s">
        <v>247</v>
      </c>
    </row>
    <row r="10" spans="2:2" x14ac:dyDescent="0.25">
      <c r="B10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5"/>
  <sheetViews>
    <sheetView topLeftCell="B1" workbookViewId="0">
      <selection activeCell="C2" sqref="C2"/>
    </sheetView>
  </sheetViews>
  <sheetFormatPr defaultRowHeight="15" x14ac:dyDescent="0.25"/>
  <cols>
    <col min="1" max="1" width="2.42578125" customWidth="1"/>
    <col min="2" max="2" width="39.140625" customWidth="1"/>
    <col min="7" max="7" width="21.42578125" customWidth="1"/>
  </cols>
  <sheetData>
    <row r="1" spans="2:7" x14ac:dyDescent="0.25">
      <c r="B1" s="1"/>
    </row>
    <row r="2" spans="2:7" x14ac:dyDescent="0.25">
      <c r="B2" s="1" t="s">
        <v>1</v>
      </c>
      <c r="D2" s="1"/>
      <c r="E2" s="1"/>
      <c r="F2" s="1"/>
      <c r="G2" s="1"/>
    </row>
    <row r="3" spans="2:7" x14ac:dyDescent="0.25">
      <c r="B3" t="s">
        <v>0</v>
      </c>
      <c r="C3">
        <f>ROUNDDOWN(Loan_Total_Term/12,0)</f>
        <v>0</v>
      </c>
    </row>
    <row r="4" spans="2:7" x14ac:dyDescent="0.25">
      <c r="B4" t="s">
        <v>2</v>
      </c>
      <c r="C4">
        <f>ROUND(MOD(Loan_Total_Term,12),0)</f>
        <v>0</v>
      </c>
    </row>
    <row r="5" spans="2:7" x14ac:dyDescent="0.25">
      <c r="B5" t="s">
        <v>3</v>
      </c>
      <c r="C5" t="str">
        <f>"(" &amp; ROUND(MOD(Loan_Total_Term,12),0) &amp; ")"</f>
        <v>(0)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>
    <row r="1" spans="1:1" x14ac:dyDescent="0.25">
      <c r="A1" s="1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2"/>
  <sheetViews>
    <sheetView workbookViewId="0">
      <selection activeCell="B3" sqref="B3"/>
    </sheetView>
  </sheetViews>
  <sheetFormatPr defaultRowHeight="15" x14ac:dyDescent="0.25"/>
  <cols>
    <col min="1" max="1" width="22.7109375" customWidth="1"/>
    <col min="2" max="2" width="25" customWidth="1"/>
    <col min="3" max="3" width="23" customWidth="1"/>
    <col min="4" max="4" width="4.42578125" customWidth="1"/>
    <col min="5" max="5" width="32.42578125" customWidth="1"/>
    <col min="6" max="6" width="28" customWidth="1"/>
    <col min="7" max="7" width="22.28515625" customWidth="1"/>
  </cols>
  <sheetData>
    <row r="2" spans="1:7" x14ac:dyDescent="0.25">
      <c r="A2" s="1" t="s">
        <v>6</v>
      </c>
      <c r="B2" s="1" t="s">
        <v>4</v>
      </c>
      <c r="C2" s="1" t="s">
        <v>5</v>
      </c>
      <c r="E2" s="1" t="s">
        <v>248</v>
      </c>
      <c r="F2" s="1" t="s">
        <v>249</v>
      </c>
      <c r="G2" s="1" t="s">
        <v>250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9"/>
  <dimension ref="B1:Y155"/>
  <sheetViews>
    <sheetView tabSelected="1" topLeftCell="H7" workbookViewId="0">
      <selection activeCell="R18" sqref="R18"/>
    </sheetView>
  </sheetViews>
  <sheetFormatPr defaultRowHeight="12.75" x14ac:dyDescent="0.2"/>
  <cols>
    <col min="1" max="1" width="0.28515625" style="25" customWidth="1"/>
    <col min="2" max="2" width="3.7109375" style="25" customWidth="1"/>
    <col min="3" max="7" width="7.7109375" style="25" customWidth="1"/>
    <col min="8" max="8" width="9.28515625" style="25" customWidth="1"/>
    <col min="9" max="24" width="7.7109375" style="25" customWidth="1"/>
    <col min="25" max="26" width="6.140625" style="25" customWidth="1"/>
    <col min="27" max="16384" width="9.140625" style="25"/>
  </cols>
  <sheetData>
    <row r="1" spans="2:24" x14ac:dyDescent="0.2">
      <c r="B1" s="32" t="s">
        <v>7</v>
      </c>
      <c r="D1" s="32"/>
      <c r="E1" s="32"/>
      <c r="F1" s="32"/>
      <c r="G1" s="32"/>
      <c r="H1" s="32"/>
    </row>
    <row r="2" spans="2:24" x14ac:dyDescent="0.2">
      <c r="B2" s="30" t="s">
        <v>8</v>
      </c>
      <c r="D2" s="30"/>
      <c r="E2" s="30"/>
      <c r="F2" s="30"/>
      <c r="G2" s="30"/>
      <c r="H2" s="30"/>
    </row>
    <row r="3" spans="2:24" x14ac:dyDescent="0.2">
      <c r="B3" s="32" t="s">
        <v>7</v>
      </c>
      <c r="D3" s="32"/>
      <c r="E3" s="32"/>
      <c r="F3" s="32"/>
      <c r="G3" s="32"/>
      <c r="H3" s="32"/>
    </row>
    <row r="4" spans="2:24" x14ac:dyDescent="0.2">
      <c r="B4" s="32">
        <v>1</v>
      </c>
      <c r="C4" s="25" t="s">
        <v>9</v>
      </c>
      <c r="D4" s="32"/>
      <c r="E4" s="32"/>
      <c r="F4" s="32"/>
      <c r="G4" s="32"/>
      <c r="H4" s="32"/>
    </row>
    <row r="5" spans="2:24" x14ac:dyDescent="0.2">
      <c r="B5" s="32">
        <v>2</v>
      </c>
      <c r="C5" s="25" t="s">
        <v>10</v>
      </c>
      <c r="D5" s="32"/>
      <c r="E5" s="32"/>
      <c r="F5" s="32"/>
      <c r="G5" s="32"/>
      <c r="H5" s="32"/>
    </row>
    <row r="6" spans="2:24" x14ac:dyDescent="0.2">
      <c r="B6" s="32">
        <v>3</v>
      </c>
      <c r="C6" s="25" t="s">
        <v>11</v>
      </c>
      <c r="D6" s="32"/>
      <c r="E6" s="32"/>
      <c r="F6" s="32"/>
      <c r="G6" s="32"/>
      <c r="H6" s="32"/>
    </row>
    <row r="7" spans="2:24" x14ac:dyDescent="0.2">
      <c r="B7" s="32">
        <v>4</v>
      </c>
      <c r="C7" s="25" t="s">
        <v>12</v>
      </c>
      <c r="D7" s="32"/>
      <c r="E7" s="32"/>
      <c r="F7" s="32"/>
      <c r="G7" s="32"/>
      <c r="H7" s="32"/>
    </row>
    <row r="8" spans="2:24" x14ac:dyDescent="0.2">
      <c r="B8" s="32">
        <v>5</v>
      </c>
      <c r="C8" s="25" t="s">
        <v>13</v>
      </c>
      <c r="D8" s="32"/>
      <c r="E8" s="32"/>
      <c r="F8" s="32"/>
      <c r="G8" s="32"/>
      <c r="H8" s="32"/>
    </row>
    <row r="9" spans="2:24" x14ac:dyDescent="0.2">
      <c r="B9" s="32">
        <v>6</v>
      </c>
      <c r="C9" s="25" t="s">
        <v>14</v>
      </c>
      <c r="D9" s="32"/>
      <c r="E9" s="32"/>
      <c r="F9" s="32"/>
      <c r="G9" s="32"/>
      <c r="H9" s="32"/>
    </row>
    <row r="10" spans="2:24" x14ac:dyDescent="0.2">
      <c r="B10" s="32">
        <v>7</v>
      </c>
      <c r="C10" s="25" t="s">
        <v>15</v>
      </c>
      <c r="D10" s="32"/>
      <c r="E10" s="32"/>
      <c r="F10" s="32"/>
      <c r="G10" s="32"/>
      <c r="H10" s="32"/>
    </row>
    <row r="11" spans="2:24" x14ac:dyDescent="0.2">
      <c r="B11" s="32">
        <v>8</v>
      </c>
      <c r="C11" s="25" t="s">
        <v>16</v>
      </c>
      <c r="D11" s="32"/>
      <c r="E11" s="32"/>
      <c r="F11" s="32"/>
      <c r="G11" s="32"/>
      <c r="H11" s="32"/>
    </row>
    <row r="12" spans="2:24" x14ac:dyDescent="0.2">
      <c r="B12" s="32">
        <v>9</v>
      </c>
      <c r="C12" s="25" t="s">
        <v>17</v>
      </c>
      <c r="D12" s="32"/>
      <c r="E12" s="32"/>
      <c r="F12" s="32"/>
      <c r="G12" s="32"/>
      <c r="H12" s="32"/>
    </row>
    <row r="13" spans="2:24" x14ac:dyDescent="0.2">
      <c r="B13" s="32">
        <v>10</v>
      </c>
      <c r="C13" s="25" t="s">
        <v>18</v>
      </c>
      <c r="D13" s="32"/>
      <c r="E13" s="32"/>
      <c r="F13" s="32"/>
      <c r="G13" s="32"/>
      <c r="H13" s="32"/>
    </row>
    <row r="14" spans="2:24" x14ac:dyDescent="0.2">
      <c r="B14" s="32">
        <v>11</v>
      </c>
      <c r="C14" s="25" t="s">
        <v>19</v>
      </c>
      <c r="D14" s="32"/>
      <c r="E14" s="32"/>
      <c r="F14" s="32"/>
      <c r="G14" s="32"/>
      <c r="H14" s="32"/>
      <c r="M14" s="31"/>
    </row>
    <row r="15" spans="2:24" x14ac:dyDescent="0.2">
      <c r="B15" s="32"/>
      <c r="D15" s="32"/>
      <c r="E15" s="32"/>
      <c r="F15" s="32"/>
      <c r="G15" s="32"/>
      <c r="H15" s="32"/>
      <c r="M15" s="31"/>
    </row>
    <row r="16" spans="2:24" ht="12.75" customHeight="1" x14ac:dyDescent="0.2">
      <c r="B16" s="3"/>
      <c r="C16" s="4">
        <v>1</v>
      </c>
      <c r="D16" s="7"/>
      <c r="E16" s="5">
        <v>2</v>
      </c>
      <c r="F16" s="5"/>
      <c r="G16" s="4">
        <v>3</v>
      </c>
      <c r="H16" s="7"/>
      <c r="I16" s="4">
        <v>4</v>
      </c>
      <c r="J16" s="7"/>
      <c r="K16" s="4">
        <v>5</v>
      </c>
      <c r="L16" s="7"/>
      <c r="M16" s="4">
        <v>6</v>
      </c>
      <c r="N16" s="7"/>
      <c r="O16" s="4">
        <v>7</v>
      </c>
      <c r="P16" s="7"/>
      <c r="Q16" s="4">
        <v>8</v>
      </c>
      <c r="R16" s="7"/>
      <c r="S16" s="4">
        <v>9</v>
      </c>
      <c r="T16" s="7"/>
      <c r="U16" s="4">
        <v>10</v>
      </c>
      <c r="V16" s="7"/>
      <c r="W16" s="4">
        <v>11</v>
      </c>
      <c r="X16" s="7"/>
    </row>
    <row r="17" spans="2:24" ht="12.75" customHeight="1" x14ac:dyDescent="0.2">
      <c r="B17" s="3"/>
      <c r="C17" s="8" t="s">
        <v>20</v>
      </c>
      <c r="D17" s="8" t="s">
        <v>21</v>
      </c>
      <c r="E17" s="8" t="s">
        <v>22</v>
      </c>
      <c r="F17" s="8" t="s">
        <v>21</v>
      </c>
      <c r="G17" s="8" t="s">
        <v>23</v>
      </c>
      <c r="H17" s="8" t="s">
        <v>21</v>
      </c>
      <c r="I17" s="8" t="s">
        <v>24</v>
      </c>
      <c r="J17" s="8" t="s">
        <v>21</v>
      </c>
      <c r="K17" s="8" t="s">
        <v>25</v>
      </c>
      <c r="L17" s="8" t="s">
        <v>21</v>
      </c>
      <c r="M17" s="8" t="s">
        <v>26</v>
      </c>
      <c r="N17" s="8" t="s">
        <v>21</v>
      </c>
      <c r="O17" s="8" t="s">
        <v>27</v>
      </c>
      <c r="P17" s="8" t="s">
        <v>21</v>
      </c>
      <c r="Q17" s="8" t="s">
        <v>28</v>
      </c>
      <c r="R17" s="8" t="s">
        <v>21</v>
      </c>
      <c r="S17" s="8" t="s">
        <v>29</v>
      </c>
      <c r="T17" s="8" t="s">
        <v>21</v>
      </c>
      <c r="U17" s="8" t="s">
        <v>30</v>
      </c>
      <c r="V17" s="8" t="s">
        <v>21</v>
      </c>
      <c r="W17" s="8" t="s">
        <v>31</v>
      </c>
      <c r="X17" s="8" t="s">
        <v>21</v>
      </c>
    </row>
    <row r="18" spans="2:24" ht="12.75" customHeight="1" x14ac:dyDescent="0.2">
      <c r="B18" s="26">
        <v>1</v>
      </c>
      <c r="C18" s="9" t="s">
        <v>32</v>
      </c>
      <c r="D18" s="10" t="b">
        <f>IF(COUNTIF(D19:D77,TRUE)&gt;0,TRUE,FALSE)</f>
        <v>0</v>
      </c>
      <c r="E18" s="10" t="s">
        <v>32</v>
      </c>
      <c r="F18" s="10" t="b">
        <f>IF(COUNTIF(F19:F77,TRUE)&gt;0,TRUE,FALSE)</f>
        <v>0</v>
      </c>
      <c r="G18" s="11" t="s">
        <v>33</v>
      </c>
      <c r="H18" s="11" t="e">
        <f ca="1">IF(COUNTIF(Loan_Condition_Code_range,"RC-FSA")&gt;0,TRUE,FALSE)</f>
        <v>#REF!</v>
      </c>
      <c r="I18" s="9" t="s">
        <v>34</v>
      </c>
      <c r="J18" s="11" t="b">
        <f ca="1">IF(COUNTIF(UP_Range,"UP-01")&gt;0,TRUE,FALSE)</f>
        <v>0</v>
      </c>
      <c r="K18" s="9" t="s">
        <v>32</v>
      </c>
      <c r="L18" s="10" t="b">
        <f ca="1">IF(COUNTIF(L19:L77,TRUE)&gt;0,TRUE,FALSE)</f>
        <v>0</v>
      </c>
      <c r="M18" s="11" t="s">
        <v>32</v>
      </c>
      <c r="N18" s="10" t="b">
        <f ca="1">IF(COUNTIF(N19:N71,TRUE)&gt;0,TRUE,FALSE)</f>
        <v>0</v>
      </c>
      <c r="O18" s="11" t="s">
        <v>32</v>
      </c>
      <c r="P18" s="12" t="b">
        <f ca="1">IF(OR(LEFT(stSecuredUnsecured,1)="S",COUNTIF(P19:P65,TRUE)&gt;0),TRUE,FALSE)</f>
        <v>0</v>
      </c>
      <c r="Q18" s="11" t="s">
        <v>32</v>
      </c>
      <c r="R18" s="10" t="b">
        <f>IF(LEFT(Loan_Loan_Type,1)="H",FALSE,TRUE)</f>
        <v>1</v>
      </c>
      <c r="S18" s="11" t="s">
        <v>32</v>
      </c>
      <c r="T18" s="10" t="b">
        <f>IF(COUNTIF(T19:T76,TRUE)&gt;0,TRUE,FALSE)</f>
        <v>0</v>
      </c>
      <c r="U18" s="11" t="s">
        <v>32</v>
      </c>
      <c r="V18" s="10" t="b">
        <f ca="1">IF(COUNTIF(V19:V71,TRUE)&gt;0,TRUE,FALSE)</f>
        <v>0</v>
      </c>
      <c r="W18" s="11" t="s">
        <v>32</v>
      </c>
      <c r="X18" s="12" t="b">
        <f ca="1">IF(OR(LEFT(Loan_Loan_Type,1)&lt;&gt;"H",COUNTIF(X19:X54,TRUE)&gt;0),TRUE,FALSE)</f>
        <v>1</v>
      </c>
    </row>
    <row r="19" spans="2:24" x14ac:dyDescent="0.2">
      <c r="B19" s="26">
        <v>2</v>
      </c>
      <c r="C19" s="11" t="s">
        <v>35</v>
      </c>
      <c r="D19" s="10" t="e">
        <f>IF(COUNTIF(CS_SpecificationRange,"CS-01")&gt;0,TRUE,FALSE)</f>
        <v>#VALUE!</v>
      </c>
      <c r="E19" s="10" t="s">
        <v>36</v>
      </c>
      <c r="F19" s="10" t="e">
        <f>IF(COUNTIF(GU_SpecificationRange,"GU-01")&gt;0,TRUE,FALSE)</f>
        <v>#VALUE!</v>
      </c>
      <c r="G19" s="11" t="s">
        <v>37</v>
      </c>
      <c r="H19" s="11" t="e">
        <f ca="1">IF(COUNTIF(Loan_Condition_Code_range,"RC-CST")&gt;0,TRUE,FALSE)</f>
        <v>#REF!</v>
      </c>
      <c r="I19" s="9" t="s">
        <v>38</v>
      </c>
      <c r="J19" s="11" t="b">
        <f ca="1">IF(COUNTIF(UP_Range,"UP-02")&gt;0,TRUE,FALSE)</f>
        <v>0</v>
      </c>
      <c r="K19" s="11" t="s">
        <v>39</v>
      </c>
      <c r="L19" s="11" t="e">
        <f ca="1">IF(COUNTIF(Loan_Condition_Code_range,"RA-AIP")&gt;0,TRUE,FALSE)</f>
        <v>#REF!</v>
      </c>
      <c r="M19" s="11" t="s">
        <v>48</v>
      </c>
      <c r="N19" s="12" t="e">
        <f>IF(SUMIF(UP_AllocatedNumbers,"UP-18",UP_AllocatedAmounts)+SUMIF(UP_AllocatedNumbers,"UP-19",UP_AllocatedAmounts)+SUMIF(UP_AllocatedNumbers,"UP-44",UP_AllocatedAmounts)&gt;0,TRUE,FALSE)</f>
        <v>#VALUE!</v>
      </c>
      <c r="O19" s="11" t="s">
        <v>40</v>
      </c>
      <c r="P19" s="10" t="e">
        <f ca="1">IF(COUNTIF(Loan_Condition_Code_range,"MI-FLD")&gt;0,TRUE,FALSE)</f>
        <v>#REF!</v>
      </c>
      <c r="Q19" s="11" t="s">
        <v>41</v>
      </c>
      <c r="R19" s="11" t="e">
        <f ca="1">IF(COUNTIF(Loan_Condition_Code_range,"DC-LAC")&gt;0,TRUE,FALSE)</f>
        <v>#REF!</v>
      </c>
      <c r="S19" s="11"/>
      <c r="T19" s="11"/>
      <c r="U19" s="11" t="s">
        <v>42</v>
      </c>
      <c r="V19" s="11" t="e">
        <f ca="1">IF(COUNTIF(Loan_Condition_Code_range,"LP-EXT")&gt;0,TRUE,FALSE)</f>
        <v>#REF!</v>
      </c>
      <c r="W19" s="11" t="s">
        <v>43</v>
      </c>
      <c r="X19" s="10" t="e">
        <f ca="1">IF(COUNTIF(Loan_Condition_Code_range,"OC-CL")&gt;0,TRUE,FALSE)</f>
        <v>#REF!</v>
      </c>
    </row>
    <row r="20" spans="2:24" x14ac:dyDescent="0.2">
      <c r="B20" s="26">
        <v>3</v>
      </c>
      <c r="C20" s="11" t="s">
        <v>44</v>
      </c>
      <c r="D20" s="10" t="e">
        <f>IF(COUNTIF(CS_SpecificationRange,"CS-02")&gt;0,TRUE,FALSE)</f>
        <v>#VALUE!</v>
      </c>
      <c r="E20" s="10" t="s">
        <v>45</v>
      </c>
      <c r="F20" s="10" t="e">
        <f>IF(COUNTIF(GU_SpecificationRange,"GU-02")&gt;0,TRUE,FALSE)</f>
        <v>#VALUE!</v>
      </c>
      <c r="G20" s="11"/>
      <c r="H20" s="10"/>
      <c r="I20" s="9" t="s">
        <v>46</v>
      </c>
      <c r="J20" s="11" t="b">
        <f ca="1">IF(COUNTIF(UP_Range,"UP-04")&gt;0,TRUE,FALSE)</f>
        <v>0</v>
      </c>
      <c r="K20" s="11" t="s">
        <v>47</v>
      </c>
      <c r="L20" s="11" t="e">
        <f ca="1">IF(COUNTIF(Loan_Condition_Code_range,"RA-MIP")&gt;0,TRUE,FALSE)</f>
        <v>#REF!</v>
      </c>
      <c r="M20" s="11" t="s">
        <v>57</v>
      </c>
      <c r="N20" s="11" t="e">
        <f ca="1">IF(COUNTIF(Loan_Condition_Code_range,"RE-STD")&gt;0,TRUE,FALSE)</f>
        <v>#REF!</v>
      </c>
      <c r="O20" s="11" t="s">
        <v>49</v>
      </c>
      <c r="P20" s="10" t="e">
        <f ca="1">IF(COUNTIF(Loan_Condition_Code_range,"MI-HAZ")&gt;0,TRUE,FALSE)</f>
        <v>#REF!</v>
      </c>
      <c r="Q20" s="11" t="s">
        <v>50</v>
      </c>
      <c r="R20" s="11" t="e">
        <f ca="1">IF(COUNTIF(Loan_Condition_Code_range,"DC-LFR")&gt;0,TRUE,FALSE)</f>
        <v>#REF!</v>
      </c>
      <c r="S20" s="11"/>
      <c r="T20" s="11"/>
      <c r="U20" s="11" t="s">
        <v>51</v>
      </c>
      <c r="V20" s="11" t="e">
        <f ca="1">IF(COUNTIF(Loan_Condition_Code_range,"LP-SLR")&gt;0,TRUE,FALSE)</f>
        <v>#REF!</v>
      </c>
      <c r="W20" s="11" t="s">
        <v>52</v>
      </c>
      <c r="X20" s="10" t="e">
        <f ca="1">IF(COUNTIF(Loan_Condition_Code_range,"OC-PA")&gt;0,TRUE,FALSE)</f>
        <v>#REF!</v>
      </c>
    </row>
    <row r="21" spans="2:24" x14ac:dyDescent="0.2">
      <c r="B21" s="26">
        <v>4</v>
      </c>
      <c r="C21" s="11" t="s">
        <v>53</v>
      </c>
      <c r="D21" s="10" t="e">
        <f>IF(COUNTIF(CS_SpecificationRange,"CS-03")&gt;0,TRUE,FALSE)</f>
        <v>#VALUE!</v>
      </c>
      <c r="E21" s="10" t="s">
        <v>54</v>
      </c>
      <c r="F21" s="10" t="e">
        <f>IF(COUNTIF(GU_SpecificationRange,"GU-03")&gt;0,TRUE,FALSE)</f>
        <v>#VALUE!</v>
      </c>
      <c r="G21" s="26"/>
      <c r="H21" s="26"/>
      <c r="I21" s="9" t="s">
        <v>55</v>
      </c>
      <c r="J21" s="11" t="e">
        <f>IF(COUNTIF(UP_AllocatedNumbers,"UP-05")&gt;0,TRUE,FALSE)</f>
        <v>#VALUE!</v>
      </c>
      <c r="K21" s="11" t="s">
        <v>56</v>
      </c>
      <c r="L21" s="11" t="e">
        <f ca="1">IF(COUNTIF(Loan_Condition_Code_range,"RA-ACM")&gt;0,TRUE,FALSE)</f>
        <v>#REF!</v>
      </c>
      <c r="M21" s="11" t="s">
        <v>66</v>
      </c>
      <c r="N21" s="11" t="e">
        <f ca="1">IF(COUNTIF(Loan_Condition_Code_range,"RE-EQR")&gt;0,TRUE,FALSE)</f>
        <v>#REF!</v>
      </c>
      <c r="O21" s="11" t="s">
        <v>58</v>
      </c>
      <c r="P21" s="10" t="e">
        <f ca="1">IF(COUNTIF(Loan_Condition_Code_range,"MI-HOA")&gt;0,TRUE,FALSE)</f>
        <v>#REF!</v>
      </c>
      <c r="Q21" s="11" t="s">
        <v>59</v>
      </c>
      <c r="R21" s="11" t="e">
        <f ca="1">IF(COUNTIF(Loan_Condition_Code_range,"DC-CST")&gt;0,TRUE,FALSE)</f>
        <v>#REF!</v>
      </c>
      <c r="S21" s="11"/>
      <c r="T21" s="11"/>
      <c r="U21" s="11" t="s">
        <v>60</v>
      </c>
      <c r="V21" s="11" t="e">
        <f ca="1">IF(COUNTIF(Loan_Condition_Code_range,"LP-LMR")&gt;0,TRUE,FALSE)</f>
        <v>#REF!</v>
      </c>
      <c r="W21" s="11" t="s">
        <v>61</v>
      </c>
      <c r="X21" s="11" t="e">
        <f ca="1">IF(COUNTIF(Loan_Condition_Code_range,"OC-STA")&gt;0,TRUE,FALSE)</f>
        <v>#REF!</v>
      </c>
    </row>
    <row r="22" spans="2:24" x14ac:dyDescent="0.2">
      <c r="B22" s="26">
        <v>5</v>
      </c>
      <c r="C22" s="11" t="s">
        <v>62</v>
      </c>
      <c r="D22" s="10" t="e">
        <f>IF(COUNTIF(CS_SpecificationRange,"CS-04A")&gt;0,TRUE,FALSE)</f>
        <v>#VALUE!</v>
      </c>
      <c r="E22" s="10" t="s">
        <v>63</v>
      </c>
      <c r="F22" s="10" t="e">
        <f>IF(COUNTIF(GU_SpecificationRange,"GU-04")&gt;0,TRUE,FALSE)</f>
        <v>#VALUE!</v>
      </c>
      <c r="G22" s="26"/>
      <c r="H22" s="26"/>
      <c r="I22" s="9" t="s">
        <v>64</v>
      </c>
      <c r="J22" s="11" t="e">
        <f>IF(COUNTIF(UP_AllocatedNumbers,"UP-06")&gt;0,TRUE,FALSE)</f>
        <v>#VALUE!</v>
      </c>
      <c r="K22" s="11" t="s">
        <v>65</v>
      </c>
      <c r="L22" s="11" t="e">
        <f ca="1">IF(COUNTIF(Loan_Condition_Code_range,"RA-CST")&gt;0,TRUE,FALSE)</f>
        <v>#REF!</v>
      </c>
      <c r="M22" s="11" t="s">
        <v>74</v>
      </c>
      <c r="N22" s="11" t="e">
        <f ca="1">IF(COUNTIF(Loan_Condition_Code_range,"RE-BPT")&gt;0,TRUE,FALSE)</f>
        <v>#REF!</v>
      </c>
      <c r="O22" s="11" t="s">
        <v>67</v>
      </c>
      <c r="P22" s="11" t="e">
        <f ca="1">IF(COUNTIF(Loan_Condition_Code_range,"MI-HUL")&gt;0,TRUE,FALSE)</f>
        <v>#REF!</v>
      </c>
      <c r="Q22" s="26"/>
      <c r="R22" s="26"/>
      <c r="S22" s="11"/>
      <c r="T22" s="11"/>
      <c r="U22" s="11" t="s">
        <v>68</v>
      </c>
      <c r="V22" s="11" t="e">
        <f ca="1">IF(COUNTIF(Loan_Condition_Code_range,"LP-LWR")&gt;0,TRUE,FALSE)</f>
        <v>#REF!</v>
      </c>
      <c r="W22" s="11" t="s">
        <v>69</v>
      </c>
      <c r="X22" s="11" t="e">
        <f ca="1">IF(COUNTIF(Loan_Condition_Code_range,"OC-2YR")&gt;0,TRUE,FALSE)</f>
        <v>#REF!</v>
      </c>
    </row>
    <row r="23" spans="2:24" x14ac:dyDescent="0.2">
      <c r="B23" s="26">
        <v>6</v>
      </c>
      <c r="C23" s="11" t="s">
        <v>70</v>
      </c>
      <c r="D23" s="10" t="e">
        <f>IF(COUNTIF(CS_SpecificationRange,"CS-04B")&gt;0,TRUE,FALSE)</f>
        <v>#VALUE!</v>
      </c>
      <c r="E23" s="10" t="s">
        <v>71</v>
      </c>
      <c r="F23" s="10" t="e">
        <f>IF(COUNTIF(GU_SpecificationRange,"GU-05")&gt;0,TRUE,FALSE)</f>
        <v>#VALUE!</v>
      </c>
      <c r="G23" s="11"/>
      <c r="H23" s="11"/>
      <c r="I23" s="9" t="s">
        <v>72</v>
      </c>
      <c r="J23" s="11" t="e">
        <f>IF(COUNTIF(UP_AllocatedNumbers,"UP-07")&gt;0,TRUE,FALSE)</f>
        <v>#VALUE!</v>
      </c>
      <c r="K23" s="11" t="s">
        <v>73</v>
      </c>
      <c r="L23" s="10" t="e">
        <f ca="1">IF(COUNTIF(Loan_Condition_Code_range,"RA-LAW")&gt;0,TRUE,FALSE)</f>
        <v>#REF!</v>
      </c>
      <c r="M23" s="11" t="s">
        <v>81</v>
      </c>
      <c r="N23" s="11" t="e">
        <f ca="1">IF(COUNTIF(Loan_Condition_Code_range,"RE-ACR")&gt;0,TRUE,FALSE)</f>
        <v>#REF!</v>
      </c>
      <c r="O23" s="11" t="s">
        <v>75</v>
      </c>
      <c r="P23" s="11" t="e">
        <f ca="1">IF(COUNTIF(Loan_Condition_Code_range,"MI-CFL")&gt;0,TRUE,FALSE)</f>
        <v>#REF!</v>
      </c>
      <c r="Q23" s="26"/>
      <c r="R23" s="26"/>
      <c r="S23" s="11"/>
      <c r="T23" s="11"/>
      <c r="U23" s="11" t="s">
        <v>76</v>
      </c>
      <c r="V23" s="11" t="e">
        <f ca="1">IF(COUNTIF(Loan_Condition_Code_range,"LP-FLA")&gt;0,TRUE,FALSE)</f>
        <v>#REF!</v>
      </c>
      <c r="W23" s="11" t="s">
        <v>77</v>
      </c>
      <c r="X23" s="11" t="e">
        <f ca="1">IF(COUNTIF(Loan_Condition_Code_range,"OC-RPS")&gt;0,TRUE,FALSE)</f>
        <v>#REF!</v>
      </c>
    </row>
    <row r="24" spans="2:24" x14ac:dyDescent="0.2">
      <c r="B24" s="26">
        <v>7</v>
      </c>
      <c r="C24" s="11" t="s">
        <v>78</v>
      </c>
      <c r="D24" s="10" t="e">
        <f>IF(COUNTIF(CS_SpecificationRange,"CS-04C")&gt;0,TRUE,FALSE)</f>
        <v>#VALUE!</v>
      </c>
      <c r="E24" s="10" t="s">
        <v>79</v>
      </c>
      <c r="F24" s="10" t="e">
        <f>IF(COUNTIF(GU_SpecificationRange,"GU-06")&gt;0,TRUE,FALSE)</f>
        <v>#VALUE!</v>
      </c>
      <c r="G24" s="11"/>
      <c r="H24" s="11"/>
      <c r="I24" s="9" t="s">
        <v>80</v>
      </c>
      <c r="J24" s="11" t="e">
        <f>IF(COUNTIF(UP_AllocatedNumbers,"UP-17")&gt;0,TRUE,FALSE)</f>
        <v>#VALUE!</v>
      </c>
      <c r="K24" s="11"/>
      <c r="L24" s="10"/>
      <c r="M24" s="11" t="s">
        <v>88</v>
      </c>
      <c r="N24" s="11" t="e">
        <f ca="1">IF(COUNTIF(Loan_Condition_Code_range,"RE-LNW")&gt;0,TRUE,FALSE)</f>
        <v>#REF!</v>
      </c>
      <c r="O24" s="11" t="s">
        <v>82</v>
      </c>
      <c r="P24" s="11" t="e">
        <f ca="1">IF(COUNTIF(Loan_Condition_Code_range,"MI-CHZ")&gt;0,TRUE,FALSE)</f>
        <v>#REF!</v>
      </c>
      <c r="Q24" s="26"/>
      <c r="R24" s="26"/>
      <c r="S24" s="11"/>
      <c r="T24" s="11"/>
      <c r="U24" s="11" t="s">
        <v>83</v>
      </c>
      <c r="V24" s="11" t="e">
        <f ca="1">IF(COUNTIF(Loan_Condition_Code_range,"LP-CST")&gt;0,TRUE,FALSE)</f>
        <v>#REF!</v>
      </c>
      <c r="W24" s="11" t="s">
        <v>84</v>
      </c>
      <c r="X24" s="11" t="e">
        <f ca="1">IF(COUNTIF(Loan_Condition_Code_range,"OC-NOD")&gt;0,TRUE,FALSE)</f>
        <v>#REF!</v>
      </c>
    </row>
    <row r="25" spans="2:24" x14ac:dyDescent="0.2">
      <c r="B25" s="26">
        <v>8</v>
      </c>
      <c r="C25" s="11" t="s">
        <v>85</v>
      </c>
      <c r="D25" s="10" t="e">
        <f>IF(COUNTIF(CS_SpecificationRange,"CS-04D")&gt;0,TRUE,FALSE)</f>
        <v>#VALUE!</v>
      </c>
      <c r="E25" s="10" t="s">
        <v>86</v>
      </c>
      <c r="F25" s="10" t="e">
        <f>IF(COUNTIF(GU_SpecificationRange,"GU-07")&gt;0,TRUE,FALSE)</f>
        <v>#VALUE!</v>
      </c>
      <c r="G25" s="11"/>
      <c r="H25" s="11"/>
      <c r="I25" s="9" t="s">
        <v>87</v>
      </c>
      <c r="J25" s="11" t="e">
        <f>IF(COUNTIF(UP_AllocatedNumbers,"UP-18")&gt;0,TRUE,FALSE)</f>
        <v>#VALUE!</v>
      </c>
      <c r="K25" s="11"/>
      <c r="L25" s="10"/>
      <c r="M25" s="11" t="s">
        <v>93</v>
      </c>
      <c r="N25" s="11" t="e">
        <f ca="1">IF(COUNTIF(Loan_Condition_Code_range,"RE-601")&gt;0,TRUE,FALSE)</f>
        <v>#REF!</v>
      </c>
      <c r="O25" s="11" t="s">
        <v>89</v>
      </c>
      <c r="P25" s="11" t="e">
        <f ca="1">IF(COUNTIF(Loan_Condition_Code_range,"MI-CHL")&gt;0,TRUE,FALSE)</f>
        <v>#REF!</v>
      </c>
      <c r="Q25" s="11"/>
      <c r="R25" s="11"/>
      <c r="S25" s="11"/>
      <c r="T25" s="11"/>
      <c r="U25" s="11"/>
      <c r="V25" s="11"/>
      <c r="W25" s="11" t="s">
        <v>90</v>
      </c>
      <c r="X25" s="11" t="e">
        <f ca="1">IF(COUNTIF(Loan_Condition_Code_range,"OC-LRR")&gt;0,TRUE,FALSE)</f>
        <v>#REF!</v>
      </c>
    </row>
    <row r="26" spans="2:24" x14ac:dyDescent="0.2">
      <c r="B26" s="26">
        <v>9</v>
      </c>
      <c r="C26" s="11" t="s">
        <v>91</v>
      </c>
      <c r="D26" s="10" t="e">
        <f>IF(COUNTIF(CS_SpecificationRange,"CS-04E")&gt;0,TRUE,FALSE)</f>
        <v>#VALUE!</v>
      </c>
      <c r="E26" s="10"/>
      <c r="F26" s="10"/>
      <c r="G26" s="11"/>
      <c r="H26" s="11"/>
      <c r="I26" s="9" t="s">
        <v>92</v>
      </c>
      <c r="J26" s="11" t="e">
        <f>IF(COUNTIF(UP_AllocatedNumbers,"UP-19")&gt;0,TRUE,FALSE)</f>
        <v>#VALUE!</v>
      </c>
      <c r="K26" s="26"/>
      <c r="L26" s="26"/>
      <c r="M26" s="11" t="s">
        <v>98</v>
      </c>
      <c r="N26" s="11" t="e">
        <f ca="1">IF(COUNTIF(Loan_Condition_Code_range,"RE-CST")&gt;0,TRUE,FALSE)</f>
        <v>#REF!</v>
      </c>
      <c r="O26" s="11" t="s">
        <v>94</v>
      </c>
      <c r="P26" s="11" t="e">
        <f ca="1">IF(COUNTIF(Loan_Condition_Code_range,"MI-CST")&gt;0,TRUE,FALSE)</f>
        <v>#REF!</v>
      </c>
      <c r="Q26" s="11"/>
      <c r="R26" s="11"/>
      <c r="S26" s="11"/>
      <c r="T26" s="11"/>
      <c r="U26" s="11"/>
      <c r="V26" s="11"/>
      <c r="W26" s="11" t="s">
        <v>95</v>
      </c>
      <c r="X26" s="11" t="e">
        <f ca="1">IF(COUNTIF(Loan_Condition_Code_range,"OC-ORG")&gt;0,TRUE,FALSE)</f>
        <v>#REF!</v>
      </c>
    </row>
    <row r="27" spans="2:24" x14ac:dyDescent="0.2">
      <c r="B27" s="26">
        <v>10</v>
      </c>
      <c r="C27" s="11" t="s">
        <v>96</v>
      </c>
      <c r="D27" s="10" t="e">
        <f>IF(COUNTIF(CS_SpecificationRange,"CS-05A")&gt;0,TRUE,FALSE)</f>
        <v>#VALUE!</v>
      </c>
      <c r="E27" s="10"/>
      <c r="F27" s="10"/>
      <c r="G27" s="11"/>
      <c r="H27" s="11"/>
      <c r="I27" s="9" t="s">
        <v>97</v>
      </c>
      <c r="J27" s="11" t="e">
        <f>IF(COUNTIF(UP_AllocatedNumbers,"UP-20")&gt;0,TRUE,FALSE)</f>
        <v>#VALUE!</v>
      </c>
      <c r="K27" s="26"/>
      <c r="L27" s="26"/>
      <c r="M27" s="11" t="s">
        <v>102</v>
      </c>
      <c r="N27" s="11" t="e">
        <f ca="1">IF(COUNTIF(Loan_Condition_Code_range,"RE-RPT")&gt;0,TRUE,FALSE)</f>
        <v>#REF!</v>
      </c>
      <c r="O27" s="11"/>
      <c r="P27" s="11"/>
      <c r="Q27" s="11"/>
      <c r="R27" s="11"/>
      <c r="S27" s="11"/>
      <c r="T27" s="11"/>
      <c r="U27" s="11"/>
      <c r="V27" s="11"/>
      <c r="W27" s="11" t="s">
        <v>99</v>
      </c>
      <c r="X27" s="11" t="e">
        <f ca="1">IF(COUNTIF(Loan_Condition_Code_range,"OC-BDR")&gt;0,TRUE,FALSE)</f>
        <v>#REF!</v>
      </c>
    </row>
    <row r="28" spans="2:24" x14ac:dyDescent="0.2">
      <c r="B28" s="26">
        <v>11</v>
      </c>
      <c r="C28" s="11" t="s">
        <v>100</v>
      </c>
      <c r="D28" s="10" t="e">
        <f>IF(COUNTIF(CS_SpecificationRange,"CS-05B")&gt;0,TRUE,FALSE)</f>
        <v>#VALUE!</v>
      </c>
      <c r="E28" s="10"/>
      <c r="F28" s="10"/>
      <c r="G28" s="11"/>
      <c r="H28" s="11"/>
      <c r="I28" s="9" t="s">
        <v>101</v>
      </c>
      <c r="J28" s="11" t="e">
        <f>IF(COUNTIF(UP_AllocatedNumbers,"UP-24")&gt;0,TRUE,FALSE)</f>
        <v>#VALUE!</v>
      </c>
      <c r="K28" s="26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 t="s">
        <v>103</v>
      </c>
      <c r="X28" s="11" t="e">
        <f ca="1">IF(COUNTIF(Loan_Condition_Code_range,"OC-PTR")&gt;0,TRUE,FALSE)</f>
        <v>#REF!</v>
      </c>
    </row>
    <row r="29" spans="2:24" x14ac:dyDescent="0.2">
      <c r="B29" s="26">
        <v>12</v>
      </c>
      <c r="C29" s="11" t="s">
        <v>104</v>
      </c>
      <c r="D29" s="10" t="e">
        <f>IF(COUNTIF(CS_SpecificationRange,"CS-05C")&gt;0,TRUE,FALSE)</f>
        <v>#VALUE!</v>
      </c>
      <c r="E29" s="10"/>
      <c r="F29" s="10"/>
      <c r="G29" s="11"/>
      <c r="H29" s="11"/>
      <c r="I29" s="9" t="s">
        <v>105</v>
      </c>
      <c r="J29" s="11" t="e">
        <f>IF(COUNTIF(UP_AllocatedNumbers,"UP-25")&gt;0,TRUE,FALSE)</f>
        <v>#VALUE!</v>
      </c>
      <c r="K29" s="26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 t="s">
        <v>106</v>
      </c>
      <c r="X29" s="11" t="e">
        <f ca="1">IF(COUNTIF(Loan_Condition_Code_range,"OC-MML")&gt;0,TRUE,FALSE)</f>
        <v>#REF!</v>
      </c>
    </row>
    <row r="30" spans="2:24" x14ac:dyDescent="0.2">
      <c r="B30" s="26">
        <v>13</v>
      </c>
      <c r="C30" s="11" t="s">
        <v>107</v>
      </c>
      <c r="D30" s="10" t="e">
        <f>IF(COUNTIF(CS_SpecificationRange,"CS-05D")&gt;0,TRUE,FALSE)</f>
        <v>#VALUE!</v>
      </c>
      <c r="E30" s="10"/>
      <c r="F30" s="10"/>
      <c r="G30" s="11"/>
      <c r="H30" s="11"/>
      <c r="I30" s="9" t="s">
        <v>108</v>
      </c>
      <c r="J30" s="11" t="e">
        <f>IF(COUNTIF(UP_AllocatedNumbers,"UP-26")&gt;0,TRUE,FALSE)</f>
        <v>#VALUE!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 t="s">
        <v>109</v>
      </c>
      <c r="X30" s="11" t="e">
        <f ca="1">IF(COUNTIF(Loan_Condition_Code_range,"OC-TXI")&gt;0,TRUE,FALSE)</f>
        <v>#REF!</v>
      </c>
    </row>
    <row r="31" spans="2:24" x14ac:dyDescent="0.2">
      <c r="B31" s="26">
        <v>14</v>
      </c>
      <c r="C31" s="11" t="s">
        <v>110</v>
      </c>
      <c r="D31" s="10" t="e">
        <f>IF(COUNTIF(CS_SpecificationRange,"CS-05E")&gt;0,TRUE,FALSE)</f>
        <v>#VALUE!</v>
      </c>
      <c r="E31" s="10"/>
      <c r="F31" s="10"/>
      <c r="G31" s="11"/>
      <c r="H31" s="11"/>
      <c r="I31" s="9" t="s">
        <v>111</v>
      </c>
      <c r="J31" s="11" t="e">
        <f>IF(COUNTIF(UP_AllocatedNumbers,"UP-27")&gt;0,TRUE,FALSE)</f>
        <v>#VALUE!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 t="s">
        <v>112</v>
      </c>
      <c r="X31" s="11" t="e">
        <f ca="1">IF(COUNTIF(Loan_Condition_Code_range,"OC-TXR")&gt;0,TRUE,FALSE)</f>
        <v>#REF!</v>
      </c>
    </row>
    <row r="32" spans="2:24" x14ac:dyDescent="0.2">
      <c r="B32" s="26">
        <v>15</v>
      </c>
      <c r="C32" s="11" t="s">
        <v>113</v>
      </c>
      <c r="D32" s="10" t="e">
        <f>IF(COUNTIF(CS_SpecificationRange,"CS-06")&gt;0,TRUE,FALSE)</f>
        <v>#VALUE!</v>
      </c>
      <c r="E32" s="10"/>
      <c r="F32" s="10"/>
      <c r="G32" s="11"/>
      <c r="H32" s="11"/>
      <c r="I32" s="9" t="s">
        <v>114</v>
      </c>
      <c r="J32" s="11" t="e">
        <f>IF(COUNTIF(UP_AllocatedNumbers,"UP-28")&gt;0,TRUE,FALSE)</f>
        <v>#VALUE!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 t="s">
        <v>115</v>
      </c>
      <c r="X32" s="11" t="e">
        <f ca="1">IF(COUNTIF(Loan_Condition_Code_range,"OC-WOE")&gt;0,TRUE,FALSE)</f>
        <v>#REF!</v>
      </c>
    </row>
    <row r="33" spans="2:24" x14ac:dyDescent="0.2">
      <c r="B33" s="26">
        <v>16</v>
      </c>
      <c r="C33" s="11" t="s">
        <v>116</v>
      </c>
      <c r="D33" s="10" t="e">
        <f>IF(COUNTIF(CS_SpecificationRange,"CS-07")&gt;0,TRUE,FALSE)</f>
        <v>#VALUE!</v>
      </c>
      <c r="E33" s="10"/>
      <c r="F33" s="10"/>
      <c r="G33" s="11"/>
      <c r="H33" s="11"/>
      <c r="I33" s="9" t="s">
        <v>117</v>
      </c>
      <c r="J33" s="11" t="e">
        <f>IF(COUNTIF(UP_AllocatedNumbers,"UP-29")&gt;0,TRUE,FALSE)</f>
        <v>#VALUE!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 t="s">
        <v>118</v>
      </c>
      <c r="X33" s="11" t="e">
        <f ca="1">IF(COUNTIF(Loan_Condition_Code_range,"OC-TAG")&gt;0,TRUE,FALSE)</f>
        <v>#REF!</v>
      </c>
    </row>
    <row r="34" spans="2:24" x14ac:dyDescent="0.2">
      <c r="B34" s="26">
        <v>17</v>
      </c>
      <c r="C34" s="11" t="s">
        <v>119</v>
      </c>
      <c r="D34" s="10" t="e">
        <f>IF(COUNTIF(CS_SpecificationRange,"CS-09")&gt;0,TRUE,FALSE)</f>
        <v>#VALUE!</v>
      </c>
      <c r="E34" s="10"/>
      <c r="F34" s="10"/>
      <c r="G34" s="11"/>
      <c r="H34" s="11"/>
      <c r="I34" s="9" t="s">
        <v>120</v>
      </c>
      <c r="J34" s="11" t="e">
        <f>IF(COUNTIF(UP_AllocatedNumbers,"UP-30")&gt;0,TRUE,FALSE)</f>
        <v>#VALUE!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 t="s">
        <v>121</v>
      </c>
      <c r="X34" s="11" t="e">
        <f ca="1">IF(COUNTIF(Loan_Condition_Code_range,"OC-CRP")&gt;0,TRUE,FALSE)</f>
        <v>#REF!</v>
      </c>
    </row>
    <row r="35" spans="2:24" x14ac:dyDescent="0.2">
      <c r="B35" s="26">
        <v>18</v>
      </c>
      <c r="C35" s="11" t="s">
        <v>122</v>
      </c>
      <c r="D35" s="10" t="e">
        <f>IF(COUNTIF(CS_SpecificationRange,"CS-10")&gt;0,TRUE,FALSE)</f>
        <v>#VALUE!</v>
      </c>
      <c r="E35" s="10"/>
      <c r="F35" s="10"/>
      <c r="G35" s="11"/>
      <c r="H35" s="11"/>
      <c r="I35" s="11" t="s">
        <v>123</v>
      </c>
      <c r="J35" s="11" t="e">
        <f>IF(COUNTIF(UP_AllocatedNumbers,"UP-41")&gt;0,TRUE,FALSE)</f>
        <v>#VALUE!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 t="s">
        <v>124</v>
      </c>
      <c r="X35" s="11" t="e">
        <f ca="1">IF(COUNTIF(Loan_Condition_Code_range,"OC-SHD")&gt;0,TRUE,FALSE)</f>
        <v>#REF!</v>
      </c>
    </row>
    <row r="36" spans="2:24" x14ac:dyDescent="0.2">
      <c r="B36" s="26">
        <v>19</v>
      </c>
      <c r="C36" s="11" t="s">
        <v>125</v>
      </c>
      <c r="D36" s="10" t="e">
        <f>IF(COUNTIF(CS_SpecificationRange,"CS-11")&gt;0,TRUE,FALSE)</f>
        <v>#VALUE!</v>
      </c>
      <c r="E36" s="10"/>
      <c r="F36" s="10"/>
      <c r="G36" s="11"/>
      <c r="H36" s="11"/>
      <c r="I36" s="11" t="s">
        <v>126</v>
      </c>
      <c r="J36" s="11" t="e">
        <f>IF(COUNTIF(UP_AllocatedNumbers,"UP-42")&gt;0,TRUE,FALSE)</f>
        <v>#VALUE!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 t="s">
        <v>127</v>
      </c>
      <c r="X36" s="11" t="e">
        <f ca="1">IF(COUNTIF(Loan_Condition_Code_range,"OC-ORE")&gt;0,TRUE,FALSE)</f>
        <v>#REF!</v>
      </c>
    </row>
    <row r="37" spans="2:24" x14ac:dyDescent="0.2">
      <c r="B37" s="26">
        <v>20</v>
      </c>
      <c r="C37" s="11" t="s">
        <v>128</v>
      </c>
      <c r="D37" s="10" t="e">
        <f>IF(COUNTIF(CS_SpecificationRange,"CS-12")&gt;0,TRUE,FALSE)</f>
        <v>#VALUE!</v>
      </c>
      <c r="E37" s="10"/>
      <c r="F37" s="10"/>
      <c r="G37" s="11"/>
      <c r="H37" s="11"/>
      <c r="I37" s="11" t="s">
        <v>129</v>
      </c>
      <c r="J37" s="11" t="e">
        <f>IF(COUNTIF(UP_AllocatedNumbers,"UP-43")&gt;0,TRUE,FALSE)</f>
        <v>#VALUE!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 t="s">
        <v>130</v>
      </c>
      <c r="X37" s="11" t="e">
        <f ca="1">IF(COUNTIF(Loan_Condition_Code_range,"OC-OVS")&gt;0,TRUE,FALSE)</f>
        <v>#REF!</v>
      </c>
    </row>
    <row r="38" spans="2:24" x14ac:dyDescent="0.2">
      <c r="B38" s="26">
        <v>21</v>
      </c>
      <c r="C38" s="11" t="s">
        <v>131</v>
      </c>
      <c r="D38" s="10" t="e">
        <f>IF(COUNTIF(CS_SpecificationRange,"CS-13")&gt;0,TRUE,FALSE)</f>
        <v>#VALUE!</v>
      </c>
      <c r="E38" s="10"/>
      <c r="F38" s="10"/>
      <c r="G38" s="11"/>
      <c r="H38" s="11"/>
      <c r="I38" s="11" t="s">
        <v>132</v>
      </c>
      <c r="J38" s="11" t="e">
        <f>IF(COUNTIF(UP_AllocatedNumbers,"UP-44")&gt;0,TRUE,FALSE)</f>
        <v>#VALUE!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 t="s">
        <v>133</v>
      </c>
      <c r="X38" s="11" t="e">
        <f ca="1">IF(COUNTIF(Loan_Condition_Code_range,"OC-OMH")&gt;0,TRUE,FALSE)</f>
        <v>#REF!</v>
      </c>
    </row>
    <row r="39" spans="2:24" x14ac:dyDescent="0.2">
      <c r="B39" s="26">
        <v>22</v>
      </c>
      <c r="C39" s="11" t="s">
        <v>134</v>
      </c>
      <c r="D39" s="10" t="e">
        <f>IF(COUNTIF(CS_SpecificationRange,"CS-14")&gt;0,TRUE,FALSE)</f>
        <v>#VALUE!</v>
      </c>
      <c r="E39" s="10"/>
      <c r="F39" s="10"/>
      <c r="G39" s="11"/>
      <c r="H39" s="11"/>
      <c r="I39" s="11" t="s">
        <v>135</v>
      </c>
      <c r="J39" s="11" t="e">
        <f>IF(COUNTIF(UP_AllocatedNumbers,"UP-45")&gt;0,TRUE,FALSE)</f>
        <v>#VALUE!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 t="s">
        <v>136</v>
      </c>
      <c r="X39" s="11" t="e">
        <f ca="1">IF(COUNTIF(Loan_Condition_Code_range,"OC-OCT")&gt;0,TRUE,FALSE)</f>
        <v>#REF!</v>
      </c>
    </row>
    <row r="40" spans="2:24" x14ac:dyDescent="0.2">
      <c r="B40" s="26">
        <v>23</v>
      </c>
      <c r="C40" s="11" t="s">
        <v>137</v>
      </c>
      <c r="D40" s="10" t="e">
        <f>IF(COUNTIF(CS_SpecificationRange,"CS-15")&gt;0,TRUE,FALSE)</f>
        <v>#VALUE!</v>
      </c>
      <c r="E40" s="10"/>
      <c r="F40" s="10"/>
      <c r="G40" s="11"/>
      <c r="H40" s="11"/>
      <c r="I40" s="9" t="s">
        <v>138</v>
      </c>
      <c r="J40" s="11" t="e">
        <f>IF(COUNTIF(UP_AllocatedNumbers,"UP-50")&gt;0,TRUE,FALSE)</f>
        <v>#VALUE!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 t="s">
        <v>139</v>
      </c>
      <c r="X40" s="11" t="e">
        <f ca="1">IF(COUNTIF(Loan_Condition_Code_range,"OC-LLE")&gt;0,TRUE,FALSE)</f>
        <v>#REF!</v>
      </c>
    </row>
    <row r="41" spans="2:24" x14ac:dyDescent="0.2">
      <c r="B41" s="26">
        <v>24</v>
      </c>
      <c r="C41" s="11" t="s">
        <v>140</v>
      </c>
      <c r="D41" s="10" t="e">
        <f>IF(COUNTIF(CS_SpecificationRange,"CS-16")&gt;0,TRUE,FALSE)</f>
        <v>#VALUE!</v>
      </c>
      <c r="E41" s="10"/>
      <c r="F41" s="10"/>
      <c r="G41" s="11"/>
      <c r="H41" s="11"/>
      <c r="I41" s="9" t="s">
        <v>141</v>
      </c>
      <c r="J41" s="11" t="e">
        <f>IF(COUNTIF(UP_AllocatedNumbers,"UP-51")&gt;0,TRUE,FALSE)</f>
        <v>#VALUE!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 t="s">
        <v>142</v>
      </c>
      <c r="X41" s="11" t="e">
        <f ca="1">IF(COUNTIF(Loan_Condition_Code_range,"OC-DLA")&gt;0,TRUE,FALSE)</f>
        <v>#REF!</v>
      </c>
    </row>
    <row r="42" spans="2:24" x14ac:dyDescent="0.2">
      <c r="B42" s="26">
        <v>25</v>
      </c>
      <c r="C42" s="11" t="s">
        <v>143</v>
      </c>
      <c r="D42" s="10" t="e">
        <f>IF(COUNTIF(CS_SpecificationRange,"CS-17")&gt;0,TRUE,FALSE)</f>
        <v>#VALUE!</v>
      </c>
      <c r="E42" s="10"/>
      <c r="F42" s="10"/>
      <c r="G42" s="11"/>
      <c r="H42" s="11"/>
      <c r="I42" s="9" t="s">
        <v>144</v>
      </c>
      <c r="J42" s="11" t="e">
        <f>IF(COUNTIF(UP_AllocatedNumbers,"UP-52")&gt;0,TRUE,FALSE)</f>
        <v>#VALUE!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 t="s">
        <v>145</v>
      </c>
      <c r="X42" s="11" t="e">
        <f ca="1">IF(COUNTIF(Loan_Condition_Code_range,"OC-INT")&gt;0,TRUE,FALSE)</f>
        <v>#REF!</v>
      </c>
    </row>
    <row r="43" spans="2:24" x14ac:dyDescent="0.2">
      <c r="B43" s="26">
        <v>26</v>
      </c>
      <c r="C43" s="11" t="s">
        <v>146</v>
      </c>
      <c r="D43" s="10" t="e">
        <f>IF(COUNTIF(CS_SpecificationRange,"CS-18")&gt;0,TRUE,FALSE)</f>
        <v>#VALUE!</v>
      </c>
      <c r="E43" s="10"/>
      <c r="F43" s="10"/>
      <c r="G43" s="11"/>
      <c r="H43" s="11"/>
      <c r="I43" s="9" t="s">
        <v>147</v>
      </c>
      <c r="J43" s="11" t="e">
        <f>IF(COUNTIF(UP_AllocatedNumbers,"UP-53")&gt;0,TRUE,FALSE)</f>
        <v>#VALUE!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 t="s">
        <v>148</v>
      </c>
      <c r="X43" s="11" t="e">
        <f ca="1">IF(COUNTIF(Loan_Condition_Code_range,"OC-INJ")&gt;0,TRUE,FALSE)</f>
        <v>#REF!</v>
      </c>
    </row>
    <row r="44" spans="2:24" x14ac:dyDescent="0.2">
      <c r="B44" s="26">
        <v>27</v>
      </c>
      <c r="C44" s="11" t="s">
        <v>149</v>
      </c>
      <c r="D44" s="10" t="e">
        <f>IF(COUNTIF(CS_SpecificationRange,"CS-19")&gt;0,TRUE,FALSE)</f>
        <v>#VALUE!</v>
      </c>
      <c r="E44" s="10"/>
      <c r="F44" s="10"/>
      <c r="G44" s="11"/>
      <c r="H44" s="11"/>
      <c r="I44" s="9" t="s">
        <v>150</v>
      </c>
      <c r="J44" s="11" t="e">
        <f>IF(COUNTIF(UP_AllocatedNumbers,"UP-54")&gt;0,TRUE,FALSE)</f>
        <v>#VALUE!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 t="s">
        <v>151</v>
      </c>
      <c r="X44" s="11" t="e">
        <f ca="1">IF(COUNTIF(Loan_Condition_Code_range,"OC-AIR")&gt;0,TRUE,FALSE)</f>
        <v>#REF!</v>
      </c>
    </row>
    <row r="45" spans="2:24" x14ac:dyDescent="0.2">
      <c r="B45" s="26">
        <v>28</v>
      </c>
      <c r="C45" s="11" t="s">
        <v>152</v>
      </c>
      <c r="D45" s="10" t="e">
        <f>IF(COUNTIF(CS_SpecificationRange,"CS-20")&gt;0,TRUE,FALSE)</f>
        <v>#VALUE!</v>
      </c>
      <c r="E45" s="10"/>
      <c r="F45" s="10"/>
      <c r="G45" s="11"/>
      <c r="H45" s="11"/>
      <c r="I45" s="9" t="s">
        <v>153</v>
      </c>
      <c r="J45" s="11" t="e">
        <f>IF(COUNTIF(UP_AllocatedNumbers,"UP-58")&gt;0,TRUE,FALSE)</f>
        <v>#VALUE!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 t="s">
        <v>154</v>
      </c>
      <c r="X45" s="11" t="e">
        <f ca="1">IF(COUNTIF(Loan_Condition_Code_range,"OC-FPL")&gt;0,TRUE,FALSE)</f>
        <v>#REF!</v>
      </c>
    </row>
    <row r="46" spans="2:24" x14ac:dyDescent="0.2">
      <c r="B46" s="26">
        <v>29</v>
      </c>
      <c r="C46" s="11" t="s">
        <v>155</v>
      </c>
      <c r="D46" s="10" t="e">
        <f>IF(COUNTIF(CS_SpecificationRange,"CS-00")&gt;0,TRUE,FALSE)</f>
        <v>#VALUE!</v>
      </c>
      <c r="E46" s="10"/>
      <c r="F46" s="10"/>
      <c r="G46" s="11"/>
      <c r="H46" s="11"/>
      <c r="I46" s="9" t="s">
        <v>156</v>
      </c>
      <c r="J46" s="11" t="e">
        <f>IF(COUNTIF(UP_AllocatedNumbers,"UP-59")&gt;0,TRUE,FALSE)</f>
        <v>#VALUE!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 t="s">
        <v>157</v>
      </c>
      <c r="X46" s="11" t="e">
        <f ca="1">IF(COUNTIF(Loan_Condition_Code_range,"OC-TPI")&gt;0,TRUE,FALSE)</f>
        <v>#REF!</v>
      </c>
    </row>
    <row r="47" spans="2:24" x14ac:dyDescent="0.2">
      <c r="B47" s="26">
        <v>30</v>
      </c>
      <c r="C47" s="11" t="s">
        <v>158</v>
      </c>
      <c r="D47" s="10" t="e">
        <f>IF(COUNTIF(CS_SpecificationRange,"CS-00")&gt;0,TRUE,FALSE)</f>
        <v>#VALUE!</v>
      </c>
      <c r="E47" s="10"/>
      <c r="F47" s="10"/>
      <c r="G47" s="11"/>
      <c r="H47" s="11"/>
      <c r="I47" s="9" t="s">
        <v>159</v>
      </c>
      <c r="J47" s="11" t="e">
        <f>IF(COUNTIF(UP_AllocatedNumbers,"UP-60")&gt;0,TRUE,FALSE)</f>
        <v>#VALUE!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 t="s">
        <v>160</v>
      </c>
      <c r="X47" s="11" t="e">
        <f ca="1">IF(COUNTIF(Loan_Condition_Code_range,"OC-BKA")&gt;0,TRUE,FALSE)</f>
        <v>#REF!</v>
      </c>
    </row>
    <row r="48" spans="2:24" x14ac:dyDescent="0.2">
      <c r="B48" s="26">
        <v>31</v>
      </c>
      <c r="E48" s="10"/>
      <c r="F48" s="10"/>
      <c r="G48" s="11"/>
      <c r="H48" s="11"/>
      <c r="I48" s="9" t="s">
        <v>161</v>
      </c>
      <c r="J48" s="11" t="e">
        <f>IF(COUNTIF(UP_AllocatedNumbers,"UP-61")&gt;0,TRUE,FALSE)</f>
        <v>#VALUE!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 t="s">
        <v>162</v>
      </c>
      <c r="X48" s="11" t="e">
        <f ca="1">IF(COUNTIF(Loan_Condition_Code_range,"OC-MRE")&gt;0,TRUE,FALSE)</f>
        <v>#REF!</v>
      </c>
    </row>
    <row r="49" spans="2:25" x14ac:dyDescent="0.2">
      <c r="B49" s="26">
        <v>32</v>
      </c>
      <c r="C49" s="11"/>
      <c r="D49" s="10"/>
      <c r="E49" s="10"/>
      <c r="F49" s="10"/>
      <c r="G49" s="11"/>
      <c r="H49" s="11"/>
      <c r="I49" s="9" t="s">
        <v>163</v>
      </c>
      <c r="J49" s="11" t="e">
        <f>IF(COUNTIF(UP_AllocatedNumbers,"UP-62")&gt;0,TRUE,FALSE)</f>
        <v>#VALUE!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 t="s">
        <v>164</v>
      </c>
      <c r="X49" s="11" t="e">
        <f ca="1">IF(COUNTIF(Loan_Condition_Code_range,"OC-SCA")&gt;0,TRUE,FALSE)</f>
        <v>#REF!</v>
      </c>
    </row>
    <row r="50" spans="2:25" x14ac:dyDescent="0.2">
      <c r="B50" s="26">
        <v>33</v>
      </c>
      <c r="C50" s="11"/>
      <c r="D50" s="10"/>
      <c r="E50" s="10"/>
      <c r="F50" s="10"/>
      <c r="G50" s="11"/>
      <c r="H50" s="11"/>
      <c r="I50" s="9" t="s">
        <v>165</v>
      </c>
      <c r="J50" s="11" t="e">
        <f>IF(COUNTIF(UP_AllocatedNumbers,"UP-63")&gt;0,TRUE,FALSE)</f>
        <v>#VALUE!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 t="s">
        <v>166</v>
      </c>
      <c r="X50" s="11" t="e">
        <f ca="1">IF(COUNTIF(Loan_Condition_Code_range,"OC-MPB")&gt;0,TRUE,FALSE)</f>
        <v>#REF!</v>
      </c>
    </row>
    <row r="51" spans="2:25" x14ac:dyDescent="0.2">
      <c r="B51" s="26">
        <v>34</v>
      </c>
      <c r="C51" s="11"/>
      <c r="D51" s="10"/>
      <c r="E51" s="10"/>
      <c r="F51" s="10"/>
      <c r="G51" s="11"/>
      <c r="H51" s="11"/>
      <c r="I51" s="9" t="s">
        <v>167</v>
      </c>
      <c r="J51" s="11" t="e">
        <f>IF(COUNTIF(UP_AllocatedNumbers,"UP-64")&gt;0,TRUE,FALSE)</f>
        <v>#VALUE!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 t="s">
        <v>168</v>
      </c>
      <c r="X51" s="11" t="e">
        <f ca="1">IF(COUNTIF(Loan_Condition_Code_range,"OC-MFR")&gt;0,TRUE,FALSE)</f>
        <v>#REF!</v>
      </c>
    </row>
    <row r="52" spans="2:25" x14ac:dyDescent="0.2">
      <c r="B52" s="26">
        <v>35</v>
      </c>
      <c r="C52" s="11"/>
      <c r="D52" s="10"/>
      <c r="E52" s="10"/>
      <c r="F52" s="10"/>
      <c r="G52" s="11"/>
      <c r="H52" s="11"/>
      <c r="I52" s="9" t="s">
        <v>169</v>
      </c>
      <c r="J52" s="11" t="e">
        <f>IF(COUNTIF(UP_AllocatedNumbers,"UP-00")&gt;0,TRUE,FALSE)</f>
        <v>#VALUE!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 t="s">
        <v>170</v>
      </c>
      <c r="X52" s="11" t="e">
        <f ca="1">IF(COUNTIF(Loan_Condition_Code_range,"OC-CST")&gt;0,TRUE,FALSE)</f>
        <v>#REF!</v>
      </c>
    </row>
    <row r="53" spans="2:25" x14ac:dyDescent="0.2">
      <c r="B53" s="26">
        <v>36</v>
      </c>
      <c r="C53" s="11"/>
      <c r="D53" s="10"/>
      <c r="E53" s="10"/>
      <c r="F53" s="1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 t="s">
        <v>176</v>
      </c>
      <c r="X53" s="11" t="e">
        <f ca="1">IF(COUNTIF(Loan_Condition_Code_range,"OC-DTV")&gt;0,TRUE,FALSE)</f>
        <v>#REF!</v>
      </c>
    </row>
    <row r="54" spans="2:25" x14ac:dyDescent="0.2">
      <c r="B54" s="26">
        <v>37</v>
      </c>
      <c r="C54" s="11"/>
      <c r="D54" s="10"/>
      <c r="E54" s="10"/>
      <c r="F54" s="1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 t="s">
        <v>177</v>
      </c>
      <c r="X54" s="11" t="e">
        <f ca="1">IF(COUNTIF(Loan_Condition_Code_range,"OC-AUT")&gt;0,TRUE,FALSE)</f>
        <v>#REF!</v>
      </c>
    </row>
    <row r="55" spans="2:25" x14ac:dyDescent="0.2">
      <c r="B55" s="26">
        <v>38</v>
      </c>
      <c r="C55" s="11"/>
      <c r="D55" s="10"/>
      <c r="E55" s="10"/>
      <c r="F55" s="1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35" t="s">
        <v>171</v>
      </c>
      <c r="X55" s="35" t="e">
        <f ca="1">IF(COUNTIF(Loan_Condition_Code_range,"OC-TSR")&gt;0,TRUE,FALSE)</f>
        <v>#REF!</v>
      </c>
      <c r="Y55" s="31" t="s">
        <v>172</v>
      </c>
    </row>
    <row r="56" spans="2:25" x14ac:dyDescent="0.2">
      <c r="B56" s="26">
        <v>39</v>
      </c>
      <c r="C56" s="11"/>
      <c r="D56" s="10"/>
      <c r="E56" s="10"/>
      <c r="F56" s="10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35" t="s">
        <v>173</v>
      </c>
      <c r="X56" s="35" t="e">
        <f ca="1">IF(COUNTIF(Loan_Condition_Code_range,"OC-TIP")&gt;0,TRUE,FALSE)</f>
        <v>#REF!</v>
      </c>
      <c r="Y56" s="31" t="s">
        <v>172</v>
      </c>
    </row>
    <row r="57" spans="2:25" x14ac:dyDescent="0.2">
      <c r="B57" s="26">
        <v>40</v>
      </c>
      <c r="C57" s="11"/>
      <c r="D57" s="10"/>
      <c r="E57" s="10"/>
      <c r="F57" s="10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35" t="s">
        <v>174</v>
      </c>
      <c r="X57" s="35" t="e">
        <f ca="1">IF(COUNTIF(Loan_Condition_Code_range,"OC-IHP")&gt;0,TRUE,FALSE)</f>
        <v>#REF!</v>
      </c>
      <c r="Y57" s="31" t="s">
        <v>172</v>
      </c>
    </row>
    <row r="58" spans="2:25" x14ac:dyDescent="0.2">
      <c r="B58" s="26">
        <v>41</v>
      </c>
      <c r="C58" s="11"/>
      <c r="D58" s="10"/>
      <c r="E58" s="10"/>
      <c r="F58" s="10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35" t="s">
        <v>175</v>
      </c>
      <c r="X58" s="35" t="e">
        <f ca="1">IF(COUNTIF(Loan_Condition_Code_range,"OC-PDM")&gt;0,TRUE,FALSE)</f>
        <v>#REF!</v>
      </c>
      <c r="Y58" s="31" t="s">
        <v>172</v>
      </c>
    </row>
    <row r="59" spans="2:25" x14ac:dyDescent="0.2">
      <c r="B59" s="26">
        <v>42</v>
      </c>
      <c r="C59" s="11"/>
      <c r="D59" s="10"/>
      <c r="E59" s="10"/>
      <c r="F59" s="1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26"/>
      <c r="X59" s="26"/>
    </row>
    <row r="60" spans="2:25" x14ac:dyDescent="0.2">
      <c r="B60" s="26">
        <v>43</v>
      </c>
      <c r="C60" s="11"/>
      <c r="D60" s="10"/>
      <c r="E60" s="10"/>
      <c r="F60" s="1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26"/>
      <c r="X60" s="26"/>
    </row>
    <row r="61" spans="2:25" x14ac:dyDescent="0.2">
      <c r="B61" s="26">
        <v>44</v>
      </c>
      <c r="C61" s="11"/>
      <c r="D61" s="10"/>
      <c r="E61" s="10"/>
      <c r="F61" s="10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26"/>
      <c r="X61" s="26"/>
    </row>
    <row r="62" spans="2:25" x14ac:dyDescent="0.2">
      <c r="B62" s="26">
        <v>45</v>
      </c>
      <c r="C62" s="11"/>
      <c r="D62" s="10"/>
      <c r="E62" s="10"/>
      <c r="F62" s="10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26"/>
      <c r="X62" s="26"/>
    </row>
    <row r="63" spans="2:25" x14ac:dyDescent="0.2">
      <c r="B63" s="26">
        <v>46</v>
      </c>
      <c r="C63" s="11"/>
      <c r="D63" s="10"/>
      <c r="E63" s="10"/>
      <c r="F63" s="1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26"/>
      <c r="X63" s="26"/>
    </row>
    <row r="64" spans="2:25" x14ac:dyDescent="0.2">
      <c r="B64" s="26">
        <v>47</v>
      </c>
      <c r="C64" s="11"/>
      <c r="D64" s="10"/>
      <c r="E64" s="10"/>
      <c r="F64" s="1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26"/>
      <c r="X64" s="26"/>
    </row>
    <row r="65" spans="2:24" x14ac:dyDescent="0.2">
      <c r="B65" s="26">
        <v>48</v>
      </c>
      <c r="C65" s="13"/>
      <c r="D65" s="13"/>
      <c r="E65" s="13"/>
      <c r="F65" s="13"/>
      <c r="G65" s="13"/>
      <c r="H65" s="1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26"/>
      <c r="X65" s="26"/>
    </row>
    <row r="66" spans="2:24" x14ac:dyDescent="0.2">
      <c r="B66" s="26">
        <v>49</v>
      </c>
      <c r="C66" s="13"/>
      <c r="D66" s="13"/>
      <c r="E66" s="13"/>
      <c r="F66" s="13"/>
      <c r="G66" s="13"/>
      <c r="H66" s="13"/>
      <c r="I66" s="11"/>
      <c r="J66" s="11"/>
      <c r="K66" s="11"/>
      <c r="L66" s="11"/>
      <c r="M66" s="11"/>
      <c r="N66" s="11"/>
      <c r="O66" s="26"/>
      <c r="P66" s="26"/>
      <c r="Q66" s="11"/>
      <c r="R66" s="11"/>
      <c r="S66" s="11"/>
      <c r="T66" s="11"/>
      <c r="U66" s="11"/>
      <c r="V66" s="11"/>
      <c r="W66" s="26"/>
      <c r="X66" s="26"/>
    </row>
    <row r="67" spans="2:24" x14ac:dyDescent="0.2">
      <c r="B67" s="26">
        <v>50</v>
      </c>
      <c r="C67" s="13"/>
      <c r="D67" s="13"/>
      <c r="E67" s="13"/>
      <c r="F67" s="13"/>
      <c r="G67" s="13"/>
      <c r="H67" s="13"/>
      <c r="I67" s="11"/>
      <c r="J67" s="11"/>
      <c r="K67" s="11"/>
      <c r="L67" s="11"/>
      <c r="M67" s="11"/>
      <c r="N67" s="11"/>
      <c r="O67" s="26"/>
      <c r="P67" s="26"/>
      <c r="Q67" s="11"/>
      <c r="R67" s="11"/>
      <c r="S67" s="11"/>
      <c r="T67" s="11"/>
      <c r="U67" s="11"/>
      <c r="V67" s="11"/>
      <c r="W67" s="26"/>
      <c r="X67" s="26"/>
    </row>
    <row r="68" spans="2:24" x14ac:dyDescent="0.2">
      <c r="B68" s="26">
        <v>51</v>
      </c>
      <c r="C68" s="13"/>
      <c r="D68" s="13"/>
      <c r="E68" s="13"/>
      <c r="F68" s="13"/>
      <c r="G68" s="13"/>
      <c r="H68" s="13"/>
      <c r="I68" s="11"/>
      <c r="J68" s="11"/>
      <c r="K68" s="11"/>
      <c r="L68" s="11"/>
      <c r="M68" s="11"/>
      <c r="N68" s="11"/>
      <c r="O68" s="26"/>
      <c r="P68" s="26"/>
      <c r="Q68" s="11"/>
      <c r="R68" s="11"/>
      <c r="S68" s="11"/>
      <c r="T68" s="11"/>
      <c r="U68" s="11"/>
      <c r="V68" s="11"/>
      <c r="W68" s="26"/>
      <c r="X68" s="26"/>
    </row>
    <row r="69" spans="2:24" x14ac:dyDescent="0.2">
      <c r="B69" s="26">
        <v>52</v>
      </c>
      <c r="C69" s="13"/>
      <c r="D69" s="13"/>
      <c r="E69" s="13"/>
      <c r="F69" s="13"/>
      <c r="G69" s="13"/>
      <c r="H69" s="13"/>
      <c r="I69" s="11"/>
      <c r="J69" s="11"/>
      <c r="K69" s="11"/>
      <c r="L69" s="11"/>
      <c r="M69" s="11"/>
      <c r="N69" s="11"/>
      <c r="O69" s="26"/>
      <c r="P69" s="26"/>
      <c r="Q69" s="11"/>
      <c r="R69" s="11"/>
      <c r="S69" s="11"/>
      <c r="T69" s="11"/>
      <c r="U69" s="11"/>
      <c r="V69" s="11"/>
      <c r="W69" s="26"/>
      <c r="X69" s="26"/>
    </row>
    <row r="70" spans="2:24" x14ac:dyDescent="0.2">
      <c r="B70" s="26">
        <v>53</v>
      </c>
      <c r="C70" s="13"/>
      <c r="D70" s="13"/>
      <c r="E70" s="13"/>
      <c r="F70" s="13"/>
      <c r="G70" s="13"/>
      <c r="H70" s="13"/>
      <c r="I70" s="11"/>
      <c r="J70" s="11"/>
      <c r="K70" s="11"/>
      <c r="L70" s="11"/>
      <c r="M70" s="11"/>
      <c r="N70" s="11"/>
      <c r="O70" s="26"/>
      <c r="P70" s="26"/>
      <c r="Q70" s="11"/>
      <c r="R70" s="11"/>
      <c r="S70" s="11"/>
      <c r="T70" s="11"/>
      <c r="U70" s="11"/>
      <c r="V70" s="11"/>
      <c r="W70" s="26"/>
      <c r="X70" s="26"/>
    </row>
    <row r="71" spans="2:24" x14ac:dyDescent="0.2">
      <c r="B71" s="26">
        <v>54</v>
      </c>
      <c r="C71" s="13"/>
      <c r="D71" s="13"/>
      <c r="E71" s="13"/>
      <c r="F71" s="13"/>
      <c r="G71" s="13"/>
      <c r="H71" s="13"/>
      <c r="I71" s="11"/>
      <c r="J71" s="11"/>
      <c r="K71" s="11"/>
      <c r="L71" s="11"/>
      <c r="M71" s="11"/>
      <c r="N71" s="11"/>
      <c r="O71" s="26"/>
      <c r="P71" s="26"/>
      <c r="Q71" s="11"/>
      <c r="R71" s="11"/>
      <c r="S71" s="11"/>
      <c r="T71" s="11"/>
      <c r="U71" s="11"/>
      <c r="V71" s="11"/>
      <c r="W71" s="26"/>
      <c r="X71" s="26"/>
    </row>
    <row r="72" spans="2:24" x14ac:dyDescent="0.2">
      <c r="B72" s="26">
        <v>55</v>
      </c>
      <c r="C72" s="13"/>
      <c r="D72" s="13"/>
      <c r="E72" s="13"/>
      <c r="F72" s="13"/>
      <c r="G72" s="13"/>
      <c r="H72" s="13"/>
      <c r="I72" s="11"/>
      <c r="J72" s="11"/>
      <c r="K72" s="11"/>
      <c r="L72" s="11"/>
      <c r="M72" s="26"/>
      <c r="N72" s="26"/>
      <c r="O72" s="26"/>
      <c r="P72" s="26"/>
      <c r="Q72" s="11"/>
      <c r="R72" s="11"/>
      <c r="S72" s="11"/>
      <c r="T72" s="11"/>
      <c r="U72" s="26"/>
      <c r="V72" s="26"/>
      <c r="W72" s="26"/>
      <c r="X72" s="26"/>
    </row>
    <row r="73" spans="2:24" x14ac:dyDescent="0.2">
      <c r="B73" s="26">
        <v>56</v>
      </c>
      <c r="C73" s="13"/>
      <c r="D73" s="13"/>
      <c r="E73" s="13"/>
      <c r="F73" s="13"/>
      <c r="G73" s="13"/>
      <c r="H73" s="13"/>
      <c r="I73" s="11"/>
      <c r="J73" s="11"/>
      <c r="K73" s="11"/>
      <c r="L73" s="11"/>
      <c r="M73" s="26"/>
      <c r="N73" s="26"/>
      <c r="O73" s="26"/>
      <c r="P73" s="26"/>
      <c r="Q73" s="11"/>
      <c r="R73" s="11"/>
      <c r="S73" s="11"/>
      <c r="T73" s="11"/>
      <c r="U73" s="26"/>
      <c r="V73" s="26"/>
      <c r="W73" s="26"/>
      <c r="X73" s="26"/>
    </row>
    <row r="74" spans="2:24" x14ac:dyDescent="0.2">
      <c r="B74" s="26">
        <v>57</v>
      </c>
      <c r="C74" s="13"/>
      <c r="D74" s="13"/>
      <c r="E74" s="13"/>
      <c r="F74" s="13"/>
      <c r="G74" s="13"/>
      <c r="H74" s="13"/>
      <c r="I74" s="11"/>
      <c r="J74" s="11"/>
      <c r="K74" s="11"/>
      <c r="L74" s="11"/>
      <c r="M74" s="26"/>
      <c r="N74" s="26"/>
      <c r="O74" s="26"/>
      <c r="P74" s="26"/>
      <c r="Q74" s="11"/>
      <c r="R74" s="11"/>
      <c r="S74" s="11"/>
      <c r="T74" s="11"/>
      <c r="U74" s="26"/>
      <c r="V74" s="26"/>
      <c r="W74" s="26"/>
      <c r="X74" s="26"/>
    </row>
    <row r="75" spans="2:24" x14ac:dyDescent="0.2">
      <c r="B75" s="26">
        <v>58</v>
      </c>
      <c r="C75" s="13"/>
      <c r="D75" s="13"/>
      <c r="E75" s="13"/>
      <c r="F75" s="13"/>
      <c r="G75" s="13"/>
      <c r="H75" s="13"/>
      <c r="I75" s="11"/>
      <c r="J75" s="11"/>
      <c r="K75" s="11"/>
      <c r="L75" s="11"/>
      <c r="M75" s="26"/>
      <c r="N75" s="26"/>
      <c r="O75" s="26"/>
      <c r="P75" s="26"/>
      <c r="Q75" s="11"/>
      <c r="R75" s="11"/>
      <c r="S75" s="11"/>
      <c r="T75" s="11"/>
      <c r="U75" s="26"/>
      <c r="V75" s="26"/>
      <c r="W75" s="26"/>
      <c r="X75" s="26"/>
    </row>
    <row r="76" spans="2:24" x14ac:dyDescent="0.2">
      <c r="B76" s="26">
        <v>59</v>
      </c>
      <c r="C76" s="11"/>
      <c r="D76" s="10"/>
      <c r="E76" s="10"/>
      <c r="F76" s="10"/>
      <c r="G76" s="11"/>
      <c r="H76" s="11"/>
      <c r="I76" s="11"/>
      <c r="J76" s="11"/>
      <c r="K76" s="11"/>
      <c r="L76" s="11"/>
      <c r="M76" s="26"/>
      <c r="N76" s="26"/>
      <c r="O76" s="26"/>
      <c r="P76" s="26"/>
      <c r="Q76" s="11"/>
      <c r="R76" s="11"/>
      <c r="S76" s="11"/>
      <c r="T76" s="11"/>
      <c r="U76" s="26"/>
      <c r="V76" s="26"/>
      <c r="W76" s="26"/>
      <c r="X76" s="26"/>
    </row>
    <row r="77" spans="2:24" x14ac:dyDescent="0.2">
      <c r="B77" s="26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O77" s="26"/>
      <c r="P77" s="26"/>
      <c r="Q77" s="11"/>
      <c r="R77" s="11"/>
      <c r="S77" s="26"/>
      <c r="T77" s="26"/>
      <c r="U77" s="26"/>
      <c r="V77" s="26"/>
      <c r="W77" s="26"/>
      <c r="X77" s="26"/>
    </row>
    <row r="78" spans="2:24" x14ac:dyDescent="0.2">
      <c r="B78" s="29" t="s">
        <v>178</v>
      </c>
      <c r="C78" s="27"/>
      <c r="D78" s="26">
        <f>COUNTIF(D19:D77,TRUE)</f>
        <v>0</v>
      </c>
      <c r="Q78" s="2"/>
      <c r="R78" s="2"/>
    </row>
    <row r="80" spans="2:24" x14ac:dyDescent="0.2">
      <c r="B80" s="25" t="s">
        <v>179</v>
      </c>
      <c r="H80" s="15">
        <f>IF(DCMS_PhysicalLimit&lt;&gt;"",DCMS_PhysicalLimit,IF(AND(BR_UnsecuredLimitIncrease="Y", OR(stPresidential="YES",BR_UnsecuredLimitDate="11/30/2015")),25000,14000))</f>
        <v>0</v>
      </c>
    </row>
    <row r="81" spans="2:10" x14ac:dyDescent="0.2">
      <c r="B81" s="25" t="s">
        <v>180</v>
      </c>
      <c r="H81" s="15">
        <f>IF(DCMS_EIDLLimit&lt;&gt;"",DCMS_EIDLLimit,IF(BR_UnsecuredLimitIncrease="Y",25000,5000))</f>
        <v>0</v>
      </c>
    </row>
    <row r="82" spans="2:10" x14ac:dyDescent="0.2">
      <c r="B82" s="25" t="s">
        <v>181</v>
      </c>
      <c r="H82" s="15">
        <v>50000</v>
      </c>
    </row>
    <row r="83" spans="2:10" x14ac:dyDescent="0.2">
      <c r="B83" s="25" t="s">
        <v>182</v>
      </c>
      <c r="H83" s="16">
        <f>IF(LEFT(stLoanType,1)="E",BR_UnsecuredLoanLimitEIDL,IF(LEFT(stLoanType,1)="M",BR_UnsecuredLoanLimitMREIDL,IF(UP_LoanPhysical=0,BR_UnsecuredLoanLimitEIDL,BR_UnsecuredLoanLimitPhysical)))</f>
        <v>0</v>
      </c>
    </row>
    <row r="84" spans="2:10" x14ac:dyDescent="0.2">
      <c r="B84" s="25" t="s">
        <v>183</v>
      </c>
      <c r="H84" s="34" t="str">
        <f>IF(stDeclarationDate &lt;&gt;"",IF(stDeclarationDate &gt;DATEVALUE(BR_UnsecuredLimitDate),"Y","N"),"N")</f>
        <v>N</v>
      </c>
      <c r="J84" s="25" t="s">
        <v>184</v>
      </c>
    </row>
    <row r="85" spans="2:10" x14ac:dyDescent="0.2">
      <c r="B85" s="31" t="s">
        <v>185</v>
      </c>
      <c r="H85" s="33" t="str">
        <f>IF(stDeclarationDate&gt;=DATEVALUE("11/30/2015"),"11/30/2015","4/25/2014")</f>
        <v>4/25/2014</v>
      </c>
      <c r="J85" s="25" t="s">
        <v>186</v>
      </c>
    </row>
    <row r="86" spans="2:10" x14ac:dyDescent="0.2">
      <c r="B86" s="31"/>
      <c r="H86" s="33"/>
    </row>
    <row r="87" spans="2:10" x14ac:dyDescent="0.2">
      <c r="B87" s="31" t="s">
        <v>187</v>
      </c>
      <c r="H87" s="14" t="e">
        <f>IF(AND(SUM(UP_LoanAmount,CS_ConcurrentFilingTotal)&gt;50000,SUM(UP_LoanAmount,CS_ConcurrentFilingTotal)&lt;=250000,BR_PropertiesLocatedInAS&gt;0),IF(OR(CS_01=TRUE,CS_02=TRUE),TRUE,FALSE),FALSE)</f>
        <v>#VALUE!</v>
      </c>
    </row>
    <row r="88" spans="2:10" x14ac:dyDescent="0.2">
      <c r="B88" s="25" t="s">
        <v>188</v>
      </c>
      <c r="H88" s="14" t="e">
        <f ca="1">IF(OR(UP_LoanPhysical&gt;50000,OC_CL=TRUE),TRUE,IF(AND(UP_LoanPhysical&gt;=14000,LEFT(stProgressCertification,1)="Y"),TRUE,FALSE))</f>
        <v>#REF!</v>
      </c>
    </row>
    <row r="89" spans="2:10" x14ac:dyDescent="0.2">
      <c r="B89" s="25" t="s">
        <v>189</v>
      </c>
      <c r="H89" s="14" t="e">
        <f ca="1">IF(COUNTIFS(SC_PropertyRange,CS_PropertyIndex,Loan_Condition_Code_range,"OC-TIP")&gt;0,TRUE,FALSE)</f>
        <v>#REF!</v>
      </c>
    </row>
    <row r="90" spans="2:10" x14ac:dyDescent="0.2">
      <c r="B90" s="25" t="s">
        <v>190</v>
      </c>
      <c r="H90" s="14" t="e">
        <f ca="1">IF(COUNTIFS(SC_PropertyRange,CS_PropertyIndex,Loan_Condition_Code_range,"OC-TSR")&gt;0,TRUE,FALSE)</f>
        <v>#REF!</v>
      </c>
      <c r="J90" s="31"/>
    </row>
    <row r="91" spans="2:10" x14ac:dyDescent="0.2">
      <c r="B91" s="25" t="s">
        <v>191</v>
      </c>
      <c r="H91" s="14" t="e">
        <f>IF(OR(CS_04A=TRUE,CS_04B=TRUE,CS_04C=TRUE,CS_04D=TRUE,CS_04E=TRUE,CS_05A=TRUE,CS_05B=TRUE,CS_05C=TRUE,CS_05D=TRUE,CS_05E=TRUE,CS_11=TRUE,CS_12=TRUE,CS_13=TRUE,CS_15=TRUE,CS_16=TRUE,CS_17=TRUE,CS_20=TRUE),TRUE,FALSE)</f>
        <v>#VALUE!</v>
      </c>
    </row>
    <row r="93" spans="2:10" x14ac:dyDescent="0.2">
      <c r="B93" s="25" t="s">
        <v>192</v>
      </c>
      <c r="H93" s="18"/>
    </row>
    <row r="94" spans="2:10" x14ac:dyDescent="0.2">
      <c r="B94" s="25" t="s">
        <v>193</v>
      </c>
      <c r="H94" s="18" t="e">
        <f ca="1">IF(COUNTIF(Loan_Condition_Code_range,"RS-HOA")&gt;0,TRUE,FALSE)</f>
        <v>#REF!</v>
      </c>
    </row>
    <row r="95" spans="2:10" x14ac:dyDescent="0.2">
      <c r="B95" s="25" t="s">
        <v>194</v>
      </c>
      <c r="H95" s="18" t="e">
        <f ca="1">IF(COUNTIF(Loan_Condition_Code_range,"RS-NEC")&gt;0,TRUE,FALSE)</f>
        <v>#REF!</v>
      </c>
    </row>
    <row r="96" spans="2:10" x14ac:dyDescent="0.2">
      <c r="B96" s="25" t="s">
        <v>195</v>
      </c>
      <c r="H96" s="18" t="e">
        <f ca="1">IF(COUNTIF(Loan_Condition_Code_range,"RS-CST")&gt;0,TRUE,FALSE)</f>
        <v>#REF!</v>
      </c>
    </row>
    <row r="97" spans="2:9" x14ac:dyDescent="0.2">
      <c r="H97" s="18"/>
    </row>
    <row r="99" spans="2:9" x14ac:dyDescent="0.2">
      <c r="B99" s="25" t="s">
        <v>196</v>
      </c>
      <c r="H99" s="21">
        <f>IF(LEFT(stLoanType,1)="H",IF(UP_LoanAmount&gt;650000,UP_LoanAmount,650000),IF(UP_LoanAmount&gt;2000000,UP_LoanAmount,2000000))</f>
        <v>2000000</v>
      </c>
      <c r="I99" s="20"/>
    </row>
    <row r="100" spans="2:9" x14ac:dyDescent="0.2">
      <c r="B100" s="25" t="s">
        <v>197</v>
      </c>
      <c r="H100" s="21">
        <f>IF(LEFT(stLoanType,1)="H",IF(UP_LoanAmount&gt;650000,UP_LoanAmount,650000),IF(UP_LoanAmount&gt;2000000,UP_LoanAmount,2000000))</f>
        <v>2000000</v>
      </c>
      <c r="I100" s="17"/>
    </row>
    <row r="102" spans="2:9" x14ac:dyDescent="0.2">
      <c r="B102" s="31" t="s">
        <v>198</v>
      </c>
      <c r="H102" s="25" t="e">
        <f>COUNTIF(stStateRange,"AS")</f>
        <v>#VALUE!</v>
      </c>
    </row>
    <row r="103" spans="2:9" x14ac:dyDescent="0.2">
      <c r="B103" s="31" t="s">
        <v>199</v>
      </c>
      <c r="H103" s="25" t="e">
        <f>COUNTIF(stStateRange,"GU")</f>
        <v>#VALUE!</v>
      </c>
    </row>
    <row r="104" spans="2:9" x14ac:dyDescent="0.2">
      <c r="B104" s="31" t="s">
        <v>200</v>
      </c>
      <c r="H104" s="25" t="e">
        <f>COUNTIF(stStateRange,"MP")</f>
        <v>#VALUE!</v>
      </c>
    </row>
    <row r="105" spans="2:9" x14ac:dyDescent="0.2">
      <c r="B105" s="31" t="s">
        <v>201</v>
      </c>
      <c r="H105" s="25" t="e">
        <f>COUNTA(stStateRange)-BR_PropertiesLocatedInAS-BR_PropertiesLocatedInGU-BR_PropertiesLocatedInMP</f>
        <v>#VALUE!</v>
      </c>
    </row>
    <row r="107" spans="2:9" x14ac:dyDescent="0.2">
      <c r="B107" s="31" t="s">
        <v>202</v>
      </c>
      <c r="H107" s="25" t="e">
        <f>COUNTIF(stStateRange,"FL")</f>
        <v>#VALUE!</v>
      </c>
    </row>
    <row r="108" spans="2:9" x14ac:dyDescent="0.2">
      <c r="B108" s="31" t="s">
        <v>203</v>
      </c>
      <c r="H108" s="22">
        <f>ROUND(UP_LoanAmount*0.0035,2)</f>
        <v>0</v>
      </c>
      <c r="I108" s="17"/>
    </row>
    <row r="110" spans="2:9" x14ac:dyDescent="0.2">
      <c r="B110" s="31" t="s">
        <v>204</v>
      </c>
      <c r="H110" s="14" t="e">
        <f>IF(AND(SUM(SUMIF(UP_AllocatedNumbers,"UP-04",UP_AllocatedAmounts),SUMIF(UP_AllocatedNumbers,"UP-17",UP_AllocatedAmounts),SUMIF(UP_AllocatedNumbers,"UP-18",UP_AllocatedAmounts),SUMIF(UP_AllocatedNumbers,"UP-19",UP_AllocatedAmounts),SUMIF(UP_AllocatedNumbers,"UP-25",UP_AllocatedAmounts),SUMIF(UP_AllocatedNumbers,"UP-26",UP_AllocatedAmounts),SUMIF(UP_AllocatedNumbers,"UP-41",UP_AllocatedAmounts),SUMIF(UP_AllocatedNumbers,"UP-43",UP_AllocatedAmounts),SUMIF(UP_AllocatedNumbers,"UP-44",UP_AllocatedAmounts),SUMIF(UP_AllocatedNumbers,"UP-53",UP_AllocatedAmounts))&gt;10000,CS_14=FALSE),TRUE,FALSE)</f>
        <v>#VALUE!</v>
      </c>
    </row>
    <row r="111" spans="2:9" x14ac:dyDescent="0.2">
      <c r="B111" s="31" t="s">
        <v>205</v>
      </c>
      <c r="H111" s="14" t="e">
        <f>IF(AND(SUM(SUMIF(UP_AllocatedNumbers,"UP-17",UP_AllocatedAmounts),SUMIF(UP_AllocatedNumbers,"UP-18",UP_AllocatedAmounts),SUMIF(UP_AllocatedNumbers,"UP-19",UP_AllocatedAmounts),SUMIF(UP_AllocatedNumbers,"UP-25",UP_AllocatedAmounts),SUMIF(UP_AllocatedNumbers,"UP-26",UP_AllocatedAmounts),SUMIF(UP_AllocatedNumbers,"UP-41",UP_AllocatedAmounts),SUMIF(UP_AllocatedNumbers,"UP-43",UP_AllocatedAmounts),SUMIF(UP_AllocatedNumbers,"UP-44",UP_AllocatedAmounts),SUMIF(UP_AllocatedNumbers,"UP-53",UP_AllocatedAmounts))&gt;10000,CS_14=TRUE),TRUE,FALSE)</f>
        <v>#VALUE!</v>
      </c>
    </row>
    <row r="112" spans="2:9" x14ac:dyDescent="0.2">
      <c r="B112" s="31"/>
      <c r="H112" s="14"/>
    </row>
    <row r="113" spans="2:8" x14ac:dyDescent="0.2">
      <c r="B113" s="31" t="s">
        <v>206</v>
      </c>
      <c r="H113" s="14" t="e">
        <f ca="1">IF(COUNTIFS(Loan_Condition_Code_range,"MI-FLD",SC_Element1Range,"*FLOOD HAZARD AREA*")&gt;0,TRUE,FALSE)</f>
        <v>#REF!</v>
      </c>
    </row>
    <row r="114" spans="2:8" x14ac:dyDescent="0.2">
      <c r="B114" s="31"/>
      <c r="H114" s="14"/>
    </row>
    <row r="115" spans="2:8" x14ac:dyDescent="0.2">
      <c r="B115" s="31" t="s">
        <v>207</v>
      </c>
      <c r="H115" s="14" t="e">
        <f ca="1">IF(COUNTIFS(Loan_Condition_Code_range,"MI-FLD",SC_Element1Range,"*LAW*")&gt;0,TRUE,FALSE)</f>
        <v>#REF!</v>
      </c>
    </row>
    <row r="116" spans="2:8" x14ac:dyDescent="0.2">
      <c r="B116" s="31" t="s">
        <v>208</v>
      </c>
      <c r="H116" s="14" t="e">
        <f ca="1">IF(COUNTIFS(Loan_Condition_Code_range,"MI-FLD",SC_Element1Range,"*POLICY*")&gt;0,TRUE,FALSE)</f>
        <v>#REF!</v>
      </c>
    </row>
    <row r="117" spans="2:8" x14ac:dyDescent="0.2">
      <c r="B117" s="31" t="s">
        <v>209</v>
      </c>
      <c r="H117" s="14" t="e">
        <f ca="1">IF(COUNTIFS(Loan_Condition_Code_range,"MI-HAZ",SC_Element5Range,"N",SC_Element6Range,"N")&gt;0,TRUE,FALSE)</f>
        <v>#REF!</v>
      </c>
    </row>
    <row r="118" spans="2:8" x14ac:dyDescent="0.2">
      <c r="B118" s="31" t="s">
        <v>210</v>
      </c>
      <c r="H118" s="14" t="e">
        <f ca="1">IF(COUNTIFS(Loan_Condition_Code_range,"MI-HAZ",SC_Element5Range,"Y")&gt;0,TRUE,FALSE)</f>
        <v>#REF!</v>
      </c>
    </row>
    <row r="119" spans="2:8" x14ac:dyDescent="0.2">
      <c r="B119" s="31" t="s">
        <v>211</v>
      </c>
      <c r="H119" s="14" t="e">
        <f ca="1">IF(COUNTIFS(Loan_Condition_Code_range,"MI-HAZ",SC_Element6Range,"Y")&gt;0,TRUE,FALSE)</f>
        <v>#REF!</v>
      </c>
    </row>
    <row r="120" spans="2:8" x14ac:dyDescent="0.2">
      <c r="B120" s="31"/>
      <c r="H120" s="14"/>
    </row>
    <row r="121" spans="2:8" x14ac:dyDescent="0.2">
      <c r="B121" s="31" t="s">
        <v>212</v>
      </c>
      <c r="H121" s="14" t="e">
        <f ca="1">IF(COUNTIFS(Loan_Condition_Code_range,"OC-STA",SC_Element4Range,1)&gt;0,1,IF(COUNTIFS(Loan_Condition_Code_range,"OC-STA",SC_Element4Range,2)&gt;0,2,IF(COUNTIFS(Loan_Condition_Code_range,"OC-STA",SC_Element4Range,3)&gt;0,3,IF(COUNTIFS(Loan_Condition_Code_range,"OC-STA",SC_Element4Range,4)&gt;0,4,1))))</f>
        <v>#REF!</v>
      </c>
    </row>
    <row r="122" spans="2:8" x14ac:dyDescent="0.2">
      <c r="B122" s="31" t="s">
        <v>213</v>
      </c>
      <c r="H122" s="14" t="e">
        <f ca="1">IF(COUNTIFS(Loan_Condition_Code_range,"OC-STA",SC_Element4Range,1)&gt;0,1,0)</f>
        <v>#REF!</v>
      </c>
    </row>
    <row r="123" spans="2:8" x14ac:dyDescent="0.2">
      <c r="B123" s="31" t="s">
        <v>214</v>
      </c>
      <c r="H123" s="14" t="e">
        <f ca="1">IF(COUNTIFS(Loan_Condition_Code_range,"OC-STA",SC_Element4Range,2)&gt;0,1,0)</f>
        <v>#REF!</v>
      </c>
    </row>
    <row r="124" spans="2:8" x14ac:dyDescent="0.2">
      <c r="B124" s="31" t="s">
        <v>215</v>
      </c>
      <c r="H124" s="14" t="e">
        <f ca="1">IF(COUNTIFS(Loan_Condition_Code_range,"OC-STA",SC_Element4Range,3)&gt;0,1,0)</f>
        <v>#REF!</v>
      </c>
    </row>
    <row r="125" spans="2:8" x14ac:dyDescent="0.2">
      <c r="B125" s="31" t="s">
        <v>216</v>
      </c>
      <c r="H125" s="14" t="e">
        <f ca="1">IF(COUNTIFS(Loan_Condition_Code_range,"OC-STA",SC_Element4Range,4)&gt;0,1,0)</f>
        <v>#REF!</v>
      </c>
    </row>
    <row r="126" spans="2:8" x14ac:dyDescent="0.2">
      <c r="B126" s="31" t="s">
        <v>217</v>
      </c>
      <c r="H126" s="14" t="e">
        <f ca="1">IF(SUM(BR_OC_STA_Option1,BR_OC_STA_Option2,BR_OC_STA_Option3,BR_OC_STA_Option4)&gt;1,TRUE,FALSE)</f>
        <v>#REF!</v>
      </c>
    </row>
    <row r="127" spans="2:8" x14ac:dyDescent="0.2">
      <c r="B127" s="31" t="s">
        <v>218</v>
      </c>
      <c r="H127" s="14" t="e">
        <f ca="1">INDEX(SC_Element5Range,MATCH("OC-STA",Loan_Condition_Code_range,0))</f>
        <v>#REF!</v>
      </c>
    </row>
    <row r="128" spans="2:8" x14ac:dyDescent="0.2">
      <c r="B128" s="31" t="s">
        <v>219</v>
      </c>
      <c r="H128" s="14" t="e">
        <f ca="1">TEXT(INDEX(SC_Element6Range,MATCH("OC-STA",Loan_Condition_Code_range,0)),"mmmm d, yyyy")</f>
        <v>#REF!</v>
      </c>
    </row>
    <row r="129" spans="2:8" x14ac:dyDescent="0.2">
      <c r="B129" s="31"/>
      <c r="H129" s="14"/>
    </row>
    <row r="130" spans="2:8" x14ac:dyDescent="0.2">
      <c r="B130" s="31" t="s">
        <v>220</v>
      </c>
      <c r="H130" s="14" t="b">
        <f>IF((CS_MortgageCount-CS_MortgageHold)&gt;0,TRUE,FALSE)</f>
        <v>0</v>
      </c>
    </row>
    <row r="131" spans="2:8" x14ac:dyDescent="0.2">
      <c r="B131" s="31"/>
      <c r="H131" s="14"/>
    </row>
    <row r="132" spans="2:8" x14ac:dyDescent="0.2">
      <c r="B132" s="31" t="s">
        <v>221</v>
      </c>
      <c r="H132" s="14"/>
    </row>
    <row r="133" spans="2:8" x14ac:dyDescent="0.2">
      <c r="B133" s="31" t="s">
        <v>222</v>
      </c>
      <c r="H133" s="14" t="e">
        <f>IF(OR(CS_01=TRUE,CS_02=TRUE,CS_06=TRUE,CS_07=TRUE,OC_04=TRUE,OC_09=TRUE),TRUE,FALSE)</f>
        <v>#VALUE!</v>
      </c>
    </row>
    <row r="134" spans="2:8" x14ac:dyDescent="0.2">
      <c r="B134" s="31" t="s">
        <v>223</v>
      </c>
      <c r="H134" s="14" t="e">
        <f>IF(OR(CS_04A=TRUE,CS_04B=TRUE,CS_04C=TRUE,CS_04D=TRUE,CS_04E=TRUE,CS_05A=TRUE,CS_05B=TRUE,CS_05C=TRUE,CS_05D=TRUE,CS_05E=TRUE,CS_09=TRUE,CS_11=TRUE,stBorrower1AddressState="FL"),TRUE,FALSE)</f>
        <v>#VALUE!</v>
      </c>
    </row>
    <row r="136" spans="2:8" x14ac:dyDescent="0.2">
      <c r="B136" s="31" t="s">
        <v>224</v>
      </c>
    </row>
    <row r="137" spans="2:8" x14ac:dyDescent="0.2">
      <c r="B137" s="6" t="s">
        <v>225</v>
      </c>
      <c r="C137" s="24" t="s">
        <v>226</v>
      </c>
      <c r="D137" s="28"/>
      <c r="E137" s="28"/>
      <c r="F137" s="28"/>
      <c r="G137" s="27"/>
      <c r="H137" s="19" t="e">
        <f ca="1">BuildingPermit()</f>
        <v>#NAME?</v>
      </c>
    </row>
    <row r="138" spans="2:8" x14ac:dyDescent="0.2">
      <c r="B138" s="19">
        <v>1</v>
      </c>
      <c r="C138" s="24" t="s">
        <v>227</v>
      </c>
      <c r="D138" s="28"/>
      <c r="E138" s="28"/>
      <c r="F138" s="28"/>
      <c r="G138" s="27"/>
      <c r="H138" s="19" t="s">
        <v>46</v>
      </c>
    </row>
    <row r="139" spans="2:8" x14ac:dyDescent="0.2">
      <c r="B139" s="19">
        <v>2</v>
      </c>
      <c r="C139" s="24" t="s">
        <v>228</v>
      </c>
      <c r="D139" s="28"/>
      <c r="E139" s="23"/>
      <c r="F139" s="28"/>
      <c r="G139" s="27"/>
      <c r="H139" s="19" t="s">
        <v>80</v>
      </c>
    </row>
    <row r="140" spans="2:8" x14ac:dyDescent="0.2">
      <c r="B140" s="19">
        <v>3</v>
      </c>
      <c r="C140" s="24" t="s">
        <v>229</v>
      </c>
      <c r="D140" s="28"/>
      <c r="E140" s="28"/>
      <c r="F140" s="28"/>
      <c r="G140" s="27"/>
      <c r="H140" s="19" t="s">
        <v>87</v>
      </c>
    </row>
    <row r="141" spans="2:8" x14ac:dyDescent="0.2">
      <c r="B141" s="19">
        <v>4</v>
      </c>
      <c r="C141" s="24" t="s">
        <v>230</v>
      </c>
      <c r="D141" s="28"/>
      <c r="E141" s="28"/>
      <c r="F141" s="28"/>
      <c r="G141" s="27"/>
      <c r="H141" s="19" t="s">
        <v>92</v>
      </c>
    </row>
    <row r="142" spans="2:8" x14ac:dyDescent="0.2">
      <c r="B142" s="19">
        <v>5</v>
      </c>
      <c r="C142" s="24" t="s">
        <v>231</v>
      </c>
      <c r="D142" s="28"/>
      <c r="E142" s="28"/>
      <c r="F142" s="28"/>
      <c r="G142" s="27"/>
      <c r="H142" s="19" t="s">
        <v>105</v>
      </c>
    </row>
    <row r="143" spans="2:8" x14ac:dyDescent="0.2">
      <c r="B143" s="19">
        <v>6</v>
      </c>
      <c r="C143" s="24" t="s">
        <v>232</v>
      </c>
      <c r="D143" s="28"/>
      <c r="E143" s="28"/>
      <c r="F143" s="28"/>
      <c r="G143" s="27"/>
      <c r="H143" s="19" t="s">
        <v>108</v>
      </c>
    </row>
    <row r="144" spans="2:8" x14ac:dyDescent="0.2">
      <c r="B144" s="19">
        <v>7</v>
      </c>
      <c r="C144" s="24" t="s">
        <v>233</v>
      </c>
      <c r="D144" s="28"/>
      <c r="E144" s="28"/>
      <c r="F144" s="28"/>
      <c r="G144" s="27"/>
      <c r="H144" s="19" t="s">
        <v>123</v>
      </c>
    </row>
    <row r="145" spans="2:8" x14ac:dyDescent="0.2">
      <c r="B145" s="19">
        <v>8</v>
      </c>
      <c r="C145" s="24" t="s">
        <v>234</v>
      </c>
      <c r="D145" s="28"/>
      <c r="E145" s="28"/>
      <c r="F145" s="28"/>
      <c r="G145" s="27"/>
      <c r="H145" s="19" t="s">
        <v>129</v>
      </c>
    </row>
    <row r="146" spans="2:8" x14ac:dyDescent="0.2">
      <c r="B146" s="19">
        <v>9</v>
      </c>
      <c r="C146" s="24" t="s">
        <v>235</v>
      </c>
      <c r="D146" s="28"/>
      <c r="E146" s="28"/>
      <c r="F146" s="28"/>
      <c r="G146" s="27"/>
      <c r="H146" s="19" t="s">
        <v>132</v>
      </c>
    </row>
    <row r="147" spans="2:8" x14ac:dyDescent="0.2">
      <c r="B147" s="19">
        <v>10</v>
      </c>
      <c r="C147" s="24" t="s">
        <v>236</v>
      </c>
      <c r="D147" s="28"/>
      <c r="E147" s="28"/>
      <c r="F147" s="28"/>
      <c r="G147" s="27"/>
      <c r="H147" s="19" t="s">
        <v>147</v>
      </c>
    </row>
    <row r="148" spans="2:8" x14ac:dyDescent="0.2">
      <c r="B148" s="19">
        <v>11</v>
      </c>
      <c r="C148" s="24"/>
      <c r="D148" s="28"/>
      <c r="E148" s="28"/>
      <c r="F148" s="28"/>
      <c r="G148" s="27"/>
      <c r="H148" s="19"/>
    </row>
    <row r="149" spans="2:8" x14ac:dyDescent="0.2">
      <c r="B149" s="19">
        <v>12</v>
      </c>
      <c r="C149" s="24"/>
      <c r="D149" s="28"/>
      <c r="E149" s="28"/>
      <c r="F149" s="28"/>
      <c r="G149" s="27"/>
      <c r="H149" s="19"/>
    </row>
    <row r="150" spans="2:8" x14ac:dyDescent="0.2">
      <c r="B150" s="19">
        <v>13</v>
      </c>
      <c r="C150" s="24"/>
      <c r="D150" s="28"/>
      <c r="E150" s="28"/>
      <c r="F150" s="28"/>
      <c r="G150" s="27"/>
      <c r="H150" s="19"/>
    </row>
    <row r="151" spans="2:8" x14ac:dyDescent="0.2">
      <c r="B151" s="19">
        <v>14</v>
      </c>
      <c r="C151" s="24"/>
      <c r="D151" s="28"/>
      <c r="E151" s="28"/>
      <c r="F151" s="28"/>
      <c r="G151" s="27"/>
      <c r="H151" s="19"/>
    </row>
    <row r="152" spans="2:8" x14ac:dyDescent="0.2">
      <c r="B152" s="19">
        <v>15</v>
      </c>
      <c r="C152" s="24"/>
      <c r="D152" s="28"/>
      <c r="E152" s="28"/>
      <c r="F152" s="28"/>
      <c r="G152" s="27"/>
      <c r="H152" s="19"/>
    </row>
    <row r="153" spans="2:8" x14ac:dyDescent="0.2">
      <c r="B153" s="31" t="s">
        <v>237</v>
      </c>
    </row>
    <row r="154" spans="2:8" x14ac:dyDescent="0.2">
      <c r="B154" s="31" t="s">
        <v>238</v>
      </c>
    </row>
    <row r="155" spans="2:8" x14ac:dyDescent="0.2">
      <c r="B155" s="31" t="s">
        <v>239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B16" sqref="B16"/>
    </sheetView>
  </sheetViews>
  <sheetFormatPr defaultRowHeight="15" x14ac:dyDescent="0.25"/>
  <cols>
    <col min="1" max="1" width="47.7109375" style="36" customWidth="1"/>
    <col min="5" max="5" width="19" style="39" customWidth="1"/>
  </cols>
  <sheetData>
    <row r="1" spans="1:10" x14ac:dyDescent="0.25">
      <c r="A1" s="38" t="s">
        <v>251</v>
      </c>
    </row>
    <row r="3" spans="1:10" x14ac:dyDescent="0.25">
      <c r="A3" s="37" t="s">
        <v>271</v>
      </c>
      <c r="E3" s="40" t="s">
        <v>273</v>
      </c>
    </row>
    <row r="4" spans="1:10" ht="50.25" customHeight="1" x14ac:dyDescent="0.25">
      <c r="E4" s="39" t="s">
        <v>274</v>
      </c>
      <c r="J4" s="36"/>
    </row>
    <row r="5" spans="1:10" x14ac:dyDescent="0.25">
      <c r="A5" s="37" t="s">
        <v>252</v>
      </c>
      <c r="B5">
        <v>1</v>
      </c>
      <c r="E5" s="39" t="e">
        <f ca="1">IF(RA_AIP=TRUE,5,4)</f>
        <v>#REF!</v>
      </c>
      <c r="F5" t="e">
        <f ca="1">MID("ABCDEFGHIJKLMNOPQRSTUVWXYZ",E5,1)</f>
        <v>#REF!</v>
      </c>
    </row>
    <row r="6" spans="1:10" x14ac:dyDescent="0.25">
      <c r="A6" s="37" t="s">
        <v>253</v>
      </c>
      <c r="B6">
        <f>IF(Loan_Secure="Y",B5+1,B5)</f>
        <v>1</v>
      </c>
      <c r="E6" s="39" t="e">
        <f ca="1">IF(RA_MIP=TRUE,E5+1,E5)</f>
        <v>#REF!</v>
      </c>
      <c r="F6" t="e">
        <f t="shared" ref="F6:F8" ca="1" si="0">MID("ABCDEFGHIJKLMNOPQRSTUVWXYZ",E6,1)</f>
        <v>#REF!</v>
      </c>
    </row>
    <row r="7" spans="1:10" x14ac:dyDescent="0.25">
      <c r="A7" s="37" t="s">
        <v>255</v>
      </c>
      <c r="B7">
        <f>IF(GU_Guarantor=TRUE,PARA_COLLATERAL+1,PARA_COLLATERAL)</f>
        <v>1</v>
      </c>
      <c r="E7" s="39" t="e">
        <f ca="1">IF(RA_ACM=TRUE,E6+1,E6)</f>
        <v>#REF!</v>
      </c>
      <c r="F7" t="e">
        <f t="shared" ca="1" si="0"/>
        <v>#REF!</v>
      </c>
    </row>
    <row r="8" spans="1:10" x14ac:dyDescent="0.25">
      <c r="A8" s="37" t="s">
        <v>256</v>
      </c>
      <c r="B8">
        <f>IF(OR(Loan_Secure="true",CS_Collateral=TRUE),PARA_GUARANTEE+1,PARA_GUARANTEE)</f>
        <v>1</v>
      </c>
      <c r="E8" s="39" t="e">
        <f ca="1">IF(RA_LAW=TRUE,E7+1,E7)</f>
        <v>#REF!</v>
      </c>
      <c r="F8" t="e">
        <f t="shared" ca="1" si="0"/>
        <v>#REF!</v>
      </c>
    </row>
    <row r="9" spans="1:10" x14ac:dyDescent="0.25">
      <c r="A9" s="37" t="s">
        <v>254</v>
      </c>
      <c r="B9">
        <f>PARA_REQ_COLL+1</f>
        <v>2</v>
      </c>
      <c r="E9" s="39" t="e">
        <f ca="1">IF(RA_CST=TRUE,E8+1,E8)</f>
        <v>#REF!</v>
      </c>
      <c r="F9" t="e">
        <f ca="1">MID("ABCDEFGHIJKLMNOPQRSTUVWXYZ",E9,1)</f>
        <v>#REF!</v>
      </c>
    </row>
    <row r="10" spans="1:10" x14ac:dyDescent="0.25">
      <c r="A10" s="37" t="s">
        <v>257</v>
      </c>
      <c r="B10">
        <f>PARA_UP+1</f>
        <v>3</v>
      </c>
    </row>
    <row r="11" spans="1:10" ht="17.25" customHeight="1" x14ac:dyDescent="0.25">
      <c r="A11" s="37" t="s">
        <v>258</v>
      </c>
      <c r="B11">
        <f>PARA_REQ_UP+1</f>
        <v>4</v>
      </c>
    </row>
    <row r="12" spans="1:10" ht="30" x14ac:dyDescent="0.25">
      <c r="A12" s="37" t="s">
        <v>259</v>
      </c>
      <c r="B12">
        <f>PARA_DEADLINE+1</f>
        <v>5</v>
      </c>
    </row>
    <row r="13" spans="1:10" ht="30" x14ac:dyDescent="0.25">
      <c r="A13" s="37" t="s">
        <v>265</v>
      </c>
      <c r="B13">
        <f ca="1">IF(RE_RealEstateRequirements=TRUE,PARA_RA+1,PARA_RA)</f>
        <v>5</v>
      </c>
    </row>
    <row r="14" spans="1:10" x14ac:dyDescent="0.25">
      <c r="A14" s="37" t="s">
        <v>260</v>
      </c>
      <c r="B14">
        <f ca="1">IF(MI_MaintainInsurance=TRUE,PARA_RE+1,PARA_RE)</f>
        <v>5</v>
      </c>
    </row>
    <row r="15" spans="1:10" x14ac:dyDescent="0.25">
      <c r="A15" s="37" t="s">
        <v>261</v>
      </c>
      <c r="B15">
        <f ca="1">IF(LEFT(Loan_Loan_Type,1)&lt;&gt;"H",PARA_MI+1,PARA_MI)</f>
        <v>6</v>
      </c>
    </row>
    <row r="16" spans="1:10" x14ac:dyDescent="0.25">
      <c r="A16" s="37" t="s">
        <v>262</v>
      </c>
      <c r="B16">
        <f ca="1">IF(DC_DistributionsCompensation=TRUE,PARA_BOOKSNRECORDS+1,PARA_BOOKSNRECORDS)</f>
        <v>7</v>
      </c>
      <c r="E16" s="39" t="e">
        <f ca="1">IF(DC_LAC=TRUE,1,0)</f>
        <v>#REF!</v>
      </c>
      <c r="F16" t="e">
        <f ca="1">MID("ABCDEFGHIJKLMNOPQRSTUVWXYZ",E16,1)</f>
        <v>#REF!</v>
      </c>
    </row>
    <row r="17" spans="1:6" x14ac:dyDescent="0.25">
      <c r="A17" s="37" t="s">
        <v>263</v>
      </c>
      <c r="B17">
        <f ca="1">IF(LP_LeasedPremises=TRUE,PARA_DC+1,PARA_DC)</f>
        <v>7</v>
      </c>
      <c r="E17" s="39" t="e">
        <f ca="1">IF(DC_LFR=TRUE,E16+1,E16)</f>
        <v>#REF!</v>
      </c>
      <c r="F17" t="e">
        <f ca="1">MID("ABCDEFGHIJKLMNOPQRSTUVWXYZ",E17,1)</f>
        <v>#REF!</v>
      </c>
    </row>
    <row r="18" spans="1:6" x14ac:dyDescent="0.25">
      <c r="A18" s="37" t="s">
        <v>264</v>
      </c>
      <c r="B18">
        <f ca="1">IF(OC_OtherConditions=TRUE,PARA_LP+1,PARA_LP)</f>
        <v>8</v>
      </c>
      <c r="E18" s="39" t="e">
        <f ca="1">IF(DC_CST=TRUE,E17+1,E17)</f>
        <v>#REF!</v>
      </c>
      <c r="F18" t="e">
        <f ca="1">MID("ABCDEFGHIJKLMNOPQRSTUVWXYZ",E18,1)</f>
        <v>#REF!</v>
      </c>
    </row>
    <row r="19" spans="1:6" x14ac:dyDescent="0.25">
      <c r="A19" s="37" t="s">
        <v>266</v>
      </c>
      <c r="B19">
        <f ca="1">PARA_OC+1</f>
        <v>9</v>
      </c>
    </row>
    <row r="20" spans="1:6" x14ac:dyDescent="0.25">
      <c r="A20" s="37" t="s">
        <v>267</v>
      </c>
      <c r="B20">
        <f ca="1">PARA_BORR_CERT+1</f>
        <v>10</v>
      </c>
      <c r="E20" s="39" t="e">
        <f ca="1">IF(LP_EXT=TRUE,1,0)</f>
        <v>#REF!</v>
      </c>
      <c r="F20" t="e">
        <f ca="1">MID("ABCDEFGHIJKLMNOPQRSTUVWXYZ",E20,1)</f>
        <v>#REF!</v>
      </c>
    </row>
    <row r="21" spans="1:6" x14ac:dyDescent="0.25">
      <c r="A21" s="37" t="s">
        <v>268</v>
      </c>
      <c r="B21">
        <f ca="1">PARA_CIVIL_CRIMINAL_PEN+1</f>
        <v>11</v>
      </c>
      <c r="E21" s="39" t="e">
        <f ca="1">IF(LP_SLR=TRUE,E20+1,E20)</f>
        <v>#REF!</v>
      </c>
      <c r="F21" t="e">
        <f t="shared" ref="F21:F25" ca="1" si="1">MID("ABCDEFGHIJKLMNOPQRSTUVWXYZ",E21,1)</f>
        <v>#REF!</v>
      </c>
    </row>
    <row r="22" spans="1:6" x14ac:dyDescent="0.25">
      <c r="A22" s="37" t="s">
        <v>269</v>
      </c>
      <c r="B22">
        <f ca="1">PARA_DISB_LOAN+1</f>
        <v>12</v>
      </c>
      <c r="E22" s="39" t="e">
        <f ca="1">IF(LP_LMR=TRUE,E21+1,E21)</f>
        <v>#REF!</v>
      </c>
      <c r="F22" t="e">
        <f t="shared" ca="1" si="1"/>
        <v>#REF!</v>
      </c>
    </row>
    <row r="23" spans="1:6" x14ac:dyDescent="0.25">
      <c r="A23" s="37" t="s">
        <v>270</v>
      </c>
      <c r="B23">
        <f ca="1">PARA_PARTIES_AFFECTED+1</f>
        <v>13</v>
      </c>
      <c r="E23" s="39" t="e">
        <f ca="1">IF(LP_LWR=TRUE,E22+1,E22)</f>
        <v>#REF!</v>
      </c>
      <c r="F23" t="e">
        <f t="shared" ca="1" si="1"/>
        <v>#REF!</v>
      </c>
    </row>
    <row r="24" spans="1:6" x14ac:dyDescent="0.25">
      <c r="E24" s="39" t="e">
        <f ca="1">IF(LP_FLA=TRUE,E23+1,E23)</f>
        <v>#REF!</v>
      </c>
      <c r="F24" t="e">
        <f t="shared" ca="1" si="1"/>
        <v>#REF!</v>
      </c>
    </row>
    <row r="25" spans="1:6" x14ac:dyDescent="0.25">
      <c r="E25" s="39" t="e">
        <f ca="1">IF(LP_CST=TRUE,E24+1,E24)</f>
        <v>#REF!</v>
      </c>
      <c r="F25" t="e">
        <f t="shared" ca="1" si="1"/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258</vt:i4>
      </vt:variant>
    </vt:vector>
  </HeadingPairs>
  <TitlesOfParts>
    <vt:vector size="264" baseType="lpstr">
      <vt:lpstr>LoanInfo</vt:lpstr>
      <vt:lpstr>Conversions</vt:lpstr>
      <vt:lpstr>UseofProceeds</vt:lpstr>
      <vt:lpstr>LoanConditions</vt:lpstr>
      <vt:lpstr>BusinessRules</vt:lpstr>
      <vt:lpstr>ParagraphNumbers</vt:lpstr>
      <vt:lpstr>BR_AffidavitTerritorialRegistrar</vt:lpstr>
      <vt:lpstr>BR_BuildingPermit</vt:lpstr>
      <vt:lpstr>BR_CollateralCodes</vt:lpstr>
      <vt:lpstr>BR_DocumentsFiledCLR</vt:lpstr>
      <vt:lpstr>BR_DocumentsFiledSFA</vt:lpstr>
      <vt:lpstr>BR_FLD_LAW</vt:lpstr>
      <vt:lpstr>BR_FLD_POLICY</vt:lpstr>
      <vt:lpstr>BR_FloodHazardMIFLD</vt:lpstr>
      <vt:lpstr>BR_FloridaStampTax</vt:lpstr>
      <vt:lpstr>BR_GuaranteeCodes</vt:lpstr>
      <vt:lpstr>BR_HAZ_NOPERIL</vt:lpstr>
      <vt:lpstr>BR_HAZ_Sewer</vt:lpstr>
      <vt:lpstr>BR_HAZ_Windstorm</vt:lpstr>
      <vt:lpstr>BR_LoanLimitUnsecured</vt:lpstr>
      <vt:lpstr>BR_MaximumIndebtednessAmountKY</vt:lpstr>
      <vt:lpstr>BR_MaximumIndebtednessAmountLA</vt:lpstr>
      <vt:lpstr>BR_OC_STA_Date</vt:lpstr>
      <vt:lpstr>BR_OC_STA_Interest</vt:lpstr>
      <vt:lpstr>BR_OC_STA_Option</vt:lpstr>
      <vt:lpstr>BR_OC_STA_Option_Mult</vt:lpstr>
      <vt:lpstr>BR_OC_STA_Option1</vt:lpstr>
      <vt:lpstr>BR_OC_STA_Option2</vt:lpstr>
      <vt:lpstr>BR_OC_STA_Option3</vt:lpstr>
      <vt:lpstr>BR_OC_STA_Option4</vt:lpstr>
      <vt:lpstr>BR_ProgressCertification</vt:lpstr>
      <vt:lpstr>BR_PropertiesLocatedInAS</vt:lpstr>
      <vt:lpstr>BR_PropertiesLocatedInFL</vt:lpstr>
      <vt:lpstr>BR_PropertiesLocatedInGU</vt:lpstr>
      <vt:lpstr>BR_PropertiesLocatedInMP</vt:lpstr>
      <vt:lpstr>BR_PropertiesLocatedInUS</vt:lpstr>
      <vt:lpstr>BR_RE02_Test1</vt:lpstr>
      <vt:lpstr>BR_RE02_Test2</vt:lpstr>
      <vt:lpstr>BR_SecurityAgreement</vt:lpstr>
      <vt:lpstr>BR_TitleCompanyRequired</vt:lpstr>
      <vt:lpstr>BR_TitlePolicy</vt:lpstr>
      <vt:lpstr>BR_TitleReport</vt:lpstr>
      <vt:lpstr>BR_UnsecuredLimitDate</vt:lpstr>
      <vt:lpstr>BR_UnsecuredLimitIncrease</vt:lpstr>
      <vt:lpstr>BR_UnsecuredLoanLimitEIDL</vt:lpstr>
      <vt:lpstr>BR_UnsecuredLoanLimitMREIDL</vt:lpstr>
      <vt:lpstr>BR_UnsecuredLoanLimitPhysical</vt:lpstr>
      <vt:lpstr>CS_00</vt:lpstr>
      <vt:lpstr>CS_01</vt:lpstr>
      <vt:lpstr>CS_02</vt:lpstr>
      <vt:lpstr>CS_03</vt:lpstr>
      <vt:lpstr>CS_04A</vt:lpstr>
      <vt:lpstr>CS_04B</vt:lpstr>
      <vt:lpstr>CS_04C</vt:lpstr>
      <vt:lpstr>CS_04D</vt:lpstr>
      <vt:lpstr>CS_04E</vt:lpstr>
      <vt:lpstr>CS_05A</vt:lpstr>
      <vt:lpstr>CS_05B</vt:lpstr>
      <vt:lpstr>CS_05C</vt:lpstr>
      <vt:lpstr>CS_05D</vt:lpstr>
      <vt:lpstr>CS_05E</vt:lpstr>
      <vt:lpstr>CS_06</vt:lpstr>
      <vt:lpstr>CS_07</vt:lpstr>
      <vt:lpstr>CS_09</vt:lpstr>
      <vt:lpstr>CS_10</vt:lpstr>
      <vt:lpstr>CS_11</vt:lpstr>
      <vt:lpstr>CS_12</vt:lpstr>
      <vt:lpstr>CS_13</vt:lpstr>
      <vt:lpstr>CS_14</vt:lpstr>
      <vt:lpstr>CS_15</vt:lpstr>
      <vt:lpstr>CS_16</vt:lpstr>
      <vt:lpstr>CS_16A</vt:lpstr>
      <vt:lpstr>CS_17</vt:lpstr>
      <vt:lpstr>CS_18</vt:lpstr>
      <vt:lpstr>CS_19</vt:lpstr>
      <vt:lpstr>CS_20</vt:lpstr>
      <vt:lpstr>CS_Collateral</vt:lpstr>
      <vt:lpstr>CS_Count</vt:lpstr>
      <vt:lpstr>DC_CST</vt:lpstr>
      <vt:lpstr>DC_DistributionsCompensation</vt:lpstr>
      <vt:lpstr>DC_LAC</vt:lpstr>
      <vt:lpstr>DC_LFR</vt:lpstr>
      <vt:lpstr>Final_Maturity_Term</vt:lpstr>
      <vt:lpstr>GU_01</vt:lpstr>
      <vt:lpstr>GU_02</vt:lpstr>
      <vt:lpstr>GU_03</vt:lpstr>
      <vt:lpstr>GU_04</vt:lpstr>
      <vt:lpstr>GU_05</vt:lpstr>
      <vt:lpstr>GU_06</vt:lpstr>
      <vt:lpstr>GU_07</vt:lpstr>
      <vt:lpstr>GU_Guarantor</vt:lpstr>
      <vt:lpstr>Loan_Application</vt:lpstr>
      <vt:lpstr>Loan_Approval_Type</vt:lpstr>
      <vt:lpstr>Loan_Condition_Element_List_Custom_Element_Value</vt:lpstr>
      <vt:lpstr>Loan_Condition_Element_List_Element_Value</vt:lpstr>
      <vt:lpstr>Loan_Condition_Element_List_Name</vt:lpstr>
      <vt:lpstr>Loan_Condition_Element_List_Start</vt:lpstr>
      <vt:lpstr>Loan_Condition_Element_List_Table_Start</vt:lpstr>
      <vt:lpstr>Loan_Condition_Loan_Condition_Code</vt:lpstr>
      <vt:lpstr>Loan_Condition_Name</vt:lpstr>
      <vt:lpstr>Loan_Condition_Start</vt:lpstr>
      <vt:lpstr>Loan_Disaster_Declaration</vt:lpstr>
      <vt:lpstr>Loan_EIDL_Unsecured_Limit</vt:lpstr>
      <vt:lpstr>Loan_ETRAN_Loan_Number</vt:lpstr>
      <vt:lpstr>Loan_Loan_Amount</vt:lpstr>
      <vt:lpstr>Loan_Loan_Type</vt:lpstr>
      <vt:lpstr>Loan_Obligated_Date</vt:lpstr>
      <vt:lpstr>Loan_Obligated_Dt</vt:lpstr>
      <vt:lpstr>Loan_Phys_Unsecured_Limit</vt:lpstr>
      <vt:lpstr>Loan_Secure</vt:lpstr>
      <vt:lpstr>Loan_Total_Term</vt:lpstr>
      <vt:lpstr>LoanAmount_Written</vt:lpstr>
      <vt:lpstr>LoanConditionNameTestRange</vt:lpstr>
      <vt:lpstr>LoanConditionTestRange</vt:lpstr>
      <vt:lpstr>LP_CST</vt:lpstr>
      <vt:lpstr>LP_EXT</vt:lpstr>
      <vt:lpstr>LP_FLA</vt:lpstr>
      <vt:lpstr>LP_LeasedPremises</vt:lpstr>
      <vt:lpstr>LP_LMR</vt:lpstr>
      <vt:lpstr>LP_LWR</vt:lpstr>
      <vt:lpstr>LP_SLR</vt:lpstr>
      <vt:lpstr>MaturityMonths</vt:lpstr>
      <vt:lpstr>MaturityMonths_p</vt:lpstr>
      <vt:lpstr>MaturityYears</vt:lpstr>
      <vt:lpstr>MI_CFL</vt:lpstr>
      <vt:lpstr>MI_CHL</vt:lpstr>
      <vt:lpstr>MI_CHZ</vt:lpstr>
      <vt:lpstr>MI_CST</vt:lpstr>
      <vt:lpstr>MI_FLD</vt:lpstr>
      <vt:lpstr>MI_HAZ</vt:lpstr>
      <vt:lpstr>MI_HOA</vt:lpstr>
      <vt:lpstr>MI_HUL</vt:lpstr>
      <vt:lpstr>MI_MaintainInsurance</vt:lpstr>
      <vt:lpstr>OC_2YR</vt:lpstr>
      <vt:lpstr>OC_AIR</vt:lpstr>
      <vt:lpstr>OC_AUT</vt:lpstr>
      <vt:lpstr>OC_BDR</vt:lpstr>
      <vt:lpstr>OC_BKA</vt:lpstr>
      <vt:lpstr>OC_CL</vt:lpstr>
      <vt:lpstr>OC_CRP</vt:lpstr>
      <vt:lpstr>OC_CST</vt:lpstr>
      <vt:lpstr>OC_DLA</vt:lpstr>
      <vt:lpstr>OC_DTV</vt:lpstr>
      <vt:lpstr>BusinessRules!OC_FPL</vt:lpstr>
      <vt:lpstr>OC_IHP</vt:lpstr>
      <vt:lpstr>OC_INJ</vt:lpstr>
      <vt:lpstr>OC_INT</vt:lpstr>
      <vt:lpstr>OC_LLE</vt:lpstr>
      <vt:lpstr>OC_LRR</vt:lpstr>
      <vt:lpstr>OC_MFR</vt:lpstr>
      <vt:lpstr>OC_MML</vt:lpstr>
      <vt:lpstr>OC_MPB</vt:lpstr>
      <vt:lpstr>OC_MRE</vt:lpstr>
      <vt:lpstr>OC_NOD</vt:lpstr>
      <vt:lpstr>OC_OCT</vt:lpstr>
      <vt:lpstr>OC_OMH</vt:lpstr>
      <vt:lpstr>OC_ORE</vt:lpstr>
      <vt:lpstr>OC_ORG</vt:lpstr>
      <vt:lpstr>OC_OtherConditions</vt:lpstr>
      <vt:lpstr>OC_OVS</vt:lpstr>
      <vt:lpstr>OC_PA</vt:lpstr>
      <vt:lpstr>OC_PDM</vt:lpstr>
      <vt:lpstr>OC_PTR</vt:lpstr>
      <vt:lpstr>OC_RPS</vt:lpstr>
      <vt:lpstr>OC_SCA</vt:lpstr>
      <vt:lpstr>BusinessRules!OC_SHD</vt:lpstr>
      <vt:lpstr>OC_STA</vt:lpstr>
      <vt:lpstr>OC_TAG</vt:lpstr>
      <vt:lpstr>OC_TIP</vt:lpstr>
      <vt:lpstr>OC_TPI</vt:lpstr>
      <vt:lpstr>OC_TSR</vt:lpstr>
      <vt:lpstr>OC_TXI</vt:lpstr>
      <vt:lpstr>OC_TXR</vt:lpstr>
      <vt:lpstr>OC_WOE</vt:lpstr>
      <vt:lpstr>OL_OtherLimitations</vt:lpstr>
      <vt:lpstr>PARA_BOOKSNRECORDS</vt:lpstr>
      <vt:lpstr>PARA_BORR_CERT</vt:lpstr>
      <vt:lpstr>PARA_CIVIL_CRIMINAL_PEN</vt:lpstr>
      <vt:lpstr>PARA_COLLATERAL</vt:lpstr>
      <vt:lpstr>PARA_DATE</vt:lpstr>
      <vt:lpstr>PARA_DC</vt:lpstr>
      <vt:lpstr>PARA_DEADLINE</vt:lpstr>
      <vt:lpstr>PARA_DISB_LOAN</vt:lpstr>
      <vt:lpstr>PARA_GUARANTEE</vt:lpstr>
      <vt:lpstr>PARA_LP</vt:lpstr>
      <vt:lpstr>PARA_MI</vt:lpstr>
      <vt:lpstr>PARA_OC</vt:lpstr>
      <vt:lpstr>PARA_PARTIES_AFFECTED</vt:lpstr>
      <vt:lpstr>PARA_RA</vt:lpstr>
      <vt:lpstr>PARA_RE</vt:lpstr>
      <vt:lpstr>PARA_REQ_COLL</vt:lpstr>
      <vt:lpstr>PARA_REQ_UP</vt:lpstr>
      <vt:lpstr>PARA_UP</vt:lpstr>
      <vt:lpstr>RA_ACM</vt:lpstr>
      <vt:lpstr>RA_AIP</vt:lpstr>
      <vt:lpstr>RA_CST</vt:lpstr>
      <vt:lpstr>RA_LAW</vt:lpstr>
      <vt:lpstr>RA_MIP</vt:lpstr>
      <vt:lpstr>RA_RemitAssign</vt:lpstr>
      <vt:lpstr>RC_CST</vt:lpstr>
      <vt:lpstr>RC_FSA</vt:lpstr>
      <vt:lpstr>RE_601</vt:lpstr>
      <vt:lpstr>RE_ACR</vt:lpstr>
      <vt:lpstr>RE_BPT</vt:lpstr>
      <vt:lpstr>RE_CST</vt:lpstr>
      <vt:lpstr>RE_EQR</vt:lpstr>
      <vt:lpstr>RE_LNW</vt:lpstr>
      <vt:lpstr>RE_NEHRP</vt:lpstr>
      <vt:lpstr>RE_RealEstateRequirements</vt:lpstr>
      <vt:lpstr>RE_RPT</vt:lpstr>
      <vt:lpstr>BusinessRules!RE_STD</vt:lpstr>
      <vt:lpstr>RS_CST</vt:lpstr>
      <vt:lpstr>RS_HOA</vt:lpstr>
      <vt:lpstr>RS_NEC</vt:lpstr>
      <vt:lpstr>SC_</vt:lpstr>
      <vt:lpstr>SubPara_DC_CST</vt:lpstr>
      <vt:lpstr>SubPara_DC_LAC</vt:lpstr>
      <vt:lpstr>SubPara_DC_LFR</vt:lpstr>
      <vt:lpstr>SubPara_LP_CST</vt:lpstr>
      <vt:lpstr>SubPara_LP_EXT</vt:lpstr>
      <vt:lpstr>SubPara_LP_FLA</vt:lpstr>
      <vt:lpstr>SubPara_LP_LMR</vt:lpstr>
      <vt:lpstr>SubPara_LP_LWR</vt:lpstr>
      <vt:lpstr>SubPara_LP_SLR</vt:lpstr>
      <vt:lpstr>SubPara_RA_ACM</vt:lpstr>
      <vt:lpstr>SubPara_RA_AIP</vt:lpstr>
      <vt:lpstr>SubPara_RA_CST</vt:lpstr>
      <vt:lpstr>SubPara_RA_LAW</vt:lpstr>
      <vt:lpstr>SubPara_RA_MIP</vt:lpstr>
      <vt:lpstr>UP_00</vt:lpstr>
      <vt:lpstr>UP_01</vt:lpstr>
      <vt:lpstr>UP_02</vt:lpstr>
      <vt:lpstr>UP_04</vt:lpstr>
      <vt:lpstr>UP_05</vt:lpstr>
      <vt:lpstr>UP_06</vt:lpstr>
      <vt:lpstr>UP_07</vt:lpstr>
      <vt:lpstr>UP_17</vt:lpstr>
      <vt:lpstr>UP_18</vt:lpstr>
      <vt:lpstr>UP_19</vt:lpstr>
      <vt:lpstr>UP_20</vt:lpstr>
      <vt:lpstr>UP_24</vt:lpstr>
      <vt:lpstr>UP_25</vt:lpstr>
      <vt:lpstr>UP_26</vt:lpstr>
      <vt:lpstr>UP_27</vt:lpstr>
      <vt:lpstr>UP_28</vt:lpstr>
      <vt:lpstr>UP_29</vt:lpstr>
      <vt:lpstr>UP_30</vt:lpstr>
      <vt:lpstr>UP_41</vt:lpstr>
      <vt:lpstr>UP_42</vt:lpstr>
      <vt:lpstr>UP_43</vt:lpstr>
      <vt:lpstr>UP_44</vt:lpstr>
      <vt:lpstr>UP_45</vt:lpstr>
      <vt:lpstr>UP_50</vt:lpstr>
      <vt:lpstr>UP_51</vt:lpstr>
      <vt:lpstr>UP_52</vt:lpstr>
      <vt:lpstr>UP_53</vt:lpstr>
      <vt:lpstr>UP_54</vt:lpstr>
      <vt:lpstr>UP_58</vt:lpstr>
      <vt:lpstr>UP_59</vt:lpstr>
      <vt:lpstr>UP_60</vt:lpstr>
      <vt:lpstr>UP_61</vt:lpstr>
      <vt:lpstr>UP_62</vt:lpstr>
      <vt:lpstr>UP_63</vt:lpstr>
      <vt:lpstr>UP_64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Slaughter</dc:creator>
  <cp:lastModifiedBy>Shawn Slaughter</cp:lastModifiedBy>
  <dcterms:created xsi:type="dcterms:W3CDTF">2017-09-26T15:03:08Z</dcterms:created>
  <dcterms:modified xsi:type="dcterms:W3CDTF">2018-01-19T17:20:09Z</dcterms:modified>
</cp:coreProperties>
</file>