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naveinsuresh/Main/Trading:Investing:Finance Projects/"/>
    </mc:Choice>
  </mc:AlternateContent>
  <xr:revisionPtr revIDLastSave="0" documentId="13_ncr:1_{043E9E81-55C2-3642-99FB-03B03D74F9CF}" xr6:coauthVersionLast="47" xr6:coauthVersionMax="47" xr10:uidLastSave="{00000000-0000-0000-0000-000000000000}"/>
  <bookViews>
    <workbookView xWindow="0" yWindow="0" windowWidth="28800" windowHeight="18000" xr2:uid="{7526087D-D68F-054E-B2EC-3D4E970A4C8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8" i="1" l="1"/>
  <c r="A42" i="1" s="1"/>
  <c r="E37" i="1"/>
  <c r="A40" i="1"/>
  <c r="D24" i="1"/>
  <c r="E24" i="1" s="1"/>
  <c r="G24" i="1" s="1"/>
  <c r="H24" i="1" s="1"/>
  <c r="D31" i="1"/>
  <c r="E31" i="1" s="1"/>
  <c r="G31" i="1" s="1"/>
  <c r="H31" i="1" s="1"/>
  <c r="D30" i="1"/>
  <c r="E30" i="1" s="1"/>
  <c r="G30" i="1" s="1"/>
  <c r="H30" i="1" s="1"/>
  <c r="D29" i="1"/>
  <c r="E29" i="1" s="1"/>
  <c r="G29" i="1" s="1"/>
  <c r="H29" i="1" s="1"/>
  <c r="D28" i="1"/>
  <c r="E28" i="1" s="1"/>
  <c r="G28" i="1" s="1"/>
  <c r="H28" i="1" s="1"/>
  <c r="D27" i="1"/>
  <c r="E27" i="1" s="1"/>
  <c r="G27" i="1" s="1"/>
  <c r="H27" i="1" s="1"/>
  <c r="D26" i="1"/>
  <c r="E26" i="1" s="1"/>
  <c r="G26" i="1" s="1"/>
  <c r="H26" i="1" s="1"/>
  <c r="D25" i="1"/>
  <c r="E25" i="1" s="1"/>
  <c r="G25" i="1" s="1"/>
  <c r="H25" i="1" s="1"/>
  <c r="A23" i="1"/>
  <c r="A24" i="1" s="1"/>
  <c r="A25" i="1" s="1"/>
  <c r="A26" i="1" s="1"/>
  <c r="A27" i="1" s="1"/>
  <c r="A28" i="1" s="1"/>
  <c r="A29" i="1" s="1"/>
  <c r="A30" i="1" s="1"/>
  <c r="A31" i="1" s="1"/>
  <c r="A32" i="1" s="1"/>
  <c r="D7" i="1"/>
  <c r="D8" i="1" s="1"/>
  <c r="F8" i="1" s="1"/>
  <c r="C11" i="1" l="1"/>
  <c r="D23" i="1"/>
  <c r="E23" i="1" s="1"/>
  <c r="F7" i="1"/>
  <c r="F23" i="1" l="1"/>
  <c r="F24" i="1" s="1"/>
  <c r="F25" i="1" s="1"/>
  <c r="F26" i="1" s="1"/>
  <c r="F27" i="1" s="1"/>
  <c r="F28" i="1" s="1"/>
  <c r="F29" i="1" s="1"/>
  <c r="F30" i="1" s="1"/>
  <c r="F31" i="1" s="1"/>
  <c r="E32" i="1" s="1"/>
  <c r="G32" i="1" s="1"/>
  <c r="G23" i="1"/>
  <c r="C37" i="1" s="1"/>
  <c r="H23" i="1" l="1"/>
  <c r="G37" i="1"/>
  <c r="D47" i="1" l="1"/>
</calcChain>
</file>

<file path=xl/sharedStrings.xml><?xml version="1.0" encoding="utf-8"?>
<sst xmlns="http://schemas.openxmlformats.org/spreadsheetml/2006/main" count="40" uniqueCount="39">
  <si>
    <t>Categories</t>
  </si>
  <si>
    <t>Values</t>
  </si>
  <si>
    <t>Underlying Asset Price(S)</t>
  </si>
  <si>
    <t>Strike Price(K)</t>
  </si>
  <si>
    <t>Time to Expiration(T)</t>
  </si>
  <si>
    <t>Volatility(σ)</t>
  </si>
  <si>
    <t>Critical Values</t>
  </si>
  <si>
    <t>d1</t>
  </si>
  <si>
    <t>d2</t>
  </si>
  <si>
    <t>Options Contract</t>
  </si>
  <si>
    <t>Fair Value</t>
  </si>
  <si>
    <t>Call Option Price</t>
  </si>
  <si>
    <t>Put Option Price</t>
  </si>
  <si>
    <t xml:space="preserve">Risk-Free Rate(r) </t>
  </si>
  <si>
    <t>Delta</t>
  </si>
  <si>
    <t>Original Hedge</t>
  </si>
  <si>
    <t xml:space="preserve">Week </t>
  </si>
  <si>
    <t>Stock Price</t>
  </si>
  <si>
    <t>Option Delta</t>
  </si>
  <si>
    <t>Delta Position</t>
  </si>
  <si>
    <t>Stock Adjustment</t>
  </si>
  <si>
    <t>Cummulative Stock Adjustment</t>
  </si>
  <si>
    <t>Option Profit/Loss</t>
  </si>
  <si>
    <t>Underlying Profit/Loss</t>
  </si>
  <si>
    <t>Adjustments</t>
  </si>
  <si>
    <t>Total Profit/Loss</t>
  </si>
  <si>
    <t>Cash Flow</t>
  </si>
  <si>
    <t>Original Hedge Interest</t>
  </si>
  <si>
    <t>Adjustments Interest</t>
  </si>
  <si>
    <t>PRICING MODEL (BLACK SCHOLES)</t>
  </si>
  <si>
    <t>CALL OPTION MARKET VALUE</t>
  </si>
  <si>
    <t>WEEKLY ADJUSTMENTS (DELTA NEUTRAL)</t>
  </si>
  <si>
    <t>PROFIT/LOSS ANALYSIS</t>
  </si>
  <si>
    <t>*Time to Expiration: Ranges from 0 (present) to 1 (1 year)</t>
  </si>
  <si>
    <t>*per contract (100 underlying quantities)</t>
  </si>
  <si>
    <t>GROSS PROFIT/LOSS</t>
  </si>
  <si>
    <t>Cash Flow Interest</t>
  </si>
  <si>
    <t>"-" implies the sale of an asset</t>
  </si>
  <si>
    <t>Number of Call Options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</si>
</sst>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72" formatCode="0_);\(0\)"/>
    <numFmt numFmtId="174" formatCode="&quot;$&quot;#,##0.00"/>
  </numFmts>
  <fonts count="9" x14ac:knownFonts="1">
    <font>
      <sz val="12"/>
      <color theme="1"/>
      <name val="Aptos Narrow"/>
      <family val="2"/>
      <scheme val="minor"/>
    </font>
    <font>
      <sz val="12"/>
      <color theme="1"/>
      <name val="Aptos Narrow"/>
      <family val="2"/>
      <scheme val="minor"/>
    </font>
    <font>
      <sz val="12"/>
      <color theme="1"/>
      <name val="Aptos Narrow"/>
      <scheme val="minor"/>
    </font>
    <font>
      <b/>
      <sz val="12"/>
      <color theme="1"/>
      <name val="Aptos Narrow"/>
      <scheme val="minor"/>
    </font>
    <font>
      <i/>
      <sz val="12"/>
      <color theme="1"/>
      <name val="Aptos Narrow"/>
      <scheme val="minor"/>
    </font>
    <font>
      <b/>
      <u/>
      <sz val="12"/>
      <color theme="1"/>
      <name val="Aptos Narrow"/>
      <scheme val="minor"/>
    </font>
    <font>
      <b/>
      <u/>
      <sz val="20"/>
      <color theme="1"/>
      <name val="Aptos Narrow"/>
      <scheme val="minor"/>
    </font>
    <font>
      <b/>
      <u/>
      <sz val="15"/>
      <color theme="1"/>
      <name val="Aptos Narrow"/>
      <scheme val="minor"/>
    </font>
    <font>
      <sz val="20"/>
      <color theme="1"/>
      <name val="Aptos Narrow"/>
      <scheme val="minor"/>
    </font>
  </fonts>
  <fills count="8">
    <fill>
      <patternFill patternType="none"/>
    </fill>
    <fill>
      <patternFill patternType="gray125"/>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E8FF38"/>
        <bgColor indexed="64"/>
      </patternFill>
    </fill>
    <fill>
      <patternFill patternType="solid">
        <fgColor theme="8" tint="0.79998168889431442"/>
        <bgColor indexed="64"/>
      </patternFill>
    </fill>
  </fills>
  <borders count="2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67">
    <xf numFmtId="0" fontId="0" fillId="0" borderId="0" xfId="0"/>
    <xf numFmtId="0" fontId="3" fillId="0" borderId="0" xfId="0" applyFont="1"/>
    <xf numFmtId="0" fontId="3" fillId="4" borderId="2" xfId="0" applyFont="1" applyFill="1" applyBorder="1"/>
    <xf numFmtId="10" fontId="0" fillId="0" borderId="0" xfId="0" applyNumberFormat="1"/>
    <xf numFmtId="2" fontId="0" fillId="0" borderId="0" xfId="0" applyNumberFormat="1"/>
    <xf numFmtId="0" fontId="4" fillId="0" borderId="0" xfId="0" applyFont="1"/>
    <xf numFmtId="0" fontId="7" fillId="0" borderId="0" xfId="0" applyFont="1"/>
    <xf numFmtId="0" fontId="3" fillId="4" borderId="7" xfId="0" applyFont="1" applyFill="1" applyBorder="1"/>
    <xf numFmtId="0" fontId="0" fillId="4" borderId="0" xfId="0" applyFill="1" applyBorder="1"/>
    <xf numFmtId="0" fontId="0" fillId="4" borderId="8" xfId="0" applyFill="1" applyBorder="1"/>
    <xf numFmtId="0" fontId="3" fillId="5" borderId="2" xfId="0" applyFont="1" applyFill="1" applyBorder="1"/>
    <xf numFmtId="0" fontId="0" fillId="5" borderId="4" xfId="0" applyFill="1" applyBorder="1"/>
    <xf numFmtId="0" fontId="0" fillId="5" borderId="6" xfId="0" applyFill="1" applyBorder="1"/>
    <xf numFmtId="0" fontId="3" fillId="5" borderId="7" xfId="0" applyFont="1" applyFill="1" applyBorder="1"/>
    <xf numFmtId="0" fontId="0" fillId="5" borderId="0" xfId="0" applyFill="1" applyBorder="1"/>
    <xf numFmtId="0" fontId="0" fillId="5" borderId="8" xfId="0" applyFill="1" applyBorder="1"/>
    <xf numFmtId="0" fontId="3" fillId="2" borderId="1" xfId="0" applyFont="1" applyFill="1" applyBorder="1"/>
    <xf numFmtId="0" fontId="3" fillId="2" borderId="2" xfId="0" applyFont="1" applyFill="1" applyBorder="1"/>
    <xf numFmtId="0" fontId="0" fillId="2" borderId="3" xfId="0" applyFill="1" applyBorder="1"/>
    <xf numFmtId="2" fontId="0" fillId="2" borderId="4" xfId="0" applyNumberFormat="1" applyFill="1" applyBorder="1"/>
    <xf numFmtId="0" fontId="0" fillId="2" borderId="5" xfId="0" applyFill="1" applyBorder="1"/>
    <xf numFmtId="0" fontId="0" fillId="0" borderId="3" xfId="0" applyBorder="1"/>
    <xf numFmtId="0" fontId="0" fillId="0" borderId="0" xfId="0" applyBorder="1"/>
    <xf numFmtId="172" fontId="0" fillId="0" borderId="0" xfId="0" applyNumberFormat="1" applyBorder="1"/>
    <xf numFmtId="0" fontId="0" fillId="0" borderId="0" xfId="0" applyBorder="1" applyAlignment="1">
      <alignment horizontal="right"/>
    </xf>
    <xf numFmtId="0" fontId="0" fillId="0" borderId="4" xfId="0" applyBorder="1"/>
    <xf numFmtId="0" fontId="0" fillId="0" borderId="5" xfId="0" applyBorder="1"/>
    <xf numFmtId="0" fontId="0" fillId="0" borderId="8" xfId="0" applyBorder="1"/>
    <xf numFmtId="0" fontId="0" fillId="0" borderId="6" xfId="0" applyBorder="1"/>
    <xf numFmtId="0" fontId="0" fillId="6" borderId="1" xfId="0" applyFill="1" applyBorder="1"/>
    <xf numFmtId="0" fontId="0" fillId="6" borderId="7" xfId="0" applyFill="1" applyBorder="1"/>
    <xf numFmtId="0" fontId="0" fillId="6" borderId="2" xfId="0" applyFill="1" applyBorder="1"/>
    <xf numFmtId="10" fontId="0" fillId="2" borderId="4" xfId="0" applyNumberFormat="1" applyFill="1" applyBorder="1"/>
    <xf numFmtId="10" fontId="0" fillId="2" borderId="6" xfId="0" applyNumberFormat="1" applyFill="1" applyBorder="1"/>
    <xf numFmtId="174" fontId="0" fillId="2" borderId="4" xfId="0" applyNumberFormat="1" applyFill="1" applyBorder="1"/>
    <xf numFmtId="174" fontId="0" fillId="4" borderId="4" xfId="0" applyNumberFormat="1" applyFill="1" applyBorder="1"/>
    <xf numFmtId="174" fontId="0" fillId="4" borderId="6" xfId="0" applyNumberFormat="1" applyFill="1" applyBorder="1"/>
    <xf numFmtId="174" fontId="2" fillId="0" borderId="15" xfId="1" applyNumberFormat="1" applyFont="1" applyBorder="1"/>
    <xf numFmtId="0" fontId="3" fillId="0" borderId="16" xfId="0" applyFont="1" applyBorder="1"/>
    <xf numFmtId="0" fontId="3" fillId="0" borderId="17" xfId="0" applyFont="1" applyBorder="1"/>
    <xf numFmtId="0" fontId="0" fillId="0" borderId="12" xfId="0" applyBorder="1"/>
    <xf numFmtId="0" fontId="0" fillId="0" borderId="9" xfId="0" applyBorder="1"/>
    <xf numFmtId="0" fontId="0" fillId="0" borderId="18" xfId="0" applyBorder="1"/>
    <xf numFmtId="0" fontId="0" fillId="0" borderId="10" xfId="0" applyBorder="1"/>
    <xf numFmtId="0" fontId="0" fillId="0" borderId="11" xfId="0" applyBorder="1"/>
    <xf numFmtId="0" fontId="0" fillId="0" borderId="13" xfId="0" applyBorder="1"/>
    <xf numFmtId="0" fontId="0" fillId="0" borderId="19" xfId="0" applyBorder="1"/>
    <xf numFmtId="0" fontId="0" fillId="0" borderId="14" xfId="0" applyBorder="1"/>
    <xf numFmtId="0" fontId="5" fillId="0" borderId="1" xfId="0" applyFont="1" applyBorder="1"/>
    <xf numFmtId="0" fontId="0" fillId="0" borderId="7" xfId="0" applyBorder="1"/>
    <xf numFmtId="0" fontId="5" fillId="0" borderId="7" xfId="0" applyFont="1" applyBorder="1"/>
    <xf numFmtId="0" fontId="0" fillId="0" borderId="2" xfId="0" applyBorder="1"/>
    <xf numFmtId="174" fontId="0" fillId="0" borderId="0" xfId="0" applyNumberFormat="1" applyBorder="1"/>
    <xf numFmtId="174" fontId="0" fillId="0" borderId="3" xfId="0" applyNumberFormat="1" applyBorder="1"/>
    <xf numFmtId="174" fontId="0" fillId="0" borderId="5" xfId="0" applyNumberFormat="1" applyBorder="1"/>
    <xf numFmtId="0" fontId="4" fillId="0" borderId="3" xfId="0" applyFont="1" applyBorder="1"/>
    <xf numFmtId="0" fontId="0" fillId="7" borderId="0" xfId="0" applyFill="1" applyBorder="1"/>
    <xf numFmtId="0" fontId="3" fillId="0" borderId="0" xfId="0" applyFont="1" applyBorder="1"/>
    <xf numFmtId="0" fontId="3" fillId="0" borderId="0" xfId="1" applyNumberFormat="1" applyFont="1" applyBorder="1"/>
    <xf numFmtId="0" fontId="0" fillId="0" borderId="0" xfId="0" applyNumberFormat="1"/>
    <xf numFmtId="0" fontId="6" fillId="3" borderId="1" xfId="0" applyFont="1" applyFill="1" applyBorder="1"/>
    <xf numFmtId="0" fontId="8" fillId="3" borderId="7" xfId="0" applyFont="1" applyFill="1" applyBorder="1"/>
    <xf numFmtId="0" fontId="0" fillId="3" borderId="2" xfId="0" applyFill="1" applyBorder="1"/>
    <xf numFmtId="174" fontId="8" fillId="3" borderId="5" xfId="0" applyNumberFormat="1" applyFont="1" applyFill="1" applyBorder="1" applyAlignment="1">
      <alignment horizontal="center"/>
    </xf>
    <xf numFmtId="0" fontId="8" fillId="3" borderId="8" xfId="0" applyFont="1" applyFill="1" applyBorder="1"/>
    <xf numFmtId="0" fontId="0" fillId="3" borderId="6" xfId="0" applyFill="1" applyBorder="1"/>
    <xf numFmtId="0" fontId="0" fillId="7" borderId="8" xfId="0" applyFill="1" applyBorder="1"/>
  </cellXfs>
  <cellStyles count="2">
    <cellStyle name="Currency" xfId="1" builtinId="4"/>
    <cellStyle name="Normal" xfId="0" builtinId="0"/>
  </cellStyles>
  <dxfs count="0"/>
  <tableStyles count="0" defaultTableStyle="TableStyleMedium2" defaultPivotStyle="PivotStyleLight16"/>
  <colors>
    <mruColors>
      <color rgb="FFFFEBD8"/>
      <color rgb="FFE8FF38"/>
      <color rgb="FFFFE8A3"/>
      <color rgb="FFE7A5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151848</xdr:colOff>
      <xdr:row>2</xdr:row>
      <xdr:rowOff>89838</xdr:rowOff>
    </xdr:from>
    <xdr:to>
      <xdr:col>19</xdr:col>
      <xdr:colOff>717826</xdr:colOff>
      <xdr:row>55</xdr:row>
      <xdr:rowOff>69023</xdr:rowOff>
    </xdr:to>
    <xdr:sp macro="" textlink="">
      <xdr:nvSpPr>
        <xdr:cNvPr id="2" name="TextBox 1">
          <a:extLst>
            <a:ext uri="{FF2B5EF4-FFF2-40B4-BE49-F238E27FC236}">
              <a16:creationId xmlns:a16="http://schemas.microsoft.com/office/drawing/2014/main" id="{EC70A81D-A944-935E-75EE-A901C6D073E6}"/>
            </a:ext>
          </a:extLst>
        </xdr:cNvPr>
        <xdr:cNvSpPr txBox="1"/>
      </xdr:nvSpPr>
      <xdr:spPr>
        <a:xfrm>
          <a:off x="8241196" y="503968"/>
          <a:ext cx="8848587" cy="11133098"/>
        </a:xfrm>
        <a:prstGeom prst="rect">
          <a:avLst/>
        </a:prstGeom>
        <a:solidFill>
          <a:srgbClr val="FFEBD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500" b="1" u="sng"/>
            <a:t>Background</a:t>
          </a:r>
          <a:r>
            <a:rPr lang="en-US" sz="2500" b="1" u="sng" baseline="0"/>
            <a:t> Info.</a:t>
          </a:r>
          <a:endParaRPr lang="en-US" sz="1100" b="1" baseline="0"/>
        </a:p>
        <a:p>
          <a:r>
            <a:rPr lang="en-US" sz="1400" b="1" u="sng" baseline="0"/>
            <a:t>Summary:</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t>When identifying mispriced options on the market that differ from our theoretically calculated Black-Scholes values, we can use this hedging strategy to exectly offset volitality effects when we long/short the mispriced option until expiry. </a:t>
          </a:r>
          <a:r>
            <a:rPr lang="en-US" sz="1100" b="1" baseline="0"/>
            <a:t>Delta hedging allows to be directionally neutral depsite market and stock movements.</a:t>
          </a:r>
          <a:endParaRPr lang="en-US" sz="1100" b="0" baseline="0"/>
        </a:p>
        <a:p>
          <a:endParaRPr lang="en-US" sz="1100" b="0" baseline="0"/>
        </a:p>
        <a:p>
          <a:r>
            <a:rPr lang="en-US" sz="1400" b="1" u="sng" baseline="0"/>
            <a:t>Assumptions:</a:t>
          </a:r>
        </a:p>
        <a:p>
          <a:r>
            <a:rPr lang="en-US" sz="1100" b="0" baseline="0"/>
            <a:t>1. The price distribution of underlying contract is lognormal</a:t>
          </a:r>
        </a:p>
        <a:p>
          <a:r>
            <a:rPr lang="en-US" sz="1100" b="0" baseline="0"/>
            <a:t>2. Future volatility can be predicted (must be right about forecasted volatility else it will fail)</a:t>
          </a:r>
        </a:p>
        <a:p>
          <a:r>
            <a:rPr lang="en-US" sz="1100" b="0" baseline="0"/>
            <a:t>3. Assume the Black-Scholes Model Works</a:t>
          </a:r>
        </a:p>
        <a:p>
          <a:r>
            <a:rPr lang="en-US" sz="1100" b="0" baseline="0"/>
            <a:t>4. Buy/sell underlying without restriction</a:t>
          </a:r>
        </a:p>
        <a:p>
          <a:r>
            <a:rPr lang="en-US" sz="1100" b="0" baseline="0"/>
            <a:t>5. Traders borrow/land money at the same rate</a:t>
          </a:r>
        </a:p>
        <a:p>
          <a:r>
            <a:rPr lang="en-US" sz="1100" b="0" baseline="0"/>
            <a:t>6. Transaction costs = 0</a:t>
          </a:r>
        </a:p>
        <a:p>
          <a:r>
            <a:rPr lang="en-US" sz="1100" b="0" baseline="0"/>
            <a:t>7. No Tax considerations</a:t>
          </a:r>
        </a:p>
        <a:p>
          <a:endParaRPr lang="en-US" sz="1100" b="0" baseline="0"/>
        </a:p>
        <a:p>
          <a:r>
            <a:rPr lang="en-US" sz="1400" b="1" u="sng" baseline="0"/>
            <a:t>What is Delta?</a:t>
          </a:r>
        </a:p>
        <a:p>
          <a:r>
            <a:rPr lang="en-US" sz="1100" b="0" baseline="0"/>
            <a:t>Delta is a quantiative metric which captures the change in the options price given a unitary price movement upward or downward in the udnerlying asset.</a:t>
          </a:r>
        </a:p>
        <a:p>
          <a:r>
            <a:rPr lang="en-US" sz="1100" b="0" baseline="0"/>
            <a:t>- Delta is positve for call options &amp; is negative for put options (ranges from 0 -&gt; 100 or 0 -&gt; 1)</a:t>
          </a:r>
        </a:p>
        <a:p>
          <a:r>
            <a:rPr lang="en-US" sz="1100" b="0" baseline="0"/>
            <a:t>- Delta of the underlying is awlays 1 ( or 100)</a:t>
          </a:r>
        </a:p>
        <a:p>
          <a:endParaRPr lang="en-US" sz="1100" b="0" baseline="0"/>
        </a:p>
        <a:p>
          <a:r>
            <a:rPr lang="en-US" sz="1100" b="1" baseline="0"/>
            <a:t>Example:</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t>- If the delta of an option is 46, to establish a netutral hedge we must short 46% of underlying when purchasing this option (buy 100 otions, sell 46 of underlying contracts)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400" b="1" u="sng" baseline="0"/>
            <a:t>Sample Hedging Process: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p>
        <a:p>
          <a:r>
            <a:rPr lang="en-US" sz="1100" b="1" baseline="0"/>
            <a:t>Step 1: </a:t>
          </a:r>
          <a:r>
            <a:rPr lang="en-US" sz="1100" b="0" baseline="0"/>
            <a:t>Buy the undervalued call option  in the market (Buy 100 MSFT June 100 calls)</a:t>
          </a:r>
        </a:p>
        <a:p>
          <a:r>
            <a:rPr lang="en-US" sz="1100" b="1" baseline="0"/>
            <a:t>Step 2:  </a:t>
          </a:r>
          <a:r>
            <a:rPr lang="en-US" sz="1100" b="0" baseline="0"/>
            <a:t>Hedge the above trade by remaining delta neutral (sell 57 shares of MSFT - underlying asset)</a:t>
          </a:r>
        </a:p>
        <a:p>
          <a:r>
            <a:rPr lang="en-US" sz="1100" b="1" baseline="0"/>
            <a:t>Step 3: </a:t>
          </a:r>
          <a:r>
            <a:rPr lang="en-US" sz="1100" b="0" baseline="0"/>
            <a:t>After one week, MSFT price rise. Remember: interest rate &amp; volitality must remain constant over the option's life. Our total delta position is now (62*100 = 6200) minus (57*100 = 5700), thus we are up +500 delta. We must remain neutral, and so we subtract -500 deltas by selling 5 more shares of MSFT, making us net 0.</a:t>
          </a:r>
        </a:p>
        <a:p>
          <a:r>
            <a:rPr lang="en-US" sz="1100" b="1" baseline="0"/>
            <a:t>Step 4: </a:t>
          </a:r>
          <a:r>
            <a:rPr lang="en-US" sz="1100" b="0" baseline="0"/>
            <a:t>Continue these adjustments at regular intevrals (every week) to converge to theoretical value.</a:t>
          </a:r>
          <a:endParaRPr lang="en-US" sz="1100" b="1" baseline="0"/>
        </a:p>
        <a:p>
          <a:endParaRPr lang="en-US" sz="1100" b="0" baseline="0"/>
        </a:p>
        <a:p>
          <a:endParaRPr lang="en-US" sz="1100" b="1" baseline="0"/>
        </a:p>
        <a:p>
          <a:r>
            <a:rPr lang="en-US" sz="1400" b="1" u="sng" baseline="0"/>
            <a:t>Weekly Adjustments</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0" i="1" baseline="0"/>
            <a:t>Black-scholes theoretical value is based on a probability and the best way to reach that value with the market is by taking multiple bets over and over that are delta neutral hedges to converge at that desired value.</a:t>
          </a:r>
        </a:p>
        <a:p>
          <a:endParaRPr lang="en-US" sz="1100" b="1" baseline="0"/>
        </a:p>
        <a:p>
          <a:r>
            <a:rPr lang="en-US" sz="1100" b="0" baseline="0"/>
            <a:t>Since theoretical evaluation of options is based on the laws of porbability, a trader who initiates a theoretically profitable hedge still has the odds on his side. If given the chance to initiate the same hedge repeatedly at a positive theoretical edge, on average her shoudl profit by the amount predicted by teh theoretical pricing model, assuming, of ocurse, that his inputs are correct. The adjustment process is simply a way of smoothing out the winning and losing hedges by forcing the trader to make more bets, always at the same favorable odds. They reduce the possibility of short-term risk.</a:t>
          </a:r>
        </a:p>
        <a:p>
          <a:endParaRPr lang="en-US" sz="1100" b="0" baseline="0"/>
        </a:p>
        <a:p>
          <a:r>
            <a:rPr lang="en-US" sz="1400" b="1" u="sng" baseline="0"/>
            <a:t>Delta Considerations</a:t>
          </a:r>
        </a:p>
        <a:p>
          <a:r>
            <a:rPr lang="en-US" sz="1100" b="0" baseline="0"/>
            <a:t>1. Stock Price Increases -&gt; Our delta position becames positive -&gt; we are forced to sell stock to remain delta neutral</a:t>
          </a:r>
        </a:p>
        <a:p>
          <a:r>
            <a:rPr lang="en-US" sz="1100" b="0" baseline="0"/>
            <a:t>2. Stock Price Decreases -&gt; Our delta position becomes negative -&gt; we are forced to buy stock to remain delta neutral</a:t>
          </a:r>
        </a:p>
        <a:p>
          <a:endParaRPr lang="en-US" sz="1100" b="0" baseline="0"/>
        </a:p>
        <a:p>
          <a:r>
            <a:rPr lang="en-US" sz="1400" b="1" u="sng" baseline="0"/>
            <a:t>Volatility Considerations</a:t>
          </a:r>
        </a:p>
        <a:p>
          <a:r>
            <a:rPr lang="en-US" sz="1100" b="1" baseline="0"/>
            <a:t>- </a:t>
          </a:r>
          <a:r>
            <a:rPr lang="en-US" sz="1100" b="0" baseline="0"/>
            <a:t>If our forecasted volatility increases, greater price fluctaions happen, meaning larger adjustments happen. more adjustments mean more profit. Thus options increase in value as volatility increases. The opposite case is the reverse. The breakeven point for 0 loss/0 gain is at the implied volatility.</a:t>
          </a:r>
        </a:p>
        <a:p>
          <a:endParaRPr lang="en-US" sz="1100" b="0" baseline="0"/>
        </a:p>
        <a:p>
          <a:r>
            <a:rPr lang="en-US" sz="1500" b="1" u="sng" baseline="0"/>
            <a:t>Cash Flow Interest:</a:t>
          </a:r>
        </a:p>
        <a:p>
          <a:r>
            <a:rPr lang="en-US" sz="1100" b="0" baseline="0"/>
            <a:t>This quantity represents interest payments on the net-inward/net-outward cashflows as a result of the weekly adjustments due to our delta neutral principle.</a:t>
          </a:r>
        </a:p>
        <a:p>
          <a:endParaRPr lang="en-US" sz="1100" b="0" baseline="0"/>
        </a:p>
        <a:p>
          <a:r>
            <a:rPr lang="en-US" sz="1500" b="1" u="sng" baseline="0"/>
            <a:t>Who Uses this?</a:t>
          </a:r>
        </a:p>
        <a:p>
          <a:r>
            <a:rPr lang="en-US" sz="1100" b="0" u="none" baseline="0"/>
            <a:t>This is one of many strategies that a market making firm would employ when placing bi-ask spreads in the options market. As market makers, their objective is to provide liquidity &amp; profit from the bid-ask spread but another component is to remain directionally neutral, making this a fruitful approach.</a:t>
          </a:r>
        </a:p>
      </xdr:txBody>
    </xdr:sp>
    <xdr:clientData/>
  </xdr:twoCellAnchor>
  <xdr:twoCellAnchor>
    <xdr:from>
      <xdr:col>0</xdr:col>
      <xdr:colOff>634999</xdr:colOff>
      <xdr:row>0</xdr:row>
      <xdr:rowOff>10661</xdr:rowOff>
    </xdr:from>
    <xdr:to>
      <xdr:col>8</xdr:col>
      <xdr:colOff>399815</xdr:colOff>
      <xdr:row>2</xdr:row>
      <xdr:rowOff>130562</xdr:rowOff>
    </xdr:to>
    <xdr:sp macro="" textlink="">
      <xdr:nvSpPr>
        <xdr:cNvPr id="3" name="TextBox 2">
          <a:extLst>
            <a:ext uri="{FF2B5EF4-FFF2-40B4-BE49-F238E27FC236}">
              <a16:creationId xmlns:a16="http://schemas.microsoft.com/office/drawing/2014/main" id="{29376B42-B570-0263-9927-AB8B9FA307A9}"/>
            </a:ext>
          </a:extLst>
        </xdr:cNvPr>
        <xdr:cNvSpPr txBox="1"/>
      </xdr:nvSpPr>
      <xdr:spPr>
        <a:xfrm>
          <a:off x="634999" y="10661"/>
          <a:ext cx="6411545" cy="523452"/>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900" b="1">
              <a:solidFill>
                <a:schemeClr val="tx1"/>
              </a:solidFill>
            </a:rPr>
            <a:t>Delta-Neutral</a:t>
          </a:r>
          <a:r>
            <a:rPr lang="en-US" sz="2900" b="1" baseline="0">
              <a:solidFill>
                <a:schemeClr val="tx1"/>
              </a:solidFill>
            </a:rPr>
            <a:t> Hedging Model (Options)</a:t>
          </a:r>
          <a:endParaRPr lang="en-US" sz="2900" b="1">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09174-FFED-7C4D-BD1F-362F2AB1DBD6}">
  <dimension ref="A3:T56"/>
  <sheetViews>
    <sheetView showGridLines="0" tabSelected="1" zoomScale="68" zoomScaleNormal="108" workbookViewId="0">
      <selection activeCell="U21" sqref="U21"/>
    </sheetView>
  </sheetViews>
  <sheetFormatPr baseColWidth="10" defaultRowHeight="16" x14ac:dyDescent="0.2"/>
  <cols>
    <col min="3" max="3" width="11.83203125" bestFit="1" customWidth="1"/>
    <col min="4" max="4" width="18.33203125" bestFit="1" customWidth="1"/>
  </cols>
  <sheetData>
    <row r="3" spans="1:20" x14ac:dyDescent="0.2">
      <c r="J3" s="41"/>
      <c r="K3" s="42"/>
      <c r="L3" s="42"/>
      <c r="M3" s="42"/>
      <c r="N3" s="42"/>
      <c r="O3" s="42"/>
      <c r="P3" s="42"/>
      <c r="Q3" s="42"/>
      <c r="R3" s="42"/>
      <c r="S3" s="42"/>
      <c r="T3" s="43"/>
    </row>
    <row r="4" spans="1:20" x14ac:dyDescent="0.2">
      <c r="J4" s="44"/>
      <c r="K4" s="22"/>
      <c r="L4" s="22"/>
      <c r="M4" s="22"/>
      <c r="N4" s="22"/>
      <c r="O4" s="22"/>
      <c r="P4" s="22"/>
      <c r="Q4" s="22"/>
      <c r="R4" s="22"/>
      <c r="S4" s="22"/>
      <c r="T4" s="40"/>
    </row>
    <row r="5" spans="1:20" ht="21" thickBot="1" x14ac:dyDescent="0.3">
      <c r="A5" s="6" t="s">
        <v>29</v>
      </c>
      <c r="J5" s="44"/>
      <c r="K5" s="22"/>
      <c r="L5" s="22"/>
      <c r="M5" s="22"/>
      <c r="N5" s="22"/>
      <c r="O5" s="22"/>
      <c r="P5" s="22"/>
      <c r="Q5" s="22"/>
      <c r="R5" s="22"/>
      <c r="S5" s="22"/>
      <c r="T5" s="40"/>
    </row>
    <row r="6" spans="1:20" x14ac:dyDescent="0.2">
      <c r="A6" s="16" t="s">
        <v>0</v>
      </c>
      <c r="B6" s="17" t="s">
        <v>1</v>
      </c>
      <c r="C6" s="13" t="s">
        <v>6</v>
      </c>
      <c r="D6" s="10" t="s">
        <v>1</v>
      </c>
      <c r="E6" s="7" t="s">
        <v>9</v>
      </c>
      <c r="F6" s="2" t="s">
        <v>10</v>
      </c>
      <c r="I6" s="22"/>
      <c r="J6" s="44"/>
      <c r="K6" s="22"/>
      <c r="L6" s="22"/>
      <c r="M6" s="22"/>
      <c r="N6" s="22"/>
      <c r="O6" s="22"/>
      <c r="P6" s="22"/>
      <c r="Q6" s="22"/>
      <c r="R6" s="22"/>
      <c r="S6" s="22"/>
      <c r="T6" s="40"/>
    </row>
    <row r="7" spans="1:20" x14ac:dyDescent="0.2">
      <c r="A7" s="18" t="s">
        <v>2</v>
      </c>
      <c r="B7" s="34">
        <v>48.5</v>
      </c>
      <c r="C7" s="14" t="s">
        <v>7</v>
      </c>
      <c r="D7" s="11">
        <f>(LN(B7/B8)+(B11+(POWER(B10, 2)/2))*B9)/(B10*SQRT(B9))</f>
        <v>-3.5055087201068341E-2</v>
      </c>
      <c r="E7" s="8" t="s">
        <v>11</v>
      </c>
      <c r="F7" s="35">
        <f>_xlfn.NORM.DIST(D7,0,1,TRUE)*B7-B8*EXP(-B11*B9)*_xlfn.NORM.DIST(D8, 0, 1, TRUE)</f>
        <v>2.414886898378132</v>
      </c>
      <c r="J7" s="44"/>
      <c r="K7" s="22"/>
      <c r="L7" s="22"/>
      <c r="M7" s="22"/>
      <c r="N7" s="22"/>
      <c r="O7" s="22"/>
      <c r="P7" s="22"/>
      <c r="Q7" s="22"/>
      <c r="R7" s="22"/>
      <c r="S7" s="22"/>
      <c r="T7" s="40"/>
    </row>
    <row r="8" spans="1:20" ht="17" thickBot="1" x14ac:dyDescent="0.25">
      <c r="A8" s="18" t="s">
        <v>3</v>
      </c>
      <c r="B8" s="34">
        <v>50</v>
      </c>
      <c r="C8" s="15" t="s">
        <v>8</v>
      </c>
      <c r="D8" s="12">
        <f>D7-B10*SQRT(B9)</f>
        <v>-0.17713848632880697</v>
      </c>
      <c r="E8" s="9" t="s">
        <v>12</v>
      </c>
      <c r="F8" s="36">
        <f>B8*EXP(-B11*B9)*_xlfn.NORM.DIST(-D8, 0, 1, TRUE)-B7*_xlfn.NORM.DIST(-D7, 0, 1, TRUE)</f>
        <v>3.1515430608527133</v>
      </c>
      <c r="J8" s="44"/>
      <c r="K8" s="22"/>
      <c r="L8" s="22"/>
      <c r="M8" s="22"/>
      <c r="N8" s="22"/>
      <c r="O8" s="22"/>
      <c r="P8" s="22"/>
      <c r="Q8" s="22"/>
      <c r="R8" s="22"/>
      <c r="S8" s="22"/>
      <c r="T8" s="40"/>
    </row>
    <row r="9" spans="1:20" x14ac:dyDescent="0.2">
      <c r="A9" s="18" t="s">
        <v>4</v>
      </c>
      <c r="B9" s="19">
        <v>0.19230769230769201</v>
      </c>
      <c r="J9" s="44"/>
      <c r="K9" s="22"/>
      <c r="L9" s="22"/>
      <c r="M9" s="22"/>
      <c r="N9" s="22"/>
      <c r="O9" s="22"/>
      <c r="P9" s="22"/>
      <c r="Q9" s="22"/>
      <c r="R9" s="22"/>
      <c r="S9" s="22"/>
      <c r="T9" s="40"/>
    </row>
    <row r="10" spans="1:20" x14ac:dyDescent="0.2">
      <c r="A10" s="18" t="s">
        <v>5</v>
      </c>
      <c r="B10" s="32">
        <v>0.32400000000000001</v>
      </c>
      <c r="C10" s="1" t="s">
        <v>14</v>
      </c>
      <c r="J10" s="44"/>
      <c r="K10" s="22"/>
      <c r="L10" s="22"/>
      <c r="M10" s="22"/>
      <c r="N10" s="22"/>
      <c r="O10" s="22"/>
      <c r="P10" s="22"/>
      <c r="Q10" s="22"/>
      <c r="R10" s="22"/>
      <c r="S10" s="22"/>
      <c r="T10" s="40"/>
    </row>
    <row r="11" spans="1:20" ht="17" thickBot="1" x14ac:dyDescent="0.25">
      <c r="A11" s="20" t="s">
        <v>13</v>
      </c>
      <c r="B11" s="33">
        <v>0.08</v>
      </c>
      <c r="C11">
        <f>_xlfn.NORM.S.DIST(D7, TRUE)</f>
        <v>0.48601790730136507</v>
      </c>
      <c r="J11" s="44"/>
      <c r="K11" s="22"/>
      <c r="L11" s="22"/>
      <c r="M11" s="22"/>
      <c r="N11" s="22"/>
      <c r="O11" s="22"/>
      <c r="P11" s="22"/>
      <c r="Q11" s="22"/>
      <c r="R11" s="22"/>
      <c r="S11" s="22"/>
      <c r="T11" s="40"/>
    </row>
    <row r="12" spans="1:20" x14ac:dyDescent="0.2">
      <c r="A12" s="5" t="s">
        <v>33</v>
      </c>
      <c r="J12" s="44"/>
      <c r="K12" s="22"/>
      <c r="L12" s="22"/>
      <c r="M12" s="22"/>
      <c r="N12" s="22"/>
      <c r="O12" s="22"/>
      <c r="P12" s="22"/>
      <c r="Q12" s="22"/>
      <c r="R12" s="22"/>
      <c r="S12" s="22"/>
      <c r="T12" s="40"/>
    </row>
    <row r="13" spans="1:20" x14ac:dyDescent="0.2">
      <c r="A13" s="5"/>
      <c r="J13" s="44"/>
      <c r="K13" s="22"/>
      <c r="L13" s="22"/>
      <c r="M13" s="22"/>
      <c r="N13" s="22"/>
      <c r="O13" s="22"/>
      <c r="P13" s="22"/>
      <c r="Q13" s="22"/>
      <c r="R13" s="22"/>
      <c r="S13" s="22"/>
      <c r="T13" s="40"/>
    </row>
    <row r="14" spans="1:20" x14ac:dyDescent="0.2">
      <c r="F14" s="22"/>
      <c r="J14" s="44"/>
      <c r="K14" s="22"/>
      <c r="L14" s="22"/>
      <c r="M14" s="22"/>
      <c r="N14" s="22"/>
      <c r="O14" s="22"/>
      <c r="P14" s="22"/>
      <c r="Q14" s="22"/>
      <c r="R14" s="22"/>
      <c r="S14" s="22"/>
      <c r="T14" s="40"/>
    </row>
    <row r="15" spans="1:20" ht="21" thickBot="1" x14ac:dyDescent="0.3">
      <c r="A15" s="6" t="s">
        <v>30</v>
      </c>
      <c r="J15" s="44"/>
      <c r="K15" s="22"/>
      <c r="L15" s="22"/>
      <c r="M15" s="22"/>
      <c r="N15" s="22"/>
      <c r="O15" s="22"/>
      <c r="P15" s="22"/>
      <c r="Q15" s="22"/>
      <c r="R15" s="22"/>
      <c r="S15" s="22"/>
      <c r="T15" s="40"/>
    </row>
    <row r="16" spans="1:20" ht="17" thickBot="1" x14ac:dyDescent="0.25">
      <c r="A16" s="37">
        <v>3</v>
      </c>
      <c r="B16" s="38" t="s">
        <v>34</v>
      </c>
      <c r="C16" s="38"/>
      <c r="D16" s="38"/>
      <c r="E16" s="39"/>
      <c r="F16" s="1"/>
      <c r="G16" s="1"/>
      <c r="J16" s="44"/>
      <c r="K16" s="22"/>
      <c r="L16" s="22"/>
      <c r="M16" s="22"/>
      <c r="N16" s="22"/>
      <c r="O16" s="22"/>
      <c r="P16" s="22"/>
      <c r="Q16" s="22"/>
      <c r="R16" s="22"/>
      <c r="S16" s="22"/>
      <c r="T16" s="40"/>
    </row>
    <row r="17" spans="1:20" x14ac:dyDescent="0.2">
      <c r="A17" s="58" t="s">
        <v>38</v>
      </c>
      <c r="B17" s="57"/>
      <c r="C17" s="57"/>
      <c r="D17" s="57"/>
      <c r="E17" s="57"/>
      <c r="F17" s="1"/>
      <c r="G17" s="1"/>
      <c r="J17" s="44"/>
      <c r="K17" s="22"/>
      <c r="L17" s="22"/>
      <c r="M17" s="22"/>
      <c r="N17" s="22"/>
      <c r="O17" s="22"/>
      <c r="P17" s="22"/>
      <c r="Q17" s="22"/>
      <c r="R17" s="22"/>
      <c r="S17" s="22"/>
      <c r="T17" s="40"/>
    </row>
    <row r="18" spans="1:20" x14ac:dyDescent="0.2">
      <c r="A18" s="59">
        <v>100</v>
      </c>
      <c r="B18" s="57"/>
      <c r="C18" s="57"/>
      <c r="D18" s="57"/>
      <c r="E18" s="57"/>
      <c r="F18" s="1"/>
      <c r="G18" s="1"/>
      <c r="J18" s="44"/>
      <c r="K18" s="22"/>
      <c r="L18" s="22"/>
      <c r="M18" s="22"/>
      <c r="N18" s="22"/>
      <c r="O18" s="22"/>
      <c r="P18" s="22"/>
      <c r="Q18" s="22"/>
      <c r="R18" s="22"/>
      <c r="S18" s="22"/>
      <c r="T18" s="40"/>
    </row>
    <row r="19" spans="1:20" x14ac:dyDescent="0.2">
      <c r="B19" s="3"/>
      <c r="D19" s="3"/>
      <c r="E19" s="4"/>
      <c r="F19" s="4"/>
      <c r="J19" s="44"/>
      <c r="K19" s="22"/>
      <c r="L19" s="22"/>
      <c r="M19" s="22"/>
      <c r="N19" s="22"/>
      <c r="O19" s="22"/>
      <c r="P19" s="22"/>
      <c r="Q19" s="22"/>
      <c r="R19" s="22"/>
      <c r="S19" s="22"/>
      <c r="T19" s="40"/>
    </row>
    <row r="20" spans="1:20" ht="20" x14ac:dyDescent="0.25">
      <c r="A20" s="6" t="s">
        <v>31</v>
      </c>
      <c r="J20" s="44"/>
      <c r="K20" s="22"/>
      <c r="L20" s="22"/>
      <c r="M20" s="22"/>
      <c r="N20" s="22"/>
      <c r="O20" s="22"/>
      <c r="P20" s="22"/>
      <c r="Q20" s="22"/>
      <c r="R20" s="22"/>
      <c r="S20" s="22"/>
      <c r="T20" s="40"/>
    </row>
    <row r="21" spans="1:20" ht="17" thickBot="1" x14ac:dyDescent="0.25">
      <c r="A21" s="1" t="s">
        <v>16</v>
      </c>
      <c r="B21" s="1" t="s">
        <v>17</v>
      </c>
      <c r="C21" s="1" t="s">
        <v>18</v>
      </c>
      <c r="D21" s="1" t="s">
        <v>19</v>
      </c>
      <c r="E21" s="1" t="s">
        <v>20</v>
      </c>
      <c r="F21" s="1" t="s">
        <v>21</v>
      </c>
      <c r="G21" s="1" t="s">
        <v>26</v>
      </c>
      <c r="H21" s="1" t="s">
        <v>36</v>
      </c>
      <c r="J21" s="44"/>
      <c r="K21" s="22"/>
      <c r="L21" s="22"/>
      <c r="M21" s="22"/>
      <c r="N21" s="22"/>
      <c r="O21" s="22"/>
      <c r="P21" s="22"/>
      <c r="Q21" s="22"/>
      <c r="R21" s="22"/>
      <c r="S21" s="22"/>
      <c r="T21" s="40"/>
    </row>
    <row r="22" spans="1:20" x14ac:dyDescent="0.2">
      <c r="A22" s="29">
        <v>0</v>
      </c>
      <c r="B22" s="30">
        <v>48.5</v>
      </c>
      <c r="C22" s="30">
        <v>46</v>
      </c>
      <c r="D22" s="30">
        <v>0</v>
      </c>
      <c r="E22" s="30">
        <v>0</v>
      </c>
      <c r="F22" s="30">
        <v>0</v>
      </c>
      <c r="G22" s="30">
        <v>0</v>
      </c>
      <c r="H22" s="31">
        <v>0</v>
      </c>
      <c r="J22" s="44"/>
      <c r="K22" s="22"/>
      <c r="L22" s="22"/>
      <c r="M22" s="22"/>
      <c r="N22" s="22"/>
      <c r="O22" s="22"/>
      <c r="P22" s="22"/>
      <c r="Q22" s="22"/>
      <c r="R22" s="22"/>
      <c r="S22" s="22"/>
      <c r="T22" s="40"/>
    </row>
    <row r="23" spans="1:20" x14ac:dyDescent="0.2">
      <c r="A23" s="21">
        <f>A22+1</f>
        <v>1</v>
      </c>
      <c r="B23" s="22">
        <v>49.625</v>
      </c>
      <c r="C23" s="22">
        <v>52</v>
      </c>
      <c r="D23" s="23">
        <f>(C23-C22)*100</f>
        <v>600</v>
      </c>
      <c r="E23" s="24">
        <f>IF(D23&gt;0,D23, D23)</f>
        <v>600</v>
      </c>
      <c r="F23" s="22">
        <f>F22+E23</f>
        <v>600</v>
      </c>
      <c r="G23" s="22">
        <f>IF(E23&gt;0, -E23*B23, -E23*B23)</f>
        <v>-29775</v>
      </c>
      <c r="H23" s="25">
        <f>G23*$B$11*(ROWS(H24:$H$32))/52</f>
        <v>-412.26923076923077</v>
      </c>
      <c r="J23" s="44"/>
      <c r="K23" s="22"/>
      <c r="L23" s="22"/>
      <c r="M23" s="22"/>
      <c r="N23" s="22"/>
      <c r="O23" s="22"/>
      <c r="P23" s="22"/>
      <c r="Q23" s="22"/>
      <c r="R23" s="22"/>
      <c r="S23" s="22"/>
      <c r="T23" s="40"/>
    </row>
    <row r="24" spans="1:20" x14ac:dyDescent="0.2">
      <c r="A24" s="21">
        <f t="shared" ref="A24:A32" si="0">A23+1</f>
        <v>2</v>
      </c>
      <c r="B24" s="22">
        <v>52.125</v>
      </c>
      <c r="C24" s="22">
        <v>66</v>
      </c>
      <c r="D24" s="23">
        <f>(C24-C23)*100</f>
        <v>1400</v>
      </c>
      <c r="E24" s="24">
        <f t="shared" ref="E24:E31" si="1">IF(D24&gt;0,D24, D24)</f>
        <v>1400</v>
      </c>
      <c r="F24" s="22">
        <f t="shared" ref="F24:F31" si="2">F23+E24</f>
        <v>2000</v>
      </c>
      <c r="G24" s="22">
        <f t="shared" ref="G24:G31" si="3">IF(E24&gt;0, -E24*B24, -E24*B24)</f>
        <v>-72975</v>
      </c>
      <c r="H24" s="25">
        <f>G24*$B$11*(ROWS(H25:$H$32))/52</f>
        <v>-898.15384615384619</v>
      </c>
      <c r="J24" s="44"/>
      <c r="K24" s="22"/>
      <c r="L24" s="22"/>
      <c r="M24" s="22"/>
      <c r="N24" s="22"/>
      <c r="O24" s="22"/>
      <c r="P24" s="22"/>
      <c r="Q24" s="22"/>
      <c r="R24" s="22"/>
      <c r="S24" s="22"/>
      <c r="T24" s="40"/>
    </row>
    <row r="25" spans="1:20" x14ac:dyDescent="0.2">
      <c r="A25" s="21">
        <f t="shared" si="0"/>
        <v>3</v>
      </c>
      <c r="B25" s="22">
        <v>51.75</v>
      </c>
      <c r="C25" s="22">
        <v>64</v>
      </c>
      <c r="D25" s="23">
        <f t="shared" ref="D24:D31" si="4">(C25-C24)*100</f>
        <v>-200</v>
      </c>
      <c r="E25" s="24">
        <f t="shared" si="1"/>
        <v>-200</v>
      </c>
      <c r="F25" s="22">
        <f t="shared" si="2"/>
        <v>1800</v>
      </c>
      <c r="G25" s="22">
        <f t="shared" si="3"/>
        <v>10350</v>
      </c>
      <c r="H25" s="25">
        <f>G25*$B$11*(ROWS(H26:$H$32))/52</f>
        <v>111.46153846153847</v>
      </c>
      <c r="J25" s="44"/>
      <c r="K25" s="22"/>
      <c r="L25" s="22"/>
      <c r="M25" s="22"/>
      <c r="N25" s="22"/>
      <c r="O25" s="22"/>
      <c r="P25" s="22"/>
      <c r="Q25" s="22"/>
      <c r="R25" s="22"/>
      <c r="S25" s="22"/>
      <c r="T25" s="40"/>
    </row>
    <row r="26" spans="1:20" x14ac:dyDescent="0.2">
      <c r="A26" s="21">
        <f t="shared" si="0"/>
        <v>4</v>
      </c>
      <c r="B26" s="22">
        <v>50</v>
      </c>
      <c r="C26" s="22">
        <v>52</v>
      </c>
      <c r="D26" s="23">
        <f t="shared" si="4"/>
        <v>-1200</v>
      </c>
      <c r="E26" s="24">
        <f t="shared" si="1"/>
        <v>-1200</v>
      </c>
      <c r="F26" s="22">
        <f t="shared" si="2"/>
        <v>600</v>
      </c>
      <c r="G26" s="22">
        <f t="shared" si="3"/>
        <v>60000</v>
      </c>
      <c r="H26" s="25">
        <f>G26*$B$11*(ROWS(H27:$H$32))/52</f>
        <v>553.84615384615381</v>
      </c>
      <c r="J26" s="44"/>
      <c r="K26" s="22"/>
      <c r="L26" s="22"/>
      <c r="M26" s="22"/>
      <c r="N26" s="22"/>
      <c r="O26" s="22"/>
      <c r="P26" s="22"/>
      <c r="Q26" s="22"/>
      <c r="R26" s="22"/>
      <c r="S26" s="22"/>
      <c r="T26" s="40"/>
    </row>
    <row r="27" spans="1:20" x14ac:dyDescent="0.2">
      <c r="A27" s="21">
        <f t="shared" si="0"/>
        <v>5</v>
      </c>
      <c r="B27" s="22">
        <v>47</v>
      </c>
      <c r="C27" s="22">
        <v>28</v>
      </c>
      <c r="D27" s="23">
        <f t="shared" si="4"/>
        <v>-2400</v>
      </c>
      <c r="E27" s="24">
        <f t="shared" si="1"/>
        <v>-2400</v>
      </c>
      <c r="F27" s="22">
        <f t="shared" si="2"/>
        <v>-1800</v>
      </c>
      <c r="G27" s="22">
        <f t="shared" si="3"/>
        <v>112800</v>
      </c>
      <c r="H27" s="25">
        <f>G27*$B$11*(ROWS(H28:$H$32))/52</f>
        <v>867.69230769230774</v>
      </c>
      <c r="J27" s="44"/>
      <c r="K27" s="22"/>
      <c r="L27" s="22"/>
      <c r="M27" s="22"/>
      <c r="N27" s="22"/>
      <c r="O27" s="22"/>
      <c r="P27" s="22"/>
      <c r="Q27" s="22"/>
      <c r="R27" s="22"/>
      <c r="S27" s="22"/>
      <c r="T27" s="40"/>
    </row>
    <row r="28" spans="1:20" x14ac:dyDescent="0.2">
      <c r="A28" s="21">
        <f t="shared" si="0"/>
        <v>6</v>
      </c>
      <c r="B28" s="22">
        <v>48.125</v>
      </c>
      <c r="C28" s="22">
        <v>38</v>
      </c>
      <c r="D28" s="23">
        <f t="shared" si="4"/>
        <v>1000</v>
      </c>
      <c r="E28" s="24">
        <f t="shared" si="1"/>
        <v>1000</v>
      </c>
      <c r="F28" s="22">
        <f t="shared" si="2"/>
        <v>-800</v>
      </c>
      <c r="G28" s="22">
        <f t="shared" si="3"/>
        <v>-48125</v>
      </c>
      <c r="H28" s="25">
        <f>G28*$B$11*(ROWS(H29:$H$32))/52</f>
        <v>-296.15384615384613</v>
      </c>
      <c r="J28" s="44"/>
      <c r="K28" s="22"/>
      <c r="L28" s="22"/>
      <c r="M28" s="22"/>
      <c r="N28" s="22"/>
      <c r="O28" s="22"/>
      <c r="P28" s="22"/>
      <c r="Q28" s="22"/>
      <c r="R28" s="22"/>
      <c r="S28" s="22"/>
      <c r="T28" s="40"/>
    </row>
    <row r="29" spans="1:20" x14ac:dyDescent="0.2">
      <c r="A29" s="21">
        <f t="shared" si="0"/>
        <v>7</v>
      </c>
      <c r="B29" s="22">
        <v>52</v>
      </c>
      <c r="C29" s="22">
        <v>73</v>
      </c>
      <c r="D29" s="23">
        <f t="shared" si="4"/>
        <v>3500</v>
      </c>
      <c r="E29" s="24">
        <f t="shared" si="1"/>
        <v>3500</v>
      </c>
      <c r="F29" s="22">
        <f t="shared" si="2"/>
        <v>2700</v>
      </c>
      <c r="G29" s="22">
        <f t="shared" si="3"/>
        <v>-182000</v>
      </c>
      <c r="H29" s="25">
        <f>G29*$B$11*(ROWS(H30:$H$32))/52</f>
        <v>-840</v>
      </c>
      <c r="J29" s="44"/>
      <c r="K29" s="22"/>
      <c r="L29" s="22"/>
      <c r="M29" s="22"/>
      <c r="N29" s="22"/>
      <c r="O29" s="22"/>
      <c r="P29" s="22"/>
      <c r="Q29" s="22"/>
      <c r="R29" s="22"/>
      <c r="S29" s="22"/>
      <c r="T29" s="40"/>
    </row>
    <row r="30" spans="1:20" x14ac:dyDescent="0.2">
      <c r="A30" s="21">
        <f t="shared" si="0"/>
        <v>8</v>
      </c>
      <c r="B30" s="22">
        <v>52.25</v>
      </c>
      <c r="C30" s="22">
        <v>78</v>
      </c>
      <c r="D30" s="23">
        <f t="shared" si="4"/>
        <v>500</v>
      </c>
      <c r="E30" s="24">
        <f t="shared" si="1"/>
        <v>500</v>
      </c>
      <c r="F30" s="22">
        <f t="shared" si="2"/>
        <v>3200</v>
      </c>
      <c r="G30" s="22">
        <f t="shared" si="3"/>
        <v>-26125</v>
      </c>
      <c r="H30" s="25">
        <f>G30*$B$11*(ROWS(H31:$H$32))/52</f>
        <v>-80.384615384615387</v>
      </c>
      <c r="J30" s="44"/>
      <c r="K30" s="22"/>
      <c r="L30" s="22"/>
      <c r="M30" s="22"/>
      <c r="N30" s="22"/>
      <c r="O30" s="22"/>
      <c r="P30" s="22"/>
      <c r="Q30" s="22"/>
      <c r="R30" s="22"/>
      <c r="S30" s="22"/>
      <c r="T30" s="40"/>
    </row>
    <row r="31" spans="1:20" x14ac:dyDescent="0.2">
      <c r="A31" s="21">
        <f t="shared" si="0"/>
        <v>9</v>
      </c>
      <c r="B31" s="22">
        <v>50.125</v>
      </c>
      <c r="C31" s="22">
        <v>55</v>
      </c>
      <c r="D31" s="23">
        <f t="shared" si="4"/>
        <v>-2300</v>
      </c>
      <c r="E31" s="24">
        <f t="shared" si="1"/>
        <v>-2300</v>
      </c>
      <c r="F31" s="56">
        <f t="shared" si="2"/>
        <v>900</v>
      </c>
      <c r="G31" s="22">
        <f t="shared" si="3"/>
        <v>115287.5</v>
      </c>
      <c r="H31" s="25">
        <f>G31*$B$11*(ROWS(H32:$H$32))/52</f>
        <v>177.36538461538461</v>
      </c>
      <c r="J31" s="44"/>
      <c r="K31" s="22"/>
      <c r="L31" s="22"/>
      <c r="M31" s="22"/>
      <c r="N31" s="22"/>
      <c r="O31" s="22"/>
      <c r="P31" s="22"/>
      <c r="Q31" s="22"/>
      <c r="R31" s="22"/>
      <c r="S31" s="22"/>
      <c r="T31" s="40"/>
    </row>
    <row r="32" spans="1:20" ht="17" thickBot="1" x14ac:dyDescent="0.25">
      <c r="A32" s="26">
        <f t="shared" si="0"/>
        <v>10</v>
      </c>
      <c r="B32" s="27">
        <v>52.375</v>
      </c>
      <c r="C32" s="27"/>
      <c r="D32" s="27"/>
      <c r="E32" s="66">
        <f>-F31</f>
        <v>-900</v>
      </c>
      <c r="F32" s="27"/>
      <c r="G32" s="27">
        <f>-E32*B32</f>
        <v>47137.5</v>
      </c>
      <c r="H32" s="28"/>
      <c r="J32" s="44"/>
      <c r="K32" s="22"/>
      <c r="L32" s="22"/>
      <c r="M32" s="22"/>
      <c r="N32" s="22"/>
      <c r="O32" s="22"/>
      <c r="P32" s="22"/>
      <c r="Q32" s="22"/>
      <c r="R32" s="22"/>
      <c r="S32" s="22"/>
      <c r="T32" s="40"/>
    </row>
    <row r="33" spans="1:20" x14ac:dyDescent="0.2">
      <c r="E33" t="s">
        <v>37</v>
      </c>
      <c r="J33" s="44"/>
      <c r="K33" s="22"/>
      <c r="L33" s="22"/>
      <c r="M33" s="22"/>
      <c r="N33" s="22"/>
      <c r="O33" s="22"/>
      <c r="P33" s="22"/>
      <c r="Q33" s="22"/>
      <c r="R33" s="22"/>
      <c r="S33" s="22"/>
      <c r="T33" s="40"/>
    </row>
    <row r="34" spans="1:20" x14ac:dyDescent="0.2">
      <c r="J34" s="44"/>
      <c r="K34" s="22"/>
      <c r="L34" s="22"/>
      <c r="M34" s="22"/>
      <c r="N34" s="22"/>
      <c r="O34" s="22"/>
      <c r="P34" s="22"/>
      <c r="Q34" s="22"/>
      <c r="R34" s="22"/>
      <c r="S34" s="22"/>
      <c r="T34" s="40"/>
    </row>
    <row r="35" spans="1:20" ht="21" thickBot="1" x14ac:dyDescent="0.3">
      <c r="A35" s="6" t="s">
        <v>32</v>
      </c>
      <c r="J35" s="44"/>
      <c r="K35" s="22"/>
      <c r="L35" s="22"/>
      <c r="M35" s="22"/>
      <c r="N35" s="22"/>
      <c r="O35" s="22"/>
      <c r="P35" s="22"/>
      <c r="Q35" s="22"/>
      <c r="R35" s="22"/>
      <c r="S35" s="22"/>
      <c r="T35" s="40"/>
    </row>
    <row r="36" spans="1:20" x14ac:dyDescent="0.2">
      <c r="A36" s="48" t="s">
        <v>15</v>
      </c>
      <c r="B36" s="49"/>
      <c r="C36" s="50" t="s">
        <v>24</v>
      </c>
      <c r="D36" s="49"/>
      <c r="E36" s="50" t="s">
        <v>27</v>
      </c>
      <c r="F36" s="49"/>
      <c r="G36" s="50" t="s">
        <v>28</v>
      </c>
      <c r="H36" s="51"/>
      <c r="J36" s="44"/>
      <c r="K36" s="22"/>
      <c r="L36" s="22"/>
      <c r="M36" s="22"/>
      <c r="N36" s="22"/>
      <c r="O36" s="22"/>
      <c r="P36" s="22"/>
      <c r="Q36" s="22"/>
      <c r="R36" s="22"/>
      <c r="S36" s="22"/>
      <c r="T36" s="40"/>
    </row>
    <row r="37" spans="1:20" x14ac:dyDescent="0.2">
      <c r="A37" s="55" t="s">
        <v>22</v>
      </c>
      <c r="B37" s="22"/>
      <c r="C37" s="52">
        <f>SUM(G23:G31)+F31*B32</f>
        <v>-13425</v>
      </c>
      <c r="D37" s="22"/>
      <c r="E37" s="52">
        <f>((100*100*A16)-(C22*100*B22))*B11*ROWS(A23:A32)/52</f>
        <v>-2970.7692307692309</v>
      </c>
      <c r="F37" s="22"/>
      <c r="G37" s="52">
        <f>SUM(H23:H31)</f>
        <v>-816.59615384615358</v>
      </c>
      <c r="H37" s="25"/>
      <c r="J37" s="44"/>
      <c r="K37" s="22"/>
      <c r="L37" s="22"/>
      <c r="M37" s="22"/>
      <c r="N37" s="22"/>
      <c r="O37" s="22"/>
      <c r="P37" s="22"/>
      <c r="Q37" s="22"/>
      <c r="R37" s="22"/>
      <c r="S37" s="22"/>
      <c r="T37" s="40"/>
    </row>
    <row r="38" spans="1:20" x14ac:dyDescent="0.2">
      <c r="A38" s="53">
        <f>(A16-(B32-B8))*A18</f>
        <v>62.5</v>
      </c>
      <c r="B38" s="22"/>
      <c r="D38" s="22"/>
      <c r="E38" s="22"/>
      <c r="F38" s="22"/>
      <c r="G38" s="22"/>
      <c r="H38" s="25"/>
      <c r="J38" s="44"/>
      <c r="K38" s="22"/>
      <c r="L38" s="22"/>
      <c r="M38" s="22"/>
      <c r="N38" s="22"/>
      <c r="O38" s="22"/>
      <c r="P38" s="22"/>
      <c r="Q38" s="22"/>
      <c r="R38" s="22"/>
      <c r="S38" s="22"/>
      <c r="T38" s="40"/>
    </row>
    <row r="39" spans="1:20" x14ac:dyDescent="0.2">
      <c r="A39" s="55" t="s">
        <v>23</v>
      </c>
      <c r="B39" s="22"/>
      <c r="C39" s="22"/>
      <c r="D39" s="22"/>
      <c r="E39" s="22"/>
      <c r="F39" s="22"/>
      <c r="G39" s="22"/>
      <c r="H39" s="25"/>
      <c r="J39" s="44"/>
      <c r="K39" s="22"/>
      <c r="L39" s="22"/>
      <c r="M39" s="22"/>
      <c r="N39" s="22"/>
      <c r="O39" s="22"/>
      <c r="P39" s="22"/>
      <c r="Q39" s="22"/>
      <c r="R39" s="22"/>
      <c r="S39" s="22"/>
      <c r="T39" s="40"/>
    </row>
    <row r="40" spans="1:20" x14ac:dyDescent="0.2">
      <c r="A40" s="53">
        <f>(B32-B22)*C22*100</f>
        <v>17825</v>
      </c>
      <c r="B40" s="22"/>
      <c r="C40" s="22"/>
      <c r="D40" s="22"/>
      <c r="E40" s="22"/>
      <c r="F40" s="22"/>
      <c r="G40" s="22"/>
      <c r="H40" s="25"/>
      <c r="J40" s="44"/>
      <c r="K40" s="22"/>
      <c r="L40" s="22"/>
      <c r="M40" s="22"/>
      <c r="N40" s="22"/>
      <c r="O40" s="22"/>
      <c r="P40" s="22"/>
      <c r="Q40" s="22"/>
      <c r="R40" s="22"/>
      <c r="S40" s="22"/>
      <c r="T40" s="40"/>
    </row>
    <row r="41" spans="1:20" x14ac:dyDescent="0.2">
      <c r="A41" s="55" t="s">
        <v>25</v>
      </c>
      <c r="B41" s="22"/>
      <c r="C41" s="22"/>
      <c r="D41" s="22"/>
      <c r="E41" s="22"/>
      <c r="F41" s="22"/>
      <c r="G41" s="22"/>
      <c r="H41" s="25"/>
      <c r="J41" s="44"/>
      <c r="K41" s="22"/>
      <c r="L41" s="22"/>
      <c r="M41" s="22"/>
      <c r="N41" s="22"/>
      <c r="O41" s="22"/>
      <c r="P41" s="22"/>
      <c r="Q41" s="22"/>
      <c r="R41" s="22"/>
      <c r="S41" s="22"/>
      <c r="T41" s="40"/>
    </row>
    <row r="42" spans="1:20" ht="17" thickBot="1" x14ac:dyDescent="0.25">
      <c r="A42" s="54">
        <f>A18*A38+A40</f>
        <v>24075</v>
      </c>
      <c r="B42" s="27"/>
      <c r="C42" s="27"/>
      <c r="D42" s="27"/>
      <c r="E42" s="27"/>
      <c r="F42" s="27"/>
      <c r="G42" s="27"/>
      <c r="H42" s="28"/>
      <c r="J42" s="44"/>
      <c r="K42" s="22"/>
      <c r="L42" s="22"/>
      <c r="M42" s="22"/>
      <c r="N42" s="22"/>
      <c r="O42" s="22"/>
      <c r="P42" s="22"/>
      <c r="Q42" s="22"/>
      <c r="R42" s="22"/>
      <c r="S42" s="22"/>
      <c r="T42" s="40"/>
    </row>
    <row r="43" spans="1:20" x14ac:dyDescent="0.2">
      <c r="J43" s="44"/>
      <c r="K43" s="22"/>
      <c r="L43" s="22"/>
      <c r="M43" s="22"/>
      <c r="N43" s="22"/>
      <c r="O43" s="22"/>
      <c r="P43" s="22"/>
      <c r="Q43" s="22"/>
      <c r="R43" s="22"/>
      <c r="S43" s="22"/>
      <c r="T43" s="40"/>
    </row>
    <row r="44" spans="1:20" x14ac:dyDescent="0.2">
      <c r="J44" s="44"/>
      <c r="K44" s="22"/>
      <c r="L44" s="22"/>
      <c r="M44" s="22"/>
      <c r="N44" s="22"/>
      <c r="O44" s="22"/>
      <c r="P44" s="22"/>
      <c r="Q44" s="22"/>
      <c r="R44" s="22"/>
      <c r="S44" s="22"/>
      <c r="T44" s="40"/>
    </row>
    <row r="45" spans="1:20" ht="17" thickBot="1" x14ac:dyDescent="0.25">
      <c r="J45" s="44"/>
      <c r="K45" s="22"/>
      <c r="L45" s="22"/>
      <c r="M45" s="22"/>
      <c r="N45" s="22"/>
      <c r="O45" s="22"/>
      <c r="P45" s="22"/>
      <c r="Q45" s="22"/>
      <c r="R45" s="22"/>
      <c r="S45" s="22"/>
      <c r="T45" s="40"/>
    </row>
    <row r="46" spans="1:20" ht="27" x14ac:dyDescent="0.35">
      <c r="D46" s="60" t="s">
        <v>35</v>
      </c>
      <c r="E46" s="61"/>
      <c r="F46" s="62"/>
      <c r="J46" s="44"/>
      <c r="K46" s="22"/>
      <c r="L46" s="22"/>
      <c r="M46" s="22"/>
      <c r="N46" s="22"/>
      <c r="O46" s="22"/>
      <c r="P46" s="22"/>
      <c r="Q46" s="22"/>
      <c r="R46" s="22"/>
      <c r="S46" s="22"/>
      <c r="T46" s="40"/>
    </row>
    <row r="47" spans="1:20" ht="28" thickBot="1" x14ac:dyDescent="0.4">
      <c r="D47" s="63">
        <f>A42+C37+E37+G37</f>
        <v>6862.6346153846162</v>
      </c>
      <c r="E47" s="64"/>
      <c r="F47" s="65"/>
      <c r="J47" s="44"/>
      <c r="K47" s="22"/>
      <c r="L47" s="22"/>
      <c r="M47" s="22"/>
      <c r="N47" s="22"/>
      <c r="O47" s="22"/>
      <c r="P47" s="22"/>
      <c r="Q47" s="22"/>
      <c r="R47" s="22"/>
      <c r="S47" s="22"/>
      <c r="T47" s="40"/>
    </row>
    <row r="48" spans="1:20" x14ac:dyDescent="0.2">
      <c r="J48" s="44"/>
      <c r="K48" s="22"/>
      <c r="L48" s="22"/>
      <c r="M48" s="22"/>
      <c r="N48" s="22"/>
      <c r="O48" s="22"/>
      <c r="P48" s="22"/>
      <c r="Q48" s="22"/>
      <c r="R48" s="22"/>
      <c r="S48" s="22"/>
      <c r="T48" s="40"/>
    </row>
    <row r="49" spans="9:20" x14ac:dyDescent="0.2">
      <c r="J49" s="44"/>
      <c r="K49" s="22"/>
      <c r="L49" s="22"/>
      <c r="M49" s="22"/>
      <c r="N49" s="22"/>
      <c r="O49" s="22"/>
      <c r="P49" s="22"/>
      <c r="Q49" s="22"/>
      <c r="R49" s="22"/>
      <c r="S49" s="22"/>
      <c r="T49" s="40"/>
    </row>
    <row r="50" spans="9:20" x14ac:dyDescent="0.2">
      <c r="J50" s="44"/>
      <c r="K50" s="22"/>
      <c r="L50" s="22"/>
      <c r="M50" s="22"/>
      <c r="N50" s="22"/>
      <c r="O50" s="22"/>
      <c r="P50" s="22"/>
      <c r="Q50" s="22"/>
      <c r="R50" s="22"/>
      <c r="S50" s="22"/>
      <c r="T50" s="40"/>
    </row>
    <row r="51" spans="9:20" x14ac:dyDescent="0.2">
      <c r="J51" s="44"/>
      <c r="K51" s="22"/>
      <c r="L51" s="22"/>
      <c r="M51" s="22"/>
      <c r="N51" s="22"/>
      <c r="O51" s="22"/>
      <c r="P51" s="22"/>
      <c r="Q51" s="22"/>
      <c r="R51" s="22"/>
      <c r="S51" s="22"/>
      <c r="T51" s="40"/>
    </row>
    <row r="52" spans="9:20" x14ac:dyDescent="0.2">
      <c r="J52" s="44"/>
      <c r="K52" s="22"/>
      <c r="L52" s="22"/>
      <c r="M52" s="22"/>
      <c r="N52" s="22"/>
      <c r="O52" s="22"/>
      <c r="P52" s="22"/>
      <c r="Q52" s="22"/>
      <c r="R52" s="22"/>
      <c r="S52" s="22"/>
      <c r="T52" s="40"/>
    </row>
    <row r="53" spans="9:20" x14ac:dyDescent="0.2">
      <c r="J53" s="44"/>
      <c r="K53" s="46"/>
      <c r="L53" s="46"/>
      <c r="M53" s="46"/>
      <c r="N53" s="46"/>
      <c r="O53" s="46"/>
      <c r="P53" s="46"/>
      <c r="Q53" s="46"/>
      <c r="R53" s="46"/>
      <c r="S53" s="46"/>
      <c r="T53" s="40"/>
    </row>
    <row r="54" spans="9:20" x14ac:dyDescent="0.2">
      <c r="I54" s="40"/>
      <c r="J54" s="44"/>
      <c r="K54" s="22"/>
      <c r="L54" s="22"/>
      <c r="M54" s="22"/>
      <c r="N54" s="22"/>
      <c r="O54" s="22"/>
      <c r="P54" s="22"/>
      <c r="Q54" s="22"/>
      <c r="R54" s="22"/>
      <c r="S54" s="22"/>
      <c r="T54" s="40"/>
    </row>
    <row r="55" spans="9:20" x14ac:dyDescent="0.2">
      <c r="I55" s="40"/>
      <c r="J55" s="44"/>
      <c r="K55" s="22"/>
      <c r="L55" s="22"/>
      <c r="M55" s="22"/>
      <c r="N55" s="22"/>
      <c r="O55" s="22"/>
      <c r="P55" s="22"/>
      <c r="Q55" s="22"/>
      <c r="R55" s="22"/>
      <c r="S55" s="22"/>
      <c r="T55" s="40"/>
    </row>
    <row r="56" spans="9:20" x14ac:dyDescent="0.2">
      <c r="I56" s="40"/>
      <c r="J56" s="45"/>
      <c r="K56" s="46"/>
      <c r="L56" s="46"/>
      <c r="M56" s="46"/>
      <c r="N56" s="46"/>
      <c r="O56" s="46"/>
      <c r="P56" s="46"/>
      <c r="Q56" s="46"/>
      <c r="R56" s="46"/>
      <c r="S56" s="46"/>
      <c r="T56" s="4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Navein Suresh</dc:creator>
  <cp:lastModifiedBy>Navein Suresh</cp:lastModifiedBy>
  <dcterms:created xsi:type="dcterms:W3CDTF">2024-04-12T22:37:48Z</dcterms:created>
  <dcterms:modified xsi:type="dcterms:W3CDTF">2024-04-23T21:31:37Z</dcterms:modified>
</cp:coreProperties>
</file>