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showInkAnnotation="0"/>
  <mc:AlternateContent xmlns:mc="http://schemas.openxmlformats.org/markup-compatibility/2006">
    <mc:Choice Requires="x15">
      <x15ac:absPath xmlns:x15ac="http://schemas.microsoft.com/office/spreadsheetml/2010/11/ac" url="C:\Users\Jose Cuevas\DEV\CRS\back\service\src\INFRA\WEB\static\uploads\"/>
    </mc:Choice>
  </mc:AlternateContent>
  <xr:revisionPtr revIDLastSave="0" documentId="13_ncr:1_{8C91ADDC-92F7-4558-9833-2E94165869A2}" xr6:coauthVersionLast="47" xr6:coauthVersionMax="47" xr10:uidLastSave="{00000000-0000-0000-0000-000000000000}"/>
  <bookViews>
    <workbookView xWindow="28680" yWindow="-120" windowWidth="38640" windowHeight="15990" tabRatio="50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O84" i="1" l="1"/>
  <c r="AO83" i="1"/>
  <c r="AO82" i="1"/>
  <c r="AO81" i="1"/>
  <c r="AO80" i="1"/>
  <c r="AO79" i="1"/>
  <c r="AO78" i="1"/>
  <c r="AO77" i="1"/>
  <c r="AO76" i="1"/>
  <c r="AO75" i="1"/>
  <c r="AO74" i="1"/>
  <c r="AO73" i="1"/>
  <c r="AO72" i="1"/>
  <c r="AO71" i="1"/>
  <c r="AO70" i="1"/>
  <c r="AO69" i="1"/>
  <c r="AO68" i="1"/>
  <c r="AO67" i="1"/>
  <c r="AO66" i="1"/>
  <c r="AO65" i="1"/>
  <c r="AO64" i="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2"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2" i="1"/>
  <c r="BF9" i="1"/>
  <c r="BF8" i="1"/>
  <c r="BF7" i="1"/>
  <c r="BF6" i="1"/>
  <c r="BF5" i="1"/>
  <c r="BF4" i="1"/>
  <c r="BF53" i="1"/>
  <c r="BF52" i="1"/>
  <c r="BF51" i="1"/>
  <c r="BF50" i="1"/>
  <c r="BF49" i="1"/>
  <c r="BF48" i="1"/>
  <c r="BF47" i="1"/>
  <c r="BF46" i="1"/>
  <c r="BF44" i="1"/>
  <c r="BF43" i="1"/>
  <c r="BF31" i="1"/>
  <c r="BF30" i="1"/>
  <c r="BF29" i="1"/>
  <c r="BF28" i="1"/>
  <c r="BF27" i="1"/>
  <c r="BF26" i="1"/>
  <c r="BF25" i="1"/>
  <c r="BF24" i="1"/>
  <c r="BF23" i="1"/>
  <c r="BF22" i="1"/>
  <c r="BF21" i="1"/>
  <c r="BF20" i="1"/>
  <c r="BF19" i="1"/>
  <c r="BF18" i="1"/>
  <c r="BF17" i="1"/>
  <c r="BF16" i="1"/>
  <c r="BF15" i="1"/>
  <c r="BF14" i="1"/>
  <c r="BF13" i="1"/>
  <c r="BF12" i="1"/>
  <c r="BF11" i="1"/>
  <c r="BF10" i="1"/>
  <c r="BF40" i="1"/>
  <c r="BF39" i="1"/>
  <c r="BF38" i="1"/>
  <c r="BF37" i="1"/>
  <c r="BF36" i="1"/>
  <c r="BF35" i="1"/>
  <c r="BF34" i="1"/>
  <c r="BF33" i="1"/>
  <c r="BF32" i="1"/>
  <c r="BF60" i="1"/>
  <c r="BF61" i="1"/>
  <c r="BF62" i="1"/>
  <c r="BF63" i="1"/>
  <c r="BF64" i="1"/>
  <c r="BF65" i="1"/>
  <c r="BF66" i="1"/>
  <c r="BF67" i="1"/>
  <c r="BF68" i="1"/>
  <c r="BF69" i="1"/>
  <c r="BF70" i="1"/>
  <c r="BF71"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5" i="1" s="1"/>
  <c r="A76" i="1" s="1"/>
  <c r="A77" i="1" s="1"/>
  <c r="A78" i="1" s="1"/>
  <c r="A79" i="1" s="1"/>
  <c r="A80" i="1" s="1"/>
  <c r="A81" i="1" s="1"/>
  <c r="A82" i="1" s="1"/>
  <c r="A83" i="1" s="1"/>
  <c r="A84" i="1" s="1"/>
  <c r="A74" i="1" l="1"/>
  <c r="A72" i="1"/>
  <c r="A73" i="1"/>
</calcChain>
</file>

<file path=xl/sharedStrings.xml><?xml version="1.0" encoding="utf-8"?>
<sst xmlns="http://schemas.openxmlformats.org/spreadsheetml/2006/main" count="2133" uniqueCount="671">
  <si>
    <t>SI</t>
  </si>
  <si>
    <t>NO</t>
  </si>
  <si>
    <t>NATURALISTA</t>
  </si>
  <si>
    <t>BUCEO</t>
  </si>
  <si>
    <t>PUERTO BAQUERIZO MORENO</t>
  </si>
  <si>
    <t>PUERTO AYORA</t>
  </si>
  <si>
    <t>YATE MONOCASCO</t>
  </si>
  <si>
    <t>VELERO MONOCASCO</t>
  </si>
  <si>
    <t>INTEGRITY</t>
  </si>
  <si>
    <t>PARMARENT</t>
  </si>
  <si>
    <t>International Nature &amp; Cultural Adventures, INCA</t>
  </si>
  <si>
    <t>1 Suite + 2 Single  + 6 Standard</t>
  </si>
  <si>
    <t>ESPAÑOLA - ESTE</t>
  </si>
  <si>
    <t>SANTA FE,  PLAZAS - ESTE</t>
  </si>
  <si>
    <t>GENOVESA - ESTE</t>
  </si>
  <si>
    <t xml:space="preserve">BALTRA - ESTE / PUERTO AYORA - OESTE </t>
  </si>
  <si>
    <t>FLOREANA - OESTE</t>
  </si>
  <si>
    <t>ISABELA - OESTE</t>
  </si>
  <si>
    <t>ISABELA, FERNANDINA - OESTE</t>
  </si>
  <si>
    <t>SANTIAGO - OESTE</t>
  </si>
  <si>
    <t>SEYMOUR NORTE, SANTA CRUZ - OESTE</t>
  </si>
  <si>
    <t>BALTRA - OESTE / PUERTO AYORA - ESTE</t>
  </si>
  <si>
    <t>https://www.integritygalapagos.com/</t>
  </si>
  <si>
    <t>LUJO</t>
  </si>
  <si>
    <t>PRIMERA</t>
  </si>
  <si>
    <t>TURISTA SUPERIOR</t>
  </si>
  <si>
    <t>Christian Siebers</t>
  </si>
  <si>
    <t>Endemic</t>
  </si>
  <si>
    <t>Domingo - Domingo</t>
  </si>
  <si>
    <t>Genovesa</t>
  </si>
  <si>
    <t xml:space="preserve">Isabela (Elizabeth y Urbina Bay) </t>
  </si>
  <si>
    <t>Los Gemelos - Santiago (Sullivan)</t>
  </si>
  <si>
    <t>Isabela (Tagus Cove) Fernandina Pta Espinoza)</t>
  </si>
  <si>
    <t>Santiago (Caleta Bucanero y Playa Espumilla)</t>
  </si>
  <si>
    <t>Islote Mosquera - Santa Cruz (Dragon Hill)</t>
  </si>
  <si>
    <t>Española (Gardner Bay) - Orborn y Gardner Islets - Española Suarez Point</t>
  </si>
  <si>
    <t>Santa Fe - Santa Cruz (Charles Darwin Station)</t>
  </si>
  <si>
    <t>Santiago (Chiness Hut) - North Seymour</t>
  </si>
  <si>
    <t>Santa Cruz (Black Turtle Cove - Las Bachas)</t>
  </si>
  <si>
    <t>https://www.goldengalapagoscruises.com/endemic-luxury-yacht/</t>
  </si>
  <si>
    <t>Elite</t>
  </si>
  <si>
    <t>4 Suites Upper + 4 Suites Main + 1 Single Cabin</t>
  </si>
  <si>
    <t>Isabela (Moreno Point - Urbina Bay)</t>
  </si>
  <si>
    <t>https://www.goldengalapagoscruises.com/elite-luxury-yacht/</t>
  </si>
  <si>
    <t>Grand Majestic</t>
  </si>
  <si>
    <t>https://www.royalgalapagos.com/product/grand-majestic/</t>
  </si>
  <si>
    <t>CATAMARAN</t>
  </si>
  <si>
    <t>Lunes - Lunes</t>
  </si>
  <si>
    <t>Isabela (Tagus Cove / Urbina Bay)</t>
  </si>
  <si>
    <t>Infinity</t>
  </si>
  <si>
    <t>Floreana</t>
  </si>
  <si>
    <t>Española</t>
  </si>
  <si>
    <t>South Plaza / Santa Fe</t>
  </si>
  <si>
    <t>Calipso</t>
  </si>
  <si>
    <t>Jueves - Jueves</t>
  </si>
  <si>
    <t>Passion</t>
  </si>
  <si>
    <t>5 Cabin Decks - 1 Master Suite</t>
  </si>
  <si>
    <t>Floreana (Black Beach / Asilo de la  Paz )</t>
  </si>
  <si>
    <t>Isabela (Tagus Cove) / Fernandina (Espinosa Point)</t>
  </si>
  <si>
    <t>Santiago (Egas Port / Espumilla Beach/ Buccaneer Cove)</t>
  </si>
  <si>
    <t>Santiago (Sullivan Bay) / North Seymour</t>
  </si>
  <si>
    <t>Mosquera Islet / Santa Cruz (Black Turttle Cove)</t>
  </si>
  <si>
    <t>Bartolome / Chinesse Hat</t>
  </si>
  <si>
    <t>Rabida / Santa Cruz (Dragon Hill)</t>
  </si>
  <si>
    <t>Santa Cruz (Highlands / Charles Darwin Station)</t>
  </si>
  <si>
    <t>South Plaza  / Santa Fe</t>
  </si>
  <si>
    <t>Santa Cruz (Twin Craters / Highlands Breeding Center</t>
  </si>
  <si>
    <t>https://www.passiongalapagoscruise.com/#/shome</t>
  </si>
  <si>
    <t>http://www.galapagosstellamaris.com/en/</t>
  </si>
  <si>
    <t>Stella Maris</t>
  </si>
  <si>
    <t>3 Lower deck cabin , 2 main deck cabin, 1 upper deck suite</t>
  </si>
  <si>
    <t>San Cristobal ( Interpretation Center / Lobos island)</t>
  </si>
  <si>
    <t>San Cristobal (Pitt Point, Witch Hill, Kicker Rock)</t>
  </si>
  <si>
    <t>Santa Cruz (The Twins / El Chato / Highlands Breeding Center)</t>
  </si>
  <si>
    <t>Santiago (Espumilla Beach/ Buccaneer Cove / Egas Port)</t>
  </si>
  <si>
    <t>Fernandina (Espinoza Point) / Isabela (Tagus Cove)</t>
  </si>
  <si>
    <t>Isabela (Elizabeth Bay / Moreno Point)</t>
  </si>
  <si>
    <t>Isabela (Tintoreras / Volcano Chico / Wall of Tears / Breeding Center)</t>
  </si>
  <si>
    <t>Santa Cruz (Highlands / Tortuga Bay)</t>
  </si>
  <si>
    <t>La Pinta</t>
  </si>
  <si>
    <t>https://www.lapintagalapagoscruise.com/</t>
  </si>
  <si>
    <t>Isabela (Vicente Roca Point) / Fernandina (Espinoza Point)</t>
  </si>
  <si>
    <t>Santa Cruz (Charles Darwin Station / Highlands)</t>
  </si>
  <si>
    <t>San Cristobal (Pitt Point / Witch Hill)</t>
  </si>
  <si>
    <t>Santa Cruz II</t>
  </si>
  <si>
    <t>50 Cabins</t>
  </si>
  <si>
    <t>Santa Cruz (Bachas)</t>
  </si>
  <si>
    <t>Santiago (Buccaneer Cove / Egas Port)</t>
  </si>
  <si>
    <t>Santa Cruz ( Giant Tortoise Reserve) / Mosquera Islet</t>
  </si>
  <si>
    <t>San Cristobal (Cerro Colorado Breeding Center / Punta Pitt)</t>
  </si>
  <si>
    <t>Santa Fe / South Plaza</t>
  </si>
  <si>
    <t>Eden Islet / North Seymour</t>
  </si>
  <si>
    <t>Santa Cruz (Dragon Hill)</t>
  </si>
  <si>
    <t>https://santacruzgalapagoscruise.com/</t>
  </si>
  <si>
    <t>Isabella II</t>
  </si>
  <si>
    <t>https://www.yachtisabela.com/</t>
  </si>
  <si>
    <t>Camila</t>
  </si>
  <si>
    <t>4 main deck cabins, 4 upper deck cabins</t>
  </si>
  <si>
    <t>Mosquera Islet / Santa Cruz (Highlands)</t>
  </si>
  <si>
    <t>North Seymour / Santiago (Sullivan Bay)</t>
  </si>
  <si>
    <t>San Cristobal (Interpretation Center / Lobos Island / Kicker Rock)</t>
  </si>
  <si>
    <t>https://www.haugancruises.com/destinations/galapagos-islands</t>
  </si>
  <si>
    <t>Alya</t>
  </si>
  <si>
    <t>https://alyaonboard.com/#experiencesalya</t>
  </si>
  <si>
    <t>9 cabins</t>
  </si>
  <si>
    <t>Isabela (Moreno Point - Elizabeth Bay)</t>
  </si>
  <si>
    <t>Isabela (Urbina Bay) / Fernandina (Espinoza Point)</t>
  </si>
  <si>
    <t>Isabela ( Tagus Cove / Vicente Roca Point)</t>
  </si>
  <si>
    <t>Santiago (Espumilla Beach / Egas Port)</t>
  </si>
  <si>
    <t>Santa Cruz (Bachas / North Seymour</t>
  </si>
  <si>
    <t>San Cristobal (Interpretation Center / Lobos Island)</t>
  </si>
  <si>
    <t>Santa Cruz (Highlands / Black Turttle Cove)</t>
  </si>
  <si>
    <t>Chinese Hat / Mosquera Islet</t>
  </si>
  <si>
    <t>Petrel</t>
  </si>
  <si>
    <t>Reina Silvia</t>
  </si>
  <si>
    <t>Grand Daphne</t>
  </si>
  <si>
    <t>Eco Galaxy</t>
  </si>
  <si>
    <t>Ocean Spray</t>
  </si>
  <si>
    <t>Aggressor III</t>
  </si>
  <si>
    <t>Blue Spirit</t>
  </si>
  <si>
    <t>Humboldt Explorer</t>
  </si>
  <si>
    <t>Galapagos Master</t>
  </si>
  <si>
    <t>Galapagos Sky Diving</t>
  </si>
  <si>
    <t>2 Double cabin (2 Twin or convertible 1 King) + 4  Triple cabin (2 Twin or convertible 1 King)+ 1 bunk bed)</t>
  </si>
  <si>
    <t>Isabela - Oeste</t>
  </si>
  <si>
    <t>Isabela (Punta Moreno am / Elizabethe Bay pm) - Oeste</t>
  </si>
  <si>
    <t>Isabela (Urbina Bay am) / Fernandina (Punta Espinoza pm) - Oeste</t>
  </si>
  <si>
    <t>Isabela (Tagus Cove am / Vicente Roca Point pm) - Oeste</t>
  </si>
  <si>
    <t>Santiago (Espumilla Beach or Bucaneer Cove am / Puerto Egas pm) - Oeste</t>
  </si>
  <si>
    <t>Santa Cruz (Bachas am) / North Seymour pm - Oeste</t>
  </si>
  <si>
    <t>Transfer Baltra - Oeste / Santa Cruz (Breeding Center pm) - Este</t>
  </si>
  <si>
    <t>Española (Garner Bay / Gardner Islet / Osborn Islet am / Suarez Point pm) - Este</t>
  </si>
  <si>
    <t>San Cristobal (Lobos Island / Kicker Rock am / Pitt Point pm) - Este</t>
  </si>
  <si>
    <t>Santa Fe am / South Plazas pm - Este</t>
  </si>
  <si>
    <t>Genovesa (Darwin Bay am / El Barranco pm) - Este</t>
  </si>
  <si>
    <t>Santiago (Sullivan Bay am) / Bartholomew Island pm - Este</t>
  </si>
  <si>
    <t>Rabida Island am / Chinese Hat Islet pm</t>
  </si>
  <si>
    <t>Transfer to Baltra - Este /  Transfer to boat / Twin Craters pm - Oeste</t>
  </si>
  <si>
    <t>Floreana (Cormorant Point / Champion Islet am / Post Office Bay pm) - Oeste</t>
  </si>
  <si>
    <t>https://reinasilvia-cruise.com/</t>
  </si>
  <si>
    <t>Jaime Asencio</t>
  </si>
  <si>
    <t>Federico Angermeyer</t>
  </si>
  <si>
    <t>Andando Tours</t>
  </si>
  <si>
    <t xml:space="preserve">4 Double cabins (1 double lower berth + 1 single upper berth) +  2 Double cabins (2 lower berths) + 6 single cabins </t>
  </si>
  <si>
    <t>Bartholomew am / Chinese Hat islet pm - Este</t>
  </si>
  <si>
    <t>Rabida am / Santa Cruz (Drangon Hill pm) - Este</t>
  </si>
  <si>
    <t>Santa Cruz (Highlands am /  Fausto Llerena Breeding Center pm) - Este</t>
  </si>
  <si>
    <t>South Plaza am  / Santa Fe pm</t>
  </si>
  <si>
    <t>Española (Suarez Point am / Gardner Bay &amp; Osborn islet pm) - Este</t>
  </si>
  <si>
    <t>Genovesa (Darwin Bay am / Barranco pm) - Este</t>
  </si>
  <si>
    <t>Santa Cruz (Pitt Craters am) / Transfer to airport - Este /  Baltra arrival &amp; Transfer to boat am / Santa Cruz Highlands &amp; Fausto Llerena Breeding center pm - Oeste</t>
  </si>
  <si>
    <t>Floreana (Cormorant Point &amp; Devil´s Crown am / Post Office Bay pm) - Oeste</t>
  </si>
  <si>
    <t>Floreana (Black beach am / Asilo de la Paz pm) - Oeste</t>
  </si>
  <si>
    <t>Isabela (Moreno Point am / Urbina Bay pm) - Oeste</t>
  </si>
  <si>
    <t>Isabela (Tagus Cove am) / Fernandina (Espinoza Point pm) - Oeste</t>
  </si>
  <si>
    <t>Santiago (Egas Port am / Bucaneer Cove &amp; Espumilla Beach pm) - Oeste</t>
  </si>
  <si>
    <t>Santiago (Sullivan Bay am) / North Seymour pm - Oeste</t>
  </si>
  <si>
    <t>Mosquera islet am / Transfer to Baltra - Oeste / Baltra arrival &amp; Transfer to boat am  / Santa Cruz (Black Turtle Cove pm) - Este</t>
  </si>
  <si>
    <t>https://www.visitgalapagos.travel/sailing-cruises/mary-anne/</t>
  </si>
  <si>
    <t>Carlos Malo</t>
  </si>
  <si>
    <t>Daphne Cruises</t>
  </si>
  <si>
    <t>GTC</t>
  </si>
  <si>
    <t>4 Standard Cabins (2 twin or 1 king bed) + 1 Standard Cabin (1 queen bed) + 2 Superior Cabins (2 twin or 1 king bed) + 1 Suite (1 king size bed)</t>
  </si>
  <si>
    <t>Floreana (Post Office Bay am / Punta Cormorant &amp; Corona del Diablo pm) - Este</t>
  </si>
  <si>
    <t>Española (Suarez Point am / Gardner Bay pm) - Este</t>
  </si>
  <si>
    <t>Santa Fe am / Plazas Sur pm - Este</t>
  </si>
  <si>
    <t>Genovesa (Prince Phillip´s Steps am / Darwin Bay pm) -Este</t>
  </si>
  <si>
    <t>Santa Cruz (Caleta Tortuga Negra am) / Transfer aeropueto - Este / Transfer barco am / Santa Cruz (Bachas pm) - Oeste</t>
  </si>
  <si>
    <t>Santiago (Puerto Egas am / Espumilla Beach &amp; Bucaneer Cove pm) - Oeste</t>
  </si>
  <si>
    <t>Isabela (Tagus Cove am) / Fernandina (Punta Espinoza pm) - Oeste</t>
  </si>
  <si>
    <t>Isabela (Punta Moreno am / Elizabeth Bay pm) - Oeste</t>
  </si>
  <si>
    <t>Isabela (Tintoreras islet am / Humedales pm) - Oeste</t>
  </si>
  <si>
    <t>Santa Cruz (Highlands am) / Transfer aeropuerto - Oeste / Baltra transfer barco am / Santa Cruz (Parte alta pm) - Este</t>
  </si>
  <si>
    <t>https://granddaphnegalapagos.com/</t>
  </si>
  <si>
    <t>Alexis Gordillo Granda</t>
  </si>
  <si>
    <t>Galagents</t>
  </si>
  <si>
    <t>Santa Fe AM / Plazas Sur PM (A)</t>
  </si>
  <si>
    <t>Seymour Norte AM / Islote Mosquera PM (A)</t>
  </si>
  <si>
    <t>Genovesa Darwin Bay AM / Barranco PM (A)</t>
  </si>
  <si>
    <t>Isabela Punta Moreno AM / Elizabeht Bay PM (B)</t>
  </si>
  <si>
    <t>Isabela Urbina Bay AM / Tagus Cove PM (B)</t>
  </si>
  <si>
    <t>Fernandina Punta Espinosa AM / Isabela Punta Vicente Roca PM (B)</t>
  </si>
  <si>
    <t>Santa Cruz Black Turtle Cove AM / Transfer aeropuerto (B) - Baltra traslado barco / Santa Cruz Bachas Beach PM (C )</t>
  </si>
  <si>
    <t>https://www.galagents.com/ecogalaxy-catamaran/</t>
  </si>
  <si>
    <t>Eduardo Johjones Puente</t>
  </si>
  <si>
    <t>8 Standard Cabins (2 Twin or 1 King) + Additional sofa bed at no extra cost</t>
  </si>
  <si>
    <t>https://galapagospetrel.com/</t>
  </si>
  <si>
    <t>Galapagos Renaissance</t>
  </si>
  <si>
    <t>Rita Freire Vinueza</t>
  </si>
  <si>
    <t>Octavio Chauca Ballesteros</t>
  </si>
  <si>
    <t>Galapagos Golden Cruises</t>
  </si>
  <si>
    <t>8 Suites (2 twin or 1 king) Interconected suites available</t>
  </si>
  <si>
    <t>Genovesa Darwin Bay AM / El Barranco PM (8dB &amp; 5d)</t>
  </si>
  <si>
    <t>Santiago Espumilla Beach &amp; Bucaneer Cove AM / Puerto Egas PM (8dB &amp; 5d)</t>
  </si>
  <si>
    <t>Seymour Norte AM / Santa Cruz Highlands PM (8dB &amp; 5d)</t>
  </si>
  <si>
    <t>Española Suarez Point AM / Gardner Bay &amp; Osborn Islet PM (8dA &amp; 6dB)</t>
  </si>
  <si>
    <t>San Cristobal Pitt Point AM / Witch Hill PM (8dB &amp; 4d &amp; 6dB)</t>
  </si>
  <si>
    <t>Baltra transfer to boat / Chinese Hat PM (8dA &amp; 6dA) - Mosquera Islet / Transfer to airport AM (8dB &amp; 5d)</t>
  </si>
  <si>
    <t>Isabela Vicente Roca Point AM / Fernandina Espinoza Point PM (8dA &amp; 6dA)</t>
  </si>
  <si>
    <t>Isabela Tagus Cove AM / Urbina Bay PM (8dA &amp; 6dA)</t>
  </si>
  <si>
    <t>Isabela Elizabeth Bay  AM / Moreno Point PM (8dA &amp; 6dA)</t>
  </si>
  <si>
    <t>Santa Cruz Charles Darwin Station AM / Highlands PM (8dA &amp; 6dA)</t>
  </si>
  <si>
    <t>South Plaza AM  / Santa Fe PM (8dA) (6dB IN solo Santa Fe) (6dA OUT solo South Plaza)</t>
  </si>
  <si>
    <t>https://www.goldengalapagoscruises.com/ocean-spray-luxury-yacht/</t>
  </si>
  <si>
    <t>Galascuba</t>
  </si>
  <si>
    <t>Agressor Adventures</t>
  </si>
  <si>
    <t>4 Master Stateroom (3 with 2 twin or queen combinable + 1 with 2 twins combinable) + 4 Deluxe  (2 twin combinable)</t>
  </si>
  <si>
    <t>Darwin AM / PM</t>
  </si>
  <si>
    <t>Baltra transfer to airport</t>
  </si>
  <si>
    <t>Santiago Cousins Rocks AM / Santa Cruz visita tierra PM</t>
  </si>
  <si>
    <t>Fernandina Cabo Douglas AM / Isabela Punta Vicente Roca PM</t>
  </si>
  <si>
    <t xml:space="preserve">Isabela Cabo Marshal AM / PM </t>
  </si>
  <si>
    <t>Wolf AM / PM</t>
  </si>
  <si>
    <t>https://www.aggressor.com/destination/Galapagos</t>
  </si>
  <si>
    <t>Carlos Zapata Erazo</t>
  </si>
  <si>
    <t>Calipso Galapagos Expedition Diving</t>
  </si>
  <si>
    <t>6 Double Cabins on the Upper Deck + 2 Double Cabins on the Main Deck (2 twins or 1 King)</t>
  </si>
  <si>
    <t>San Cristobal Transfer to boat / Check dive Isla Lobos</t>
  </si>
  <si>
    <t>Darwin AM / Wolf PM</t>
  </si>
  <si>
    <t>Isabela Cabo Marshall (Ene-Jun)  AMPM / Fernandina Cabo Douglas &amp; Isabela Punta Vicente Roca (Jul-Dic) AMPM</t>
  </si>
  <si>
    <t>Santa Cruz Breeding Center / Transfer to airport</t>
  </si>
  <si>
    <t>https://calipsodive.com/</t>
  </si>
  <si>
    <t>Antonio Saman Cerasuolo</t>
  </si>
  <si>
    <t>Cruz del Sur Crusur Cia. Ltda.</t>
  </si>
  <si>
    <t>Marie Anne</t>
  </si>
  <si>
    <t>Jaime Ortiz Cobos</t>
  </si>
  <si>
    <t>REPREGAL</t>
  </si>
  <si>
    <t>Blue Spirit Galapatours</t>
  </si>
  <si>
    <t>10 Matrimonial Cabins</t>
  </si>
  <si>
    <t>Baltra Transfer to boat /  Santa Cruz Highlands PM (A) (B solo highlands)</t>
  </si>
  <si>
    <t>Isabela Punta Vicente Roca AM / Fernandina Punta Espinosa PM (A &amp; B)</t>
  </si>
  <si>
    <t>Isabela Tintoreras AM / Wetlands PM (A &amp; B)</t>
  </si>
  <si>
    <t>Mosquera AM / North Seymour PM (A) (B OUT solo Mosquera) (C IN solo North Seymour)</t>
  </si>
  <si>
    <t>Floreana Post Office Bay AM / Punta Cormorant PM (A &amp; C)</t>
  </si>
  <si>
    <t>South Plaza AM  / Santa Fe PM (A &amp; C)</t>
  </si>
  <si>
    <t>Santa Cruz Bachas Beach / Transfer to airport AM (A) (C solo Bachan &amp; overnight en Hotel)</t>
  </si>
  <si>
    <t>Santa Cruz Charles Darwin Station / Transfer to airport AM (C )</t>
  </si>
  <si>
    <t>https://bluespirit.world/</t>
  </si>
  <si>
    <t>Jorge Araujo</t>
  </si>
  <si>
    <t>Humboldt Explorer Galapagos Diving Cruises</t>
  </si>
  <si>
    <t>8 Double cabins most of them can be arranged to provide 2 twin beds or 1 large bed</t>
  </si>
  <si>
    <t>Wolf island</t>
  </si>
  <si>
    <t>Wolf island AM / Darwin island PM</t>
  </si>
  <si>
    <t xml:space="preserve">Darwin island </t>
  </si>
  <si>
    <t>https://www.humboldtexplorer.com/</t>
  </si>
  <si>
    <t>Luis Alcides Gordillo Mora</t>
  </si>
  <si>
    <t>Galapagos Travel Center GTC</t>
  </si>
  <si>
    <t>Most twin cabins can be arranged to provide one king bed</t>
  </si>
  <si>
    <t>Darwin island</t>
  </si>
  <si>
    <t>Isabela Vicente Roca Point AM / Fernandina Cape Douglas PM</t>
  </si>
  <si>
    <t>Santiago Roca Cousin AM / Santa Cruz visita tierra PM</t>
  </si>
  <si>
    <t>https://www.galapagosislands.com/cruises/yacht/galapagos-master</t>
  </si>
  <si>
    <t>Federico Angermeyer Kubler</t>
  </si>
  <si>
    <t>Angermeyer Cruises</t>
  </si>
  <si>
    <t>Stellamaris Cia. Ltda</t>
  </si>
  <si>
    <t>Stellamaris Cia. Ltda.</t>
  </si>
  <si>
    <t>Filibon S.A.</t>
  </si>
  <si>
    <t>Ecoventura</t>
  </si>
  <si>
    <t>4 Master Stateroom (2 twins or 1 king size bed) + 4 Deluxe Stateroom (2 twins or 1 king size bed)</t>
  </si>
  <si>
    <t>Darwin island AM / Wolf island PM</t>
  </si>
  <si>
    <t>Fernandina Cabo Douglas AM / Isabela Vicente Roca Point PM</t>
  </si>
  <si>
    <t>https://www.galapagossky.com/galapagos/</t>
  </si>
  <si>
    <t>Interlago Cia. Ltda.</t>
  </si>
  <si>
    <t>ETICA</t>
  </si>
  <si>
    <t>Metropolitan Touring</t>
  </si>
  <si>
    <t>Haugan Cruises</t>
  </si>
  <si>
    <t>Each stateroom has twin beds that can be converted to comfortable queen beds for couples</t>
  </si>
  <si>
    <t>Saturday - Saturday</t>
  </si>
  <si>
    <t>Baltra north AM / Seymour land visit PM</t>
  </si>
  <si>
    <t>https://www.humboldtexplorer.com/tiburon-explorer</t>
  </si>
  <si>
    <t>Standard Cabin 4D3N</t>
  </si>
  <si>
    <t>Charter 4D3N</t>
  </si>
  <si>
    <t>Suite 4D3N</t>
  </si>
  <si>
    <t>Standard Cabin 5D4N</t>
  </si>
  <si>
    <t>Suite 5D4N</t>
  </si>
  <si>
    <t>Charter 5D4N</t>
  </si>
  <si>
    <t>Standard Cabin 8D7N</t>
  </si>
  <si>
    <t>Santa Cruz Centro de Crianza Fausto Llerena AM / Transfer  ATO</t>
  </si>
  <si>
    <t xml:space="preserve">Española Gardner Bay &amp; Osborn Islet AM / Suarez Point PM </t>
  </si>
  <si>
    <t>Airport assistance in Quito or Guayaquil
Welcome and Farewell cocktail
Private transfers at Galapagos
Expeditions equipment (walking sticks, wetsuits, kayaks, paddle boards)
Certified Galapagos National Park guide
Dail lectures and excursions
Cruise concierge
All meals and snacks throughout the cruise
Soft drinks, coffe, tea, juice and regular sodas throughout the cruise
Glass of wine during dinner</t>
  </si>
  <si>
    <t xml:space="preserve"> IN  Transfer to boat / Parte Alta</t>
  </si>
  <si>
    <t xml:space="preserve">Santiago Egas Port AM / Espumilla Beach &amp; Bucaneer Cove PM </t>
  </si>
  <si>
    <t xml:space="preserve"> Santa Cruz Punta Carrion &amp; Transfer to airport AM </t>
  </si>
  <si>
    <t>Standard Cabin 6D5N A &amp; B</t>
  </si>
  <si>
    <t>Suite 6D5N A &amp; B</t>
  </si>
  <si>
    <t>Charter 6D5N A &amp; B</t>
  </si>
  <si>
    <t>Santa Cruz Centro de Crianza Fausto Llerena AM / Transfer to airport  (6D B OUT )</t>
  </si>
  <si>
    <t>Baltra transfer to boat AM / North Seymour PM (6D A)</t>
  </si>
  <si>
    <t>Isabela Vicente Roca Point AM / Fernandina Punta Espinosa PM (6D A)</t>
  </si>
  <si>
    <t>Isabela Tagus Cove AM / Urbina Bay PM (6D A)</t>
  </si>
  <si>
    <t>Isabela Elizabeth Bay AM / Punta Moreno PM (6D A)</t>
  </si>
  <si>
    <t>Isabela Sierra Negra AM /  Humedales + Centro de Crianza Arnaldo Tupiza PM (6D A)</t>
  </si>
  <si>
    <t>Santa Cruz Centro de Crianza Fausto Llerena AM /Transfer to airport  (6D A OUT)
Transfer to boat / Gemelos PM (6D B IN)</t>
  </si>
  <si>
    <t>Plazas Sur AM / Santa Fe PM (6D B)</t>
  </si>
  <si>
    <t>Española Gardner Bay &amp; Osborn Islet AM / Suarez Point PM (6D B)</t>
  </si>
  <si>
    <t>Viernes - Lunes ( 4D B)</t>
  </si>
  <si>
    <t xml:space="preserve"> Lunes - Viernes (5D B) </t>
  </si>
  <si>
    <t>VIP Lounge airport access at Galapagos, Migration Control Card (TCT) and Galapagos National Park fee includes only if tickets are issued by Galapagos Renaissance</t>
  </si>
  <si>
    <t>Standard Cabin 8D7N A &amp; B</t>
  </si>
  <si>
    <t>Suite 8D7N A &amp; B</t>
  </si>
  <si>
    <t>Charter 8D7N A &amp; B</t>
  </si>
  <si>
    <t xml:space="preserve">Santa Cruz Centro de Crianza Fausto Llerena AM / Parte Alta PM (8D B) </t>
  </si>
  <si>
    <t>Santiago Egas Port AM / Espumilla Beach &amp; Bucaneer Cove PM (8D B)</t>
  </si>
  <si>
    <t>Baltra transfer to boat AM / North Seymour PM (8D A) 
Santa Cruz Punta Carrion &amp; Transfer to airport AM (8D B)</t>
  </si>
  <si>
    <t>Isabela Vicente Roca Point AM / Fernandina Punta Espinosa PM (8D A)</t>
  </si>
  <si>
    <t>Isabela Tagus Cove AM / Urbina Bay PM (8D A)</t>
  </si>
  <si>
    <t>Isabela Elizabeth Bay AM / Punta Moreno PM (8D A)</t>
  </si>
  <si>
    <t>Isabela Sierra Negra AM /  Humedales + Centro de Crianza Arnaldo Tupiza PM (8D A)</t>
  </si>
  <si>
    <t>Santa Cruz Centro de Crianza Fausto Llerena AM / Gemelos PM (8D A)</t>
  </si>
  <si>
    <t>Plazas Sur AM / Santa Fe PM (8D A)</t>
  </si>
  <si>
    <t>Española Gardner Bay &amp; Osborn Islet AM / Suarez Point PM (8D B)</t>
  </si>
  <si>
    <t>Viernes - Viernes ( 8D A &amp; B)</t>
  </si>
  <si>
    <t>Suite 4D A</t>
  </si>
  <si>
    <t>Standard 4D A</t>
  </si>
  <si>
    <t>Charter 4D A</t>
  </si>
  <si>
    <t>Suite 5D A</t>
  </si>
  <si>
    <t>Standard 5D A</t>
  </si>
  <si>
    <t>Charter 5D A</t>
  </si>
  <si>
    <t>Cormorant I</t>
  </si>
  <si>
    <t>Main Deck: 2 Suites 409 ft² / 38 m². 2 Double Staterooms 258 ft² / 24 m²
Upper Deck: 4 Connected Cabins 258 ft² / 24 m²</t>
  </si>
  <si>
    <t>Suite 8D A &amp; B</t>
  </si>
  <si>
    <t>Standard 8D A &amp; B</t>
  </si>
  <si>
    <t>Charter 8D A &amp; B</t>
  </si>
  <si>
    <t>https://www.royalgalapagos.com/product/cormorant/</t>
  </si>
  <si>
    <t>San Cristobal Transfer to boat / Lobos Island / Kicker Rock PM (4D A IN)</t>
  </si>
  <si>
    <t>Floreana Post Office Bay / Baroness Viewpoint AM + Cormorant Point / Champion islet PM</t>
  </si>
  <si>
    <t>Santa Cruz  Twin Craters / Transfer to airport AM (4D A OUT)</t>
  </si>
  <si>
    <t>All meals and excursions
Transfers in the islands
Bilingual National Park guide
Use of underwater camera</t>
  </si>
  <si>
    <t>MC Cormorant II begins operations AUG2022.
All cabins with private balconies, private bathrooms, hot water and air-conditioning. Cabin size includes balcony.
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Christmas and New Years eveapplies special conditions . Must contact agent for details.
Penalty fee applies for Galapagos airtickets not issued by Royal Galapagos.
Discounts do not apply on 2x1 promotions</t>
  </si>
  <si>
    <t>Baltra Transfer to boat / Santa Cruz Bachas Beach PM (5D A IN)</t>
  </si>
  <si>
    <t>Genovesa El Barranco AM / Darwin Bay PM</t>
  </si>
  <si>
    <t>South Plaza AM  / Santa Fe PM</t>
  </si>
  <si>
    <t xml:space="preserve">San Cristobal Pitt Point AM / Witch Hill PM </t>
  </si>
  <si>
    <t>San Cristobal Breeding Center / Transfer to airport AM (5D A OUT)</t>
  </si>
  <si>
    <t>South Plaza  AM / Santa Fe PM (8D7N A)</t>
  </si>
  <si>
    <t>San Cristobal Pitt Point AM / Witch Hill PM  (8D7N A)</t>
  </si>
  <si>
    <t>San Cristobal Breeding Center AM / Lobos Island / Kicker Rock PM (8D7N A)</t>
  </si>
  <si>
    <t>Floreana Post Office Bay / Baroness Viewpoint AM + Cormorant Point / Champion islet PM (8D7N A)</t>
  </si>
  <si>
    <t>Santa Cruz  Twin Craters / Transfer to airport AM (8D7N A OUT)
Baltra Transfer to boat / Santa Cruz Highlands / Tortoise Breeding Center PM (8D7N B IN)</t>
  </si>
  <si>
    <t>Isabela Tintoreras + Sierra Negra AM / Wetlands + Breeding Center PM (8D7N B)</t>
  </si>
  <si>
    <t>Isabela Moreno Point AM / Elizabeth Bay PM (8D7N B)</t>
  </si>
  <si>
    <t>Fernandina Espinoza Point AM / Isabela Vicente Roca Point PM (8D7N B)</t>
  </si>
  <si>
    <t>Santiago Egas Port AM / Espumilla Beach +  Buccaneer Cove PM (8D7N B)</t>
  </si>
  <si>
    <t>Bartholomew island AM / Santiago Sullivan Bay PM (8D7N B)</t>
  </si>
  <si>
    <t>Santiago Chinese Hat AM / Santa Cruz Dragon Hill PM (8D7N B)</t>
  </si>
  <si>
    <t>Baltra Transfer to boat / Santa Cruz Bachas Beach PM (8D7N A IN)
North Seymour island / Transfer to airport AM (8D7N B OUT)</t>
  </si>
  <si>
    <t>Genovesa El Barranco AM / Darwin Bay PM (8D7N A)</t>
  </si>
  <si>
    <t>Lower Deck: 6 Staterooms
Cabins 1 &amp; 2: 170 ft² / 15.75 m²
Cabin 3: 181 ft² / 16.85 m²
Cabin 4: 176 ft² / 16.30 m²
Cabin 5: 148 ft² / 13.75 m²
Cabin 6: 145 ft² / 13.50 m²
Main Deck: 1 Stateroom,1 Master Suite with his and her bathrooms
Cabin 7: 132 ft² / 12.25 m²
Master Suite: 420 ft² / 39 m²</t>
  </si>
  <si>
    <r>
      <t>Charter Regular Season 4D3N</t>
    </r>
    <r>
      <rPr>
        <sz val="12"/>
        <color theme="1"/>
        <rFont val="Calibri (Cuerpo)"/>
      </rPr>
      <t xml:space="preserve"> A</t>
    </r>
  </si>
  <si>
    <t>Charter High Season 4D3N A</t>
  </si>
  <si>
    <t>Charter Regular Season 5D4N A</t>
  </si>
  <si>
    <t>Charter High Season 5D4N A</t>
  </si>
  <si>
    <t>Charter High Season 8D7N A &amp; B</t>
  </si>
  <si>
    <t>Charter Regular Season 8D7N A &amp; B</t>
  </si>
  <si>
    <t>Charter Christmas &amp; New Year 8D7N A&amp;B</t>
  </si>
  <si>
    <t>Master Suite 4D3N A</t>
  </si>
  <si>
    <t>State Room 4D3N A</t>
  </si>
  <si>
    <t>Master Suite 5D4N A</t>
  </si>
  <si>
    <t>State Room 5D4N A</t>
  </si>
  <si>
    <t>Master Suite 8D7N A &amp; B</t>
  </si>
  <si>
    <t>State Room 8D7N A &amp; B</t>
  </si>
  <si>
    <t>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Penalty fee applies for Galapagos airtickets not issued by Royal Galapagos.
Discounts do not apply on 2x1 promotions</t>
  </si>
  <si>
    <t>Lunes - Jueves  4D3N A</t>
  </si>
  <si>
    <t xml:space="preserve">Floreana Post office Bay + Baroness Viewing Point AM / Cormorant Point  + Devil´s Crown PM </t>
  </si>
  <si>
    <t>San Cristobal Transfer to boat AM / El Junco Lagoon PM (4D A IN)</t>
  </si>
  <si>
    <t>Española Suarez Point + Garner Bay + Osborn Islet, Gardner Bay PM</t>
  </si>
  <si>
    <t>Santa Cruz Twin Craters AM / Transfer to airport (4D A OUT)</t>
  </si>
  <si>
    <t>Jueves - Lunes 5D4N A</t>
  </si>
  <si>
    <t>Baltra Transfer to boat / Santa Cruz Fausto Llerena Breeding Center PM (5D A IN)</t>
  </si>
  <si>
    <t>Genovesa  El Barranco AM / Darwin Bay PM</t>
  </si>
  <si>
    <t>Rabida island AM / Chiness Hat PM</t>
  </si>
  <si>
    <t>San Cristobal Witch Hill AM / Lobos island PM</t>
  </si>
  <si>
    <t>San Cristobal Gianni Arismendi Interpretation Center / Transfer to airport AM (5D A OUT)</t>
  </si>
  <si>
    <t>Floreana Post office Bay + Baroness Viewing Point AM / Cormorant Point  + Devil´s Crown PM  (8D A)</t>
  </si>
  <si>
    <t>Española Suarez Point + Garner Bay + Osborn Islet, Gardner Bay PM (8D A)</t>
  </si>
  <si>
    <t>Santa Cruz Twin Craters AM / Fausto Llerena Breeding Center PM (8D A)</t>
  </si>
  <si>
    <t>Genovesa  El Barranco AM / Darwin Bay PM (8D A)</t>
  </si>
  <si>
    <t>Rabida island AM / Chiness Hat PM (8D A)</t>
  </si>
  <si>
    <t>San Cristobal Witch Hill AM / Lobos island PM (8D A)</t>
  </si>
  <si>
    <t>North Seymour  AM / Santa Cruz Black Turtle Cove PM (8D B)</t>
  </si>
  <si>
    <t>Isabela Tagus Cove AM  / Urbina Bay PM (8D B)</t>
  </si>
  <si>
    <t>Fernandina Espinoza Point  AM / isabela Vicente Roca Point PM (8D B)</t>
  </si>
  <si>
    <t>Santiago Buccaneer Cove + Espumilla beach AM  / Sullivan bay PM (8D B)</t>
  </si>
  <si>
    <t>Santa Cruz Bachas Beach AM / Tortoise Breeding Center PM (8D B)</t>
  </si>
  <si>
    <t xml:space="preserve">Lunes - Lunes 8D7N  A &amp; B </t>
  </si>
  <si>
    <t>Main Deck: 6 double cabins (237ft² / 22m², 226ft² / 21m² and 270ft² / 25m²)
Upper Deck: 2 double cabins (247.5ft² / 23m²), 2 double Suites (360.6ft² / 33.5m² and 376.7ft² / 35m²).
All cabins with private balconies, hot water and air-conditioning</t>
  </si>
  <si>
    <t>Standard Cabin 4D3N A</t>
  </si>
  <si>
    <t>Suite 4D3N A</t>
  </si>
  <si>
    <t>Charter 4D3N A</t>
  </si>
  <si>
    <t>Standard Cabin 5D4N  A</t>
  </si>
  <si>
    <t>Suite  5D4N A</t>
  </si>
  <si>
    <t>Charter 5D4N  A</t>
  </si>
  <si>
    <t>Standard Cabin 8D7N  A &amp; B</t>
  </si>
  <si>
    <t>Suite  8D7N  A &amp; B</t>
  </si>
  <si>
    <t>Charter 8D7N  A &amp; B</t>
  </si>
  <si>
    <t>All meals and excursions
Transfers in the islands
Bilingual National Park guide</t>
  </si>
  <si>
    <t>If tickets are issued with Royal Galapagos: Free airport assistance, Hotel night in Quito or Guayaquil before the cruise and 1 free transfer out for the Galapagos flight is included.
Discount for groups from 4-18 pax 10%
Discount for children under 12 years old 20%
Single Supplement 70%
Penalty fee applies for Galapagos airtickets not issued by Royal Galapagos.
Discounts do not apply on 2x1 promotions</t>
  </si>
  <si>
    <t>https://infinity-galapagos.com/</t>
  </si>
  <si>
    <t>Baltra Transfer to boat / Santa Cruz Black Turtle Cove PM (4D A IN)</t>
  </si>
  <si>
    <t>Genovesa Barranco AM  / Darwin Bay PM</t>
  </si>
  <si>
    <t xml:space="preserve">Santa Cruz  Breeding Center AM /Transfer to airport (4D A OUT) </t>
  </si>
  <si>
    <t>Martes - Viernes 4D3N A</t>
  </si>
  <si>
    <t>Viernes - Martes 5D4N A</t>
  </si>
  <si>
    <t xml:space="preserve">Santa Cruz  Dragon Hill  AM / Bachas Beach PM </t>
  </si>
  <si>
    <t>San Cristobal  Gianni Arismendi Interpretation Center  AM / Transfer to airport (5D A OUT)</t>
  </si>
  <si>
    <t>Martes - Martes 8D7N  A &amp; B</t>
  </si>
  <si>
    <t>Genovesa Barranco AM  / Darwin Bay PM (8D A)</t>
  </si>
  <si>
    <t>Santa Cruz  Breeding Center AM / Highlands PM (8D A)</t>
  </si>
  <si>
    <t>Santa Cruz  Dragon Hill  AM / Bachas Beach PM (8D A)</t>
  </si>
  <si>
    <t>Santa Fe AM / South plaza PM (8D B)</t>
  </si>
  <si>
    <t>Santa Cruz Fausto Lleran Breeding Center  AM / Twin Craters  PM (8D B)</t>
  </si>
  <si>
    <t>Isabela Moreno Point AM /  Elizabeth Bay PM (8D B)</t>
  </si>
  <si>
    <t>Isabela Urbina Bay AM  / Tagus Cove PM (8D B)</t>
  </si>
  <si>
    <t>Fernandina Espinoza Point AM  / Isabela Viente Roca Point PM (8D B)</t>
  </si>
  <si>
    <t>Baltra Transfer to boat / Santa Cruz Black Turtle Cove PM (8D A IN)
North Seymour AM / Transfer to airport (8D B OUT)</t>
  </si>
  <si>
    <t>20 Luxury Cabins (Twin/Doubles) + 4 Luxury Plus Cabins (Triples)</t>
  </si>
  <si>
    <t>Luxury or Luxury Plus Cabins  5D4N E &amp; N</t>
  </si>
  <si>
    <t>Luxury or Luxury Plus Cabins  7D6N  W</t>
  </si>
  <si>
    <t>Santa Cruz Eden Islet AM / Chinese Hat islet PM  (5D N )</t>
  </si>
  <si>
    <t>Genovesa Darwin Bay AM / Prince Phillip Steps PM (5D  N)</t>
  </si>
  <si>
    <t>Lunes - Viernes 5D4N  N  
Jueves - Lunes 5D4N  E</t>
  </si>
  <si>
    <t xml:space="preserve">Baltra Transfer to boat / Santa Cruz  Highlands PM  (5D A IN) </t>
  </si>
  <si>
    <t xml:space="preserve">Baltra Transfer to airport   (5D N OUT) </t>
  </si>
  <si>
    <t>Baltra Transfer to boat / South Plaza PM (5D  E)</t>
  </si>
  <si>
    <t>Santa Fe AM  / San Cristobal(Cerro Colorado + Breeding Center PM (5D. E)</t>
  </si>
  <si>
    <t>San Cristobal Pitt Point  AM / Witch Hill PM (5D  E)</t>
  </si>
  <si>
    <t>Baltra Transfer to boat / Santa Cruz Higlands PM (5D N IN)
Charles Darwin Research Station AM / Transfer to airport (5D  E OUT)</t>
  </si>
  <si>
    <t>Viernes - Jueves 7D6N W</t>
  </si>
  <si>
    <t>Baltra Transfer to boat / North Seymour PM (7D IN)</t>
  </si>
  <si>
    <t>Isabela Vicente Roca Point AM  / Fernandina Espinoza Point PM</t>
  </si>
  <si>
    <t>Isabela Urbina Bay AM / Tagus Cove PM</t>
  </si>
  <si>
    <t>Rabida Red Beach AM / Santa Cruz Dragon Hill PM</t>
  </si>
  <si>
    <t>Santa Cruz Charles Darwin Research StationAM  / Highlands PM</t>
  </si>
  <si>
    <t>Floreana Post Office Bay AM / Punta Cormorant + Champion islet PM</t>
  </si>
  <si>
    <t>Baltra Transfer to airport (7D W OUT)</t>
  </si>
  <si>
    <t>Accommodations, all meals, soft drinks*, island sightseeing, naturalist guides and lecture services in English/Spanish only, wet suit rental, snorkelling gear, internet*, luggage handling, medical care on board (but not the cost of medication), taxes and transfers in the islands.</t>
  </si>
  <si>
    <t>Standard Cabin 5D4N  N &amp; W</t>
  </si>
  <si>
    <t>Standard Cabin 7D6N  SE</t>
  </si>
  <si>
    <t>Classic Cabin  5D4N  N &amp; W</t>
  </si>
  <si>
    <t>Classic Family Cabin  5D4N  N &amp; W</t>
  </si>
  <si>
    <t>Classic Cabin  7D6N  SE</t>
  </si>
  <si>
    <t>Classic Family Cabin  7D6N  SE</t>
  </si>
  <si>
    <t>16 Classic Twin and 2 Classic Double cabins, as well as the 1 Standard cabin, all of which are arrayed around outer corridors. On the Main Deck, guests will find the one Owner’s Cabin</t>
  </si>
  <si>
    <t>Santiago Egas Port AM  / Chinese Hat PM (5D N)</t>
  </si>
  <si>
    <t>Genovesa Prince Phillip Steps AM / Darwin Bay PM (5D N)</t>
  </si>
  <si>
    <t>Santa Fe AM  / South PlazaPM (5D N)</t>
  </si>
  <si>
    <t>Baltra Transfer to boat / Santa Cruz  Charles Darwin Research Station PM (5D W  IN)</t>
  </si>
  <si>
    <t>Lunes - Viernes 5D4N  N  
Jueves - Lunes 5D4N  W</t>
  </si>
  <si>
    <t>Santa Cruz  Dragon Hill AM  / Santiago Buccaneer Cove PM (5D W)</t>
  </si>
  <si>
    <t>Isabela  Vicente Roca Point AM  / Fernandina  Espinoza Point PM (5D W)</t>
  </si>
  <si>
    <t>Baltra Transfer to boat / Santa Cruz Highlands PM (5D N  IN)
Baltra Transfer to airport (5D W OUT)</t>
  </si>
  <si>
    <t>Viernes - Jueves 7D6N SE</t>
  </si>
  <si>
    <t>Baltra Transfer to boat / Santa Cruz Bachas PM (7D SE IN)</t>
  </si>
  <si>
    <t>San Cristobal Punta Pitt  AM / Cerro Colorado Breeding Center PM</t>
  </si>
  <si>
    <t>Floreana  Punta Cormorant AM / Post Office Bay PM</t>
  </si>
  <si>
    <t>Isabela  Moreno Point AM / Fernandina Mangle Point PM</t>
  </si>
  <si>
    <t>Eden Islet AM / North Seymour PM</t>
  </si>
  <si>
    <t>Baltra Transfer to airport (7D SE OUT)</t>
  </si>
  <si>
    <t xml:space="preserve">The Galapagos Elite was specifically designed for sailing the sapphire waters of the Enchanted Islands. A sleek, twin-hulled catamaran, provides its guests with a steady, safe cruise without the rocking and swaying common to the older, single-hulled yachts that dominated the island cruise industry for decades. </t>
  </si>
  <si>
    <t>Española Suarez Point AM / Gardner Bay +  Gardner &amp; Osborn Islets PM</t>
  </si>
  <si>
    <t>Floreana Cormorant Point  &amp; Champion islet AM / Post Office Bay +  Baroness Lockout PM</t>
  </si>
  <si>
    <t>Mosquera islet  / Baltra transfer to airport OUT</t>
  </si>
  <si>
    <t>Transfers airport/yacht/airport in Galapagos
Airport reception and assistance
Double or single accommodation
Guided expeditions according to the itinerary
Top bilingual National Park guide (English / Spanish)
Cruise Service Officer
Activity daily briefing
All meals and snacks
Soft drinks and juices
Captain’s welcome and farewell cocktail
Use of sea kayaks and paddle-boards
Expedition Gear
Use of yoga mats</t>
  </si>
  <si>
    <t>Golden Suites 4D3N C</t>
  </si>
  <si>
    <t>Charter 4D3N C</t>
  </si>
  <si>
    <t>Golden Suites 5D4N D</t>
  </si>
  <si>
    <t>Charter 5D4N D</t>
  </si>
  <si>
    <t>Golden Suites 8D7N  A &amp; B</t>
  </si>
  <si>
    <t>Santiago Buccaneer Cove + Espumilla Beach  AM /  Egas Port PM</t>
  </si>
  <si>
    <t>Santa Cruz  Bachas Beach AM  / Twin Craters +  Highlands PM</t>
  </si>
  <si>
    <t>San Cristobal Isla Lobos /  Transfer to airport OUT</t>
  </si>
  <si>
    <t>Baltra Transfer to boat IN / Santa Cruz  Charles Darwin Station PM</t>
  </si>
  <si>
    <t>North Seymour  AM /  Santa Cruz Dragon Hill PM  (8D A)</t>
  </si>
  <si>
    <t>Isabela  Tintorera  + Sierra Negra AM  / Arnaldo Tupiza Breeding Center + Wetlands PM  (8D A)</t>
  </si>
  <si>
    <t>Isabela Moreno Point  AM / Urbina Bay PM  (8D A)</t>
  </si>
  <si>
    <t>Fernandina  Espinoza Point AM / Isabela Vicente Roca Point PM (8D A)</t>
  </si>
  <si>
    <t>San Cristobal Kicker Rock +  Witch Hill  AM / Giant Tortoise Reserve PM  (8D A)</t>
  </si>
  <si>
    <t>Española Suarez Point AM / Gardner Bay + Gardner &amp; Osborn Islets PM  (8D B)</t>
  </si>
  <si>
    <t>Floreana Cormorant Point + Champion islet AM / Post Office Bay + Baroness Lockout PM  (8D B)</t>
  </si>
  <si>
    <t>Mosquera islet AM  / Santa Cruz Charles Darwin Station PM  (8D B)</t>
  </si>
  <si>
    <t>Santiago Buccaneer Cove + Espumilla Beach  AM /  Egas Port PM  (8D B)</t>
  </si>
  <si>
    <t>Santa Cruz  Bachas Beach AM  / Twin Craters +  Highlands PM  (8D B)</t>
  </si>
  <si>
    <t>San Cristobal Transfer to boat  /  El Junco Lagoon PM  (8D A  IN)
San Cristobal Isla Lobos / Transfer to airport (8D B  OUT)</t>
  </si>
  <si>
    <t>Baltra Transfer to boat / Santa Cruz Parte Alta  IN</t>
  </si>
  <si>
    <t xml:space="preserve"> Santa Cruz Punta Carrion &amp; Transfer to airport AM OUT </t>
  </si>
  <si>
    <t xml:space="preserve"> </t>
  </si>
  <si>
    <t>ship_name</t>
  </si>
  <si>
    <t>description</t>
  </si>
  <si>
    <t>owner_name</t>
  </si>
  <si>
    <t>operator_name</t>
  </si>
  <si>
    <t>fleet_name</t>
  </si>
  <si>
    <t>arrival_port</t>
  </si>
  <si>
    <t>modality</t>
  </si>
  <si>
    <t>pax</t>
  </si>
  <si>
    <t>cabine_type</t>
  </si>
  <si>
    <t>cabine_spec</t>
  </si>
  <si>
    <t>cabine_quantity</t>
  </si>
  <si>
    <t>guide_quantity</t>
  </si>
  <si>
    <t>crew_quantity</t>
  </si>
  <si>
    <t>internet</t>
  </si>
  <si>
    <t>wetsuits</t>
  </si>
  <si>
    <t>aditional_services</t>
  </si>
  <si>
    <t>onborad_medic</t>
  </si>
  <si>
    <t>onborad_consumption</t>
  </si>
  <si>
    <t>cost</t>
  </si>
  <si>
    <t>constraints</t>
  </si>
  <si>
    <t>cruise_format</t>
  </si>
  <si>
    <t>website</t>
  </si>
  <si>
    <t>net_rate</t>
  </si>
  <si>
    <t>included_fee</t>
  </si>
  <si>
    <t>important_remarks</t>
  </si>
  <si>
    <t>ship_id</t>
  </si>
  <si>
    <t>ship_type</t>
  </si>
  <si>
    <t>ship_category</t>
  </si>
  <si>
    <t>end_a</t>
  </si>
  <si>
    <t>start_a</t>
  </si>
  <si>
    <t>start_b</t>
  </si>
  <si>
    <t>end_b</t>
  </si>
  <si>
    <t>start_c</t>
  </si>
  <si>
    <t>end_c</t>
  </si>
  <si>
    <t>start_d</t>
  </si>
  <si>
    <t>end_d</t>
  </si>
  <si>
    <t>day_1</t>
  </si>
  <si>
    <t>day_2</t>
  </si>
  <si>
    <t>day_3</t>
  </si>
  <si>
    <t>day_4</t>
  </si>
  <si>
    <t>day_5</t>
  </si>
  <si>
    <t>day_6</t>
  </si>
  <si>
    <t>day_7</t>
  </si>
  <si>
    <t>day_8</t>
  </si>
  <si>
    <t>day_9</t>
  </si>
  <si>
    <t>day_10</t>
  </si>
  <si>
    <t>day_11</t>
  </si>
  <si>
    <t>day_12</t>
  </si>
  <si>
    <t>day_13</t>
  </si>
  <si>
    <t>day_14</t>
  </si>
  <si>
    <t>day_15</t>
  </si>
  <si>
    <t>W</t>
  </si>
  <si>
    <t>N</t>
  </si>
  <si>
    <t>destination_a</t>
  </si>
  <si>
    <t>destination_b</t>
  </si>
  <si>
    <t>destination_c</t>
  </si>
  <si>
    <t>destination_d</t>
  </si>
  <si>
    <t>SE</t>
  </si>
  <si>
    <t>WE</t>
  </si>
  <si>
    <t>E</t>
  </si>
  <si>
    <t>suite</t>
  </si>
  <si>
    <t>charter</t>
  </si>
  <si>
    <t>standard</t>
  </si>
  <si>
    <t>single</t>
  </si>
  <si>
    <t>cabin</t>
  </si>
  <si>
    <t>suite_upper</t>
  </si>
  <si>
    <t>deck</t>
  </si>
  <si>
    <t>double</t>
  </si>
  <si>
    <t>suite_master</t>
  </si>
  <si>
    <t>suites</t>
  </si>
  <si>
    <t>main_deck</t>
  </si>
  <si>
    <t>owner</t>
  </si>
  <si>
    <t>classic_family</t>
  </si>
  <si>
    <t>classic_cabin</t>
  </si>
  <si>
    <t>lower_deck</t>
  </si>
  <si>
    <t>luxury</t>
  </si>
  <si>
    <t>master_suite</t>
  </si>
  <si>
    <t xml:space="preserve"> Floreana (Devils Crowm- Cormorant Point The  Varoness Overlook, Post Office)</t>
  </si>
  <si>
    <t>2 Golden Suites are interconnected at the main deck. 
For Christmas and New Years’ Eve departures:
A 10% surcharge applies
Charter rates do not apply
100% Single Supplement applies
Single supplement for suites, 50% Not applicable during high occupancy dates.
The single cabin accommodates additional travelers who are part of odd-numbered groups and families.
No single supplement applies. This cabin is not available for solo passengers.
The 25% discount for children applies per child (#1) when traveling with two adults. Children must be under 12 years old when they board the cruise. Not applicable on New Years Eve and Christmas departures.</t>
  </si>
  <si>
    <t>Genovesa Prince Phillips Steps + El Barranco AM / Darwin Bay PM</t>
  </si>
  <si>
    <t>Genovesa Prince Phillips Steps + El Barranco AM / Darwin Bay PM  (8D B)</t>
  </si>
  <si>
    <t>Floreana Post Office Bay AM / Cormorant Point + Devils Crown PM</t>
  </si>
  <si>
    <t>Floreana Post Office Bay AM / Cormorant Point + Devils Crown PM (8D A)</t>
  </si>
  <si>
    <t>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Only 3 Luxury cabins are available for single use, with a surcharge of 50% of the price per person.      
4)  If more cabins are needed for single use, twin/double cabins have a 100% surcharge when used as singles. Please check availability first    
5)  Luxury Plus Cabins (4) for twin/double use incur a 50% surcharge per person.    
6)  Regardless the number of cabins occupied, the ship’s authorized maximum operating capacity cannot exceed 48 guests.    
7)  Local tax (VAT) not included 
During Peak Season:   
 - There will be a surcharge of US$ 261 per adult and US$ 157 per Child
 - No discounts apply
 - Luxury Cabins for single use have a surcharge of 100%. 
 - Luxury Plus Cabins (4) for twin/double use have a surcharge of 100% .
 - Childrens policy does not apply during peak season
 - Children under 12 years old sharing a cabin with their parents or guardians:  10% off. (Applies only to one child per adult paying full fare)
 - Minimum age 6 years old
 - Childrens policy does not apply on especific dates.
Peak Season: Dec 23 - 29 &amp; Dec 29 - Jan 02</t>
  </si>
  <si>
    <t>Owners Cabin 5D4N N &amp; W</t>
  </si>
  <si>
    <t>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Twin / Double cabins  single use  incur a 100% surcharge of the price per person.      
4)  Regardless the number of cabins occupied, the ship’s authorized maximum operating capacity cannot exceed 40 guests.    
5)  Local tax (VAT) not included 
During Peak Season:   
 - There will be a surcharge of US$199 per adult and US$ 120 per Child
 - No discounts apply
 - Twin/ Double Cabins for single use have a surcharge of 100%. 
 - Childrens policy does not apply during peak season
 - Children under 12 years old sharing a cabin with their parents or guardians:  10% off. (Applies only to one child per adult paying full fare)
 - Minimum age 6 years old
 - Childrens policy does not apply on especific dates.
Peak Season: Dec 22 - 26, Dec 26 - 30  &amp; Dec 30 - Jan 05</t>
  </si>
  <si>
    <t>Owners Cabin 7D6N  SE</t>
  </si>
  <si>
    <t>Floreana Cormorant Point + Devils Crown AM / Post Office Bay PM (C )</t>
  </si>
  <si>
    <t xml:space="preserve">Floreana Cormorant Point + Devils Crown AM / Post Office Bay PM </t>
  </si>
  <si>
    <t xml:space="preserve">Genovesa Darwin Bay AM / Prince Phillips Steps PM </t>
  </si>
  <si>
    <t>Floreana Cormorant Point + Devils Crown AM / Post Office Bay PM ( 6D B)</t>
  </si>
  <si>
    <t>Genovesa Darwin Bay AM / Prince Phillips Steps PM (8D B)</t>
  </si>
  <si>
    <t>Floreana Cormorant Point + Devils Crown AM / Post Office Bay PM (8D B)</t>
  </si>
  <si>
    <t>Floreana Post Office Bay AM / Cormorant Point &amp; Devils Crown PM (8dB &amp; 4d &amp; 6dB)</t>
  </si>
  <si>
    <t>Santiago Cousins Rock AM / Santa Cruz Highlands PM</t>
  </si>
  <si>
    <t>Santiago Cousins Rock AM / Santa Cruz Twin Craters &amp; Fausto Llerena PM</t>
  </si>
  <si>
    <t>Santiago Cousins Rock AM / Santa Cruz Highlands PM (dinner on own)</t>
  </si>
  <si>
    <t>Sabado - Sabado Rutas Este &amp; Oeste</t>
  </si>
  <si>
    <t>RaBIDA, SOMBRERO CHINO - ESTE</t>
  </si>
  <si>
    <t>Sabado - Martes 4D3N C</t>
  </si>
  <si>
    <t>Martes - Sabado 5D4N D</t>
  </si>
  <si>
    <t>Sabado - Sabado 8D7N  A &amp; B</t>
  </si>
  <si>
    <t>Royal Galapagos</t>
  </si>
  <si>
    <t xml:space="preserve">Santiago Sullivan Bay AM / Rabida PM </t>
  </si>
  <si>
    <t xml:space="preserve">Española Suarez Point AM / Gardner Bay PM </t>
  </si>
  <si>
    <t>Santiago Sullivan Bay AM / Rabida PM  (8D A)</t>
  </si>
  <si>
    <t>Española Suarez Point AM / Gardner Bay PM (8D A)</t>
  </si>
  <si>
    <t>Placido Ortega Ortega</t>
  </si>
  <si>
    <t>Española Punta Suaez AM / Gardner Bay &amp; Islote Gardner PM</t>
  </si>
  <si>
    <t>Sabado - Sabado 8D/N A &amp; B</t>
  </si>
  <si>
    <t>Española Punta Suaez AM / Gardner Bay &amp; Islote Gardner PM (8D7N A)</t>
  </si>
  <si>
    <t>Sabado - Sabado</t>
  </si>
  <si>
    <t>Chinesse Hat / Rabida</t>
  </si>
  <si>
    <t>Española Punta Suarez AM / Gardner Bay PM (5D  E)</t>
  </si>
  <si>
    <t>Española Gardner Bay AM / Punta Suarez PM</t>
  </si>
  <si>
    <t>TRIMARaN</t>
  </si>
  <si>
    <t>Angel Abelardo Revelo Chavez</t>
  </si>
  <si>
    <t>Rabida / Santiago (Egas Port)</t>
  </si>
  <si>
    <t>Santiago (Sullivan Bay am) / Rabida pm - Este</t>
  </si>
  <si>
    <t>CATAMARaN</t>
  </si>
  <si>
    <t>Martes - Sabado (A) + Sabado - Jueves (B) + Jueves - Martes (C )</t>
  </si>
  <si>
    <t>Española Punta Suarez AM / Española Gardner Bay + Gardner Islet + Osborn Islet PM (C )</t>
  </si>
  <si>
    <t>Santiago Puerto Egas AM / Rabida  PM (B)</t>
  </si>
  <si>
    <t>Santiago Sullivan Bay AM / Rabida PM (A &amp; B)</t>
  </si>
  <si>
    <t>SANTIAGO, BARTOLOMe - ESTE</t>
  </si>
  <si>
    <t>South Plaza - Bartolome</t>
  </si>
  <si>
    <t>Rabida island AM / Bartolome island PM  (8D A)</t>
  </si>
  <si>
    <t>Bartolome  AM / Santiago Egas Port PM (8D B)</t>
  </si>
  <si>
    <t>Santiago Egas Port AM  / Bartolome PM (8D B)</t>
  </si>
  <si>
    <t>Miercoles - Sabado 4D3N A</t>
  </si>
  <si>
    <t>Sabado - Miercoles 5D4N A</t>
  </si>
  <si>
    <t>North Seymour / Bartolome</t>
  </si>
  <si>
    <t>Bartolome  AM / Santiago Sullivan Bay PM (5D  N)</t>
  </si>
  <si>
    <t>Rabida / Bartolome</t>
  </si>
  <si>
    <t>Bartolome  AM / Santiago  Sullivan Bay PM (5D W)</t>
  </si>
  <si>
    <t>Santa Cruz (Bachas) / Bartolome</t>
  </si>
  <si>
    <t>Santiago (Sullivan Bay) / Bartolome</t>
  </si>
  <si>
    <t>Miercoles - Miercoles Rutas Este &amp; Oeste +  Sabado - Miercoles  (Este) + Miercoles - Sabado (Este)</t>
  </si>
  <si>
    <t>Seymour Norte am / Bartolome pm - Oeste</t>
  </si>
  <si>
    <t>Santiago Sullivan Bay AM / Bartolome PM (C )</t>
  </si>
  <si>
    <t xml:space="preserve">Santiago Sullivan Bay AM / Bartolome PM </t>
  </si>
  <si>
    <t xml:space="preserve"> Miercoles - Lunes ( 6D B) + Viernes - Miercoles (6D A) </t>
  </si>
  <si>
    <t>Santiago Sullivan Bay AM / Bartolome PM (8DB)</t>
  </si>
  <si>
    <t>Santa Cruz Black Turtle Cove AM / Bartolome PM (8dB) (5d IN solo Bartolome) (4d &amp; 6dB OUT solo Black Turtle Cove)</t>
  </si>
  <si>
    <t xml:space="preserve">Miercoles - Miercoles (A) +  Miercoles - Domingo (B) + Domingo - Jueves (C ) </t>
  </si>
  <si>
    <t>Bartolome land visit &amp; dive AM / Santiago Cousins Rock PM</t>
  </si>
  <si>
    <t>Etica Empresa Turistica Internacional C.A.</t>
  </si>
  <si>
    <t>Charles Wittmer Garcia</t>
  </si>
  <si>
    <t>SAN CRISToBAL - ESTE</t>
  </si>
  <si>
    <t>Isabela (Humedales, Sierra Negra, Centro Interpretacion)</t>
  </si>
  <si>
    <t>San Cristobal (Kicker Rock, Witch Hill, Isla Lobos)</t>
  </si>
  <si>
    <t>San Cristobal Transfer to boat IN / David Rodriguez Breeding Center PM</t>
  </si>
  <si>
    <t>San Cristobal Interpretation Center /  Transfer to airport (8D A OUT) 
San Cristobal Transfer to boat / David Rodriguez Breeding Center (8D B IN)</t>
  </si>
  <si>
    <t>San Cristobal Kicker Rock AM / Transfer to airport (8D B OUT)
San Cristobal Transfer to boat AM / El Junco Lagoon PM (8D A IN)</t>
  </si>
  <si>
    <t xml:space="preserve">San Cristobal Gianni Arismendi Interpretation Center / Transfer to airport AM (8D A OUT)
San Cristobal  Transfer to boat / David Rodriguez Breeding Center PM (8D B IN) </t>
  </si>
  <si>
    <t>San Cristobal  Gianni Arismendi Interpretation Center  AM / Transfer to airport (8D A OUT)
San Cristobal Transfer to boat / Breeding Center or Puerto Chino PM (8D B IN)</t>
  </si>
  <si>
    <t>Santa Cruz (Cerro Dragon am / Punta Carrion pm) - Oeste</t>
  </si>
  <si>
    <t>San Cristobal (Kicker Rock am / Centro de Interpretacion Gianny Arismendi pm) - Este</t>
  </si>
  <si>
    <t>San Cristobal Centro de Interpretacion / Traslado aeropuerto AM (C ) - San Cristobal Transfer barco / Isla Lobos PM (A)</t>
  </si>
  <si>
    <t>Santa Cruz Highlands AM / Transfer Baltra (A)  -  Baltra transfer barco / Estacion Charles Darwin PM (B)</t>
  </si>
  <si>
    <t>Santa Cruz Highlands AM / Estacion Charles Darwin PM (C )</t>
  </si>
  <si>
    <t>San Cristobal Centro de Interpretacion &amp; Galapaguera IN</t>
  </si>
  <si>
    <t>IN Centro de Interpretacion &amp; Galapaguera)</t>
  </si>
  <si>
    <t>San Cristobal Isla Lobos  AM /  Centro de Interpretacion &amp; Galapaguera PM  (6D B)</t>
  </si>
  <si>
    <t>San Cristobal Isla Lobos / Transfer to airport AM (8D A OUT) 
San Cristobal transfer to boat AM / Centro de Interpretacion &amp; Galapaguera PM (8D B IN)</t>
  </si>
  <si>
    <t>San Cristobal Centro de Interpretacion / Transfer to airport AM (8dA) - San Cristobal transfer to boat / Isla Lobos &amp; Kicker Rock PM (8dB &amp; 4d) (6dB itinerario completo)</t>
  </si>
  <si>
    <t xml:space="preserve">Baltra Transfer to boat / Santa Cruz Punta Carrion &amp; Canal de Itabaca PM </t>
  </si>
  <si>
    <t>Santa Cruz Punta Carrion &amp; Bartolome Punta AM / Bartolome land visit PM</t>
  </si>
  <si>
    <t>Santa Cruz Punta Carrion AM / Seymour PM</t>
  </si>
  <si>
    <t>San Cristobal Transfer to boat / Isla Lobos PM</t>
  </si>
  <si>
    <t>Santa Cruz Punta Carrion AM / North Seymour land visit PM</t>
  </si>
  <si>
    <t>San Cristobal Transfer to airport</t>
  </si>
  <si>
    <t>San Cristobal Interpretation Center / Transfer to airport</t>
  </si>
  <si>
    <t>Pinzon &amp; Islote Dumb AM / Santa Cruz Highlands PM</t>
  </si>
  <si>
    <t>San Cristobal Centro de Interpretacion / Transfer to airport</t>
  </si>
  <si>
    <t>Tiburon Explorer</t>
  </si>
  <si>
    <t>Baltra Transfer to boat / Santa Cruz Punta Carrion PM</t>
  </si>
  <si>
    <t xml:space="preserve">Sabado - Sabado (A &amp; B) </t>
  </si>
  <si>
    <t>Martes - Sabado AB</t>
  </si>
  <si>
    <t>Sabado - Martes AB</t>
  </si>
  <si>
    <t>Jueves - Martes (A&amp;B)</t>
  </si>
  <si>
    <t>nights_a</t>
  </si>
  <si>
    <t>nights_b</t>
  </si>
  <si>
    <t>nights_c</t>
  </si>
  <si>
    <t>nights_d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</si>
</sst>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2"/>
      <color theme="1"/>
      <name val="Calibri (Cuerpo)"/>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royalgalapagos.com/product/cormorant/" TargetMode="External"/><Relationship Id="rId13" Type="http://schemas.openxmlformats.org/officeDocument/2006/relationships/hyperlink" Target="https://infinity-galapagos.com/" TargetMode="External"/><Relationship Id="rId18" Type="http://schemas.openxmlformats.org/officeDocument/2006/relationships/hyperlink" Target="https://infinity-galapagos.com/" TargetMode="External"/><Relationship Id="rId26" Type="http://schemas.openxmlformats.org/officeDocument/2006/relationships/hyperlink" Target="https://www.yachtisabela.com/" TargetMode="External"/><Relationship Id="rId3" Type="http://schemas.openxmlformats.org/officeDocument/2006/relationships/hyperlink" Target="https://www.royalgalapagos.com/product/cormorant/" TargetMode="External"/><Relationship Id="rId21" Type="http://schemas.openxmlformats.org/officeDocument/2006/relationships/hyperlink" Target="https://www.lapintagalapagoscruise.com/" TargetMode="External"/><Relationship Id="rId7" Type="http://schemas.openxmlformats.org/officeDocument/2006/relationships/hyperlink" Target="https://www.royalgalapagos.com/product/cormorant/" TargetMode="External"/><Relationship Id="rId12" Type="http://schemas.openxmlformats.org/officeDocument/2006/relationships/hyperlink" Target="https://infinity-galapagos.com/" TargetMode="External"/><Relationship Id="rId17" Type="http://schemas.openxmlformats.org/officeDocument/2006/relationships/hyperlink" Target="https://infinity-galapagos.com/" TargetMode="External"/><Relationship Id="rId25" Type="http://schemas.openxmlformats.org/officeDocument/2006/relationships/hyperlink" Target="https://www.yachtisabela.com/" TargetMode="External"/><Relationship Id="rId2" Type="http://schemas.openxmlformats.org/officeDocument/2006/relationships/hyperlink" Target="https://www.royalgalapagos.com/product/cormorant/" TargetMode="External"/><Relationship Id="rId16" Type="http://schemas.openxmlformats.org/officeDocument/2006/relationships/hyperlink" Target="https://infinity-galapagos.com/" TargetMode="External"/><Relationship Id="rId20" Type="http://schemas.openxmlformats.org/officeDocument/2006/relationships/hyperlink" Target="https://infinity-galapagos.com/" TargetMode="External"/><Relationship Id="rId29" Type="http://schemas.openxmlformats.org/officeDocument/2006/relationships/hyperlink" Target="https://www.yachtisabela.com/" TargetMode="External"/><Relationship Id="rId1" Type="http://schemas.openxmlformats.org/officeDocument/2006/relationships/hyperlink" Target="https://www.royalgalapagos.com/product/cormorant/" TargetMode="External"/><Relationship Id="rId6" Type="http://schemas.openxmlformats.org/officeDocument/2006/relationships/hyperlink" Target="https://www.royalgalapagos.com/product/cormorant/" TargetMode="External"/><Relationship Id="rId11" Type="http://schemas.openxmlformats.org/officeDocument/2006/relationships/hyperlink" Target="https://www.royalgalapagos.com/product/grand-majestic/" TargetMode="External"/><Relationship Id="rId24" Type="http://schemas.openxmlformats.org/officeDocument/2006/relationships/hyperlink" Target="https://www.yachtisabela.com/" TargetMode="External"/><Relationship Id="rId5" Type="http://schemas.openxmlformats.org/officeDocument/2006/relationships/hyperlink" Target="https://www.royalgalapagos.com/product/cormorant/" TargetMode="External"/><Relationship Id="rId15" Type="http://schemas.openxmlformats.org/officeDocument/2006/relationships/hyperlink" Target="https://infinity-galapagos.com/" TargetMode="External"/><Relationship Id="rId23" Type="http://schemas.openxmlformats.org/officeDocument/2006/relationships/hyperlink" Target="https://www.yachtisabela.com/" TargetMode="External"/><Relationship Id="rId28" Type="http://schemas.openxmlformats.org/officeDocument/2006/relationships/hyperlink" Target="https://www.yachtisabela.com/" TargetMode="External"/><Relationship Id="rId10" Type="http://schemas.openxmlformats.org/officeDocument/2006/relationships/hyperlink" Target="https://www.royalgalapagos.com/product/grand-majestic/" TargetMode="External"/><Relationship Id="rId19" Type="http://schemas.openxmlformats.org/officeDocument/2006/relationships/hyperlink" Target="https://infinity-galapagos.com/" TargetMode="External"/><Relationship Id="rId4" Type="http://schemas.openxmlformats.org/officeDocument/2006/relationships/hyperlink" Target="https://www.royalgalapagos.com/product/cormorant/" TargetMode="External"/><Relationship Id="rId9" Type="http://schemas.openxmlformats.org/officeDocument/2006/relationships/hyperlink" Target="https://www.royalgalapagos.com/product/cormorant/" TargetMode="External"/><Relationship Id="rId14" Type="http://schemas.openxmlformats.org/officeDocument/2006/relationships/hyperlink" Target="https://infinity-galapagos.com/" TargetMode="External"/><Relationship Id="rId22" Type="http://schemas.openxmlformats.org/officeDocument/2006/relationships/hyperlink" Target="https://www.lapintagalapagoscruise.com/" TargetMode="External"/><Relationship Id="rId27" Type="http://schemas.openxmlformats.org/officeDocument/2006/relationships/hyperlink" Target="https://www.yachtisabela.com/" TargetMode="External"/><Relationship Id="rId30" Type="http://schemas.openxmlformats.org/officeDocument/2006/relationships/hyperlink" Target="https://www.yachtisabel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4"/>
  <sheetViews>
    <sheetView tabSelected="1" topLeftCell="X1" zoomScale="89" zoomScaleNormal="89" zoomScalePageLayoutView="89" workbookViewId="0">
      <pane ySplit="1" topLeftCell="A45" activePane="bottomLeft" state="frozen"/>
      <selection pane="bottomLeft" activeCell="Y80" sqref="Y80"/>
    </sheetView>
  </sheetViews>
  <sheetFormatPr baseColWidth="10" defaultColWidth="10.796875" defaultRowHeight="14.4" customHeight="1"/>
  <cols>
    <col min="1" max="1" width="7" bestFit="1" customWidth="1"/>
    <col min="2" max="2" width="18.5" bestFit="1" customWidth="1"/>
    <col min="3" max="3" width="19" bestFit="1" customWidth="1"/>
    <col min="4" max="4" width="16.69921875" bestFit="1" customWidth="1"/>
    <col min="5" max="5" width="255.69921875" bestFit="1" customWidth="1"/>
    <col min="6" max="6" width="36" bestFit="1" customWidth="1"/>
    <col min="7" max="7" width="25.296875" bestFit="1" customWidth="1"/>
    <col min="8" max="8" width="43.09765625" bestFit="1" customWidth="1"/>
    <col min="9" max="9" width="26.296875" bestFit="1" customWidth="1"/>
    <col min="10" max="10" width="12.3984375" bestFit="1" customWidth="1"/>
    <col min="11" max="11" width="3.8984375" bestFit="1" customWidth="1"/>
    <col min="12" max="12" width="121.69921875" bestFit="1" customWidth="1"/>
    <col min="13" max="13" width="12.19921875" bestFit="1" customWidth="1"/>
    <col min="14" max="14" width="241.8984375" bestFit="1" customWidth="1"/>
    <col min="15" max="15" width="14.5" bestFit="1" customWidth="1"/>
    <col min="16" max="16" width="13.59765625" bestFit="1" customWidth="1"/>
    <col min="17" max="17" width="12.8984375" bestFit="1" customWidth="1"/>
    <col min="18" max="18" width="14.09765625" bestFit="1" customWidth="1"/>
    <col min="19" max="19" width="20.19921875" customWidth="1"/>
    <col min="20" max="20" width="7.69921875" bestFit="1" customWidth="1"/>
    <col min="21" max="21" width="4.296875" bestFit="1" customWidth="1"/>
    <col min="22" max="22" width="7.8984375" bestFit="1" customWidth="1"/>
    <col min="23" max="23" width="16" bestFit="1" customWidth="1"/>
    <col min="24" max="24" width="10.19921875" bestFit="1" customWidth="1"/>
    <col min="25" max="25" width="83.69921875" bestFit="1" customWidth="1"/>
    <col min="26" max="26" width="12.5" bestFit="1" customWidth="1"/>
    <col min="27" max="27" width="12.59765625" bestFit="1" customWidth="1"/>
    <col min="28" max="28" width="12.296875" bestFit="1" customWidth="1"/>
    <col min="29" max="29" width="12.59765625" bestFit="1" customWidth="1"/>
    <col min="30" max="30" width="6.796875" bestFit="1" customWidth="1"/>
    <col min="31" max="31" width="8" bestFit="1" customWidth="1"/>
    <col min="32" max="32" width="11.19921875" bestFit="1" customWidth="1"/>
    <col min="33" max="33" width="6.8984375" bestFit="1" customWidth="1"/>
    <col min="34" max="34" width="8.09765625" bestFit="1" customWidth="1"/>
    <col min="35" max="35" width="6.19921875" bestFit="1" customWidth="1"/>
    <col min="36" max="36" width="6.59765625" bestFit="1" customWidth="1"/>
    <col min="37" max="37" width="7.796875" bestFit="1" customWidth="1"/>
    <col min="38" max="38" width="5.8984375" bestFit="1" customWidth="1"/>
    <col min="39" max="39" width="6.8984375" bestFit="1" customWidth="1"/>
    <col min="40" max="40" width="8.09765625" bestFit="1" customWidth="1"/>
    <col min="41" max="41" width="6.19921875" bestFit="1" customWidth="1"/>
    <col min="42" max="42" width="110.19921875" bestFit="1" customWidth="1"/>
    <col min="43" max="43" width="102.3984375" bestFit="1" customWidth="1"/>
    <col min="44" max="44" width="100.59765625" bestFit="1" customWidth="1"/>
    <col min="45" max="45" width="69.59765625" bestFit="1" customWidth="1"/>
    <col min="46" max="46" width="97.296875" bestFit="1" customWidth="1"/>
    <col min="47" max="47" width="138.3984375" bestFit="1" customWidth="1"/>
    <col min="48" max="48" width="76.796875" bestFit="1" customWidth="1"/>
    <col min="49" max="49" width="82" bestFit="1" customWidth="1"/>
    <col min="50" max="50" width="97" bestFit="1" customWidth="1"/>
    <col min="51" max="51" width="104.8984375" bestFit="1" customWidth="1"/>
    <col min="52" max="52" width="99.5" bestFit="1" customWidth="1"/>
    <col min="53" max="53" width="76.8984375" bestFit="1" customWidth="1"/>
    <col min="54" max="54" width="143.796875" bestFit="1" customWidth="1"/>
    <col min="55" max="55" width="66.19921875" bestFit="1" customWidth="1"/>
    <col min="56" max="56" width="110.19921875" bestFit="1" customWidth="1"/>
    <col min="57" max="57" width="59.296875" bestFit="1" customWidth="1"/>
    <col min="58" max="58" width="8.8984375" bestFit="1" customWidth="1"/>
    <col min="59" max="60" width="255.69921875" bestFit="1" customWidth="1"/>
  </cols>
  <sheetData>
    <row r="1" spans="1:60" ht="14.4" customHeight="1">
      <c r="A1" t="s">
        <v>511</v>
      </c>
      <c r="B1" t="s">
        <v>486</v>
      </c>
      <c r="C1" t="s">
        <v>512</v>
      </c>
      <c r="D1" t="s">
        <v>513</v>
      </c>
      <c r="E1" t="s">
        <v>487</v>
      </c>
      <c r="F1" t="s">
        <v>488</v>
      </c>
      <c r="G1" t="s">
        <v>489</v>
      </c>
      <c r="H1" t="s">
        <v>490</v>
      </c>
      <c r="I1" t="s">
        <v>491</v>
      </c>
      <c r="J1" t="s">
        <v>492</v>
      </c>
      <c r="K1" t="s">
        <v>493</v>
      </c>
      <c r="L1" t="s">
        <v>494</v>
      </c>
      <c r="M1" t="s">
        <v>494</v>
      </c>
      <c r="N1" t="s">
        <v>495</v>
      </c>
      <c r="O1" t="s">
        <v>496</v>
      </c>
      <c r="P1" t="s">
        <v>497</v>
      </c>
      <c r="Q1" t="s">
        <v>498</v>
      </c>
      <c r="R1" t="s">
        <v>502</v>
      </c>
      <c r="S1" t="s">
        <v>503</v>
      </c>
      <c r="T1" t="s">
        <v>499</v>
      </c>
      <c r="U1" t="s">
        <v>504</v>
      </c>
      <c r="V1" t="s">
        <v>500</v>
      </c>
      <c r="W1" t="s">
        <v>501</v>
      </c>
      <c r="X1" t="s">
        <v>505</v>
      </c>
      <c r="Y1" t="s">
        <v>506</v>
      </c>
      <c r="Z1" t="s">
        <v>539</v>
      </c>
      <c r="AA1" t="s">
        <v>540</v>
      </c>
      <c r="AB1" t="s">
        <v>541</v>
      </c>
      <c r="AC1" t="s">
        <v>542</v>
      </c>
      <c r="AD1" t="s">
        <v>515</v>
      </c>
      <c r="AE1" t="s">
        <v>667</v>
      </c>
      <c r="AF1" t="s">
        <v>514</v>
      </c>
      <c r="AG1" t="s">
        <v>516</v>
      </c>
      <c r="AH1" t="s">
        <v>668</v>
      </c>
      <c r="AI1" t="s">
        <v>517</v>
      </c>
      <c r="AJ1" t="s">
        <v>518</v>
      </c>
      <c r="AK1" t="s">
        <v>669</v>
      </c>
      <c r="AL1" t="s">
        <v>519</v>
      </c>
      <c r="AM1" t="s">
        <v>520</v>
      </c>
      <c r="AN1" t="s">
        <v>670</v>
      </c>
      <c r="AO1" t="s">
        <v>521</v>
      </c>
      <c r="AP1" t="s">
        <v>522</v>
      </c>
      <c r="AQ1" t="s">
        <v>523</v>
      </c>
      <c r="AR1" t="s">
        <v>524</v>
      </c>
      <c r="AS1" t="s">
        <v>525</v>
      </c>
      <c r="AT1" t="s">
        <v>526</v>
      </c>
      <c r="AU1" t="s">
        <v>527</v>
      </c>
      <c r="AV1" t="s">
        <v>528</v>
      </c>
      <c r="AW1" t="s">
        <v>529</v>
      </c>
      <c r="AX1" t="s">
        <v>530</v>
      </c>
      <c r="AY1" t="s">
        <v>531</v>
      </c>
      <c r="AZ1" t="s">
        <v>532</v>
      </c>
      <c r="BA1" t="s">
        <v>533</v>
      </c>
      <c r="BB1" t="s">
        <v>534</v>
      </c>
      <c r="BC1" t="s">
        <v>535</v>
      </c>
      <c r="BD1" t="s">
        <v>536</v>
      </c>
      <c r="BE1" t="s">
        <v>507</v>
      </c>
      <c r="BF1" t="s">
        <v>508</v>
      </c>
      <c r="BG1" t="s">
        <v>509</v>
      </c>
      <c r="BH1" t="s">
        <v>510</v>
      </c>
    </row>
    <row r="2" spans="1:60" ht="14.4" customHeight="1">
      <c r="A2">
        <v>1</v>
      </c>
      <c r="B2" t="s">
        <v>8</v>
      </c>
      <c r="C2" t="s">
        <v>6</v>
      </c>
      <c r="D2" t="s">
        <v>23</v>
      </c>
      <c r="F2" t="s">
        <v>26</v>
      </c>
      <c r="G2" t="s">
        <v>9</v>
      </c>
      <c r="H2" t="s">
        <v>10</v>
      </c>
      <c r="I2" t="s">
        <v>5</v>
      </c>
      <c r="J2" t="s">
        <v>2</v>
      </c>
      <c r="K2">
        <v>16</v>
      </c>
      <c r="L2" t="s">
        <v>11</v>
      </c>
      <c r="M2" t="s">
        <v>546</v>
      </c>
      <c r="O2">
        <v>9</v>
      </c>
      <c r="P2">
        <v>1</v>
      </c>
      <c r="R2" t="s">
        <v>1</v>
      </c>
      <c r="Y2" t="s">
        <v>583</v>
      </c>
      <c r="Z2" t="s">
        <v>544</v>
      </c>
      <c r="AD2">
        <v>6</v>
      </c>
      <c r="AE2">
        <v>7</v>
      </c>
      <c r="AF2">
        <f>+IF((AD2+AE2)&gt;7,(AD2+AE2)-7,(AD2+AE2))</f>
        <v>6</v>
      </c>
      <c r="AI2">
        <f>+IF((AG2+AH2)&gt;7,(AG2+AH2)-7,(AG2+AH2))</f>
        <v>0</v>
      </c>
      <c r="AL2">
        <f>+IF((AJ2+AK2)&gt;7,(AJ2+AK2)-7,(AJ2+AK2))</f>
        <v>0</v>
      </c>
      <c r="AO2">
        <f>+IF((AM2+AN2)&gt;7,(AM2+AN2)-7,(AM2+AN2))</f>
        <v>0</v>
      </c>
      <c r="AP2" t="s">
        <v>124</v>
      </c>
      <c r="AQ2" t="s">
        <v>18</v>
      </c>
      <c r="AR2" t="s">
        <v>17</v>
      </c>
      <c r="AS2" t="s">
        <v>19</v>
      </c>
      <c r="AT2" t="s">
        <v>20</v>
      </c>
      <c r="AU2" t="s">
        <v>21</v>
      </c>
      <c r="AV2" t="s">
        <v>12</v>
      </c>
      <c r="AW2" t="s">
        <v>634</v>
      </c>
      <c r="AX2" t="s">
        <v>13</v>
      </c>
      <c r="AY2" t="s">
        <v>14</v>
      </c>
      <c r="AZ2" t="s">
        <v>610</v>
      </c>
      <c r="BA2" t="s">
        <v>584</v>
      </c>
      <c r="BB2" t="s">
        <v>15</v>
      </c>
      <c r="BC2" t="s">
        <v>16</v>
      </c>
      <c r="BD2" t="s">
        <v>124</v>
      </c>
      <c r="BE2" t="s">
        <v>22</v>
      </c>
    </row>
    <row r="3" spans="1:60" ht="14.4" customHeight="1">
      <c r="A3">
        <f>A2+1</f>
        <v>2</v>
      </c>
      <c r="B3" t="s">
        <v>27</v>
      </c>
      <c r="C3" t="s">
        <v>46</v>
      </c>
      <c r="D3" t="s">
        <v>23</v>
      </c>
      <c r="F3" t="s">
        <v>140</v>
      </c>
      <c r="H3" t="s">
        <v>190</v>
      </c>
      <c r="I3" t="s">
        <v>5</v>
      </c>
      <c r="J3" t="s">
        <v>2</v>
      </c>
      <c r="K3">
        <v>16</v>
      </c>
      <c r="L3" t="s">
        <v>41</v>
      </c>
      <c r="M3" t="s">
        <v>551</v>
      </c>
      <c r="O3">
        <v>9</v>
      </c>
      <c r="P3">
        <v>1</v>
      </c>
      <c r="Y3" t="s">
        <v>28</v>
      </c>
      <c r="AD3">
        <v>7</v>
      </c>
      <c r="AE3">
        <v>7</v>
      </c>
      <c r="AF3">
        <f t="shared" ref="AF3:AF66" si="0">+IF((AD3+AE3)&gt;7,(AD3+AE3)-7,(AD3+AE3))</f>
        <v>7</v>
      </c>
      <c r="AI3">
        <f t="shared" ref="AI3:AI66" si="1">+IF((AG3+AH3)&gt;7,(AG3+AH3)-7,(AG3+AH3))</f>
        <v>0</v>
      </c>
      <c r="AL3">
        <f t="shared" ref="AL3:AL66" si="2">+IF((AJ3+AK3)&gt;7,(AJ3+AK3)-7,(AJ3+AK3))</f>
        <v>0</v>
      </c>
      <c r="AO3">
        <f t="shared" ref="AO3:AO66" si="3">+IF((AM3+AN3)&gt;7,(AM3+AN3)-7,(AM3+AN3))</f>
        <v>0</v>
      </c>
      <c r="AP3" t="s">
        <v>29</v>
      </c>
      <c r="AQ3" t="s">
        <v>31</v>
      </c>
      <c r="AR3" t="s">
        <v>635</v>
      </c>
      <c r="AS3" t="s">
        <v>30</v>
      </c>
      <c r="AT3" t="s">
        <v>32</v>
      </c>
      <c r="AU3" t="s">
        <v>33</v>
      </c>
      <c r="AV3" t="s">
        <v>34</v>
      </c>
      <c r="AW3" t="s">
        <v>636</v>
      </c>
      <c r="AX3" t="s">
        <v>35</v>
      </c>
      <c r="AY3" t="s">
        <v>36</v>
      </c>
      <c r="AZ3" t="s">
        <v>611</v>
      </c>
      <c r="BA3" t="s">
        <v>563</v>
      </c>
      <c r="BB3" t="s">
        <v>37</v>
      </c>
      <c r="BC3" t="s">
        <v>38</v>
      </c>
      <c r="BD3" t="s">
        <v>29</v>
      </c>
      <c r="BE3" t="s">
        <v>39</v>
      </c>
      <c r="BF3">
        <v>1027</v>
      </c>
    </row>
    <row r="4" spans="1:60" ht="14.4" customHeight="1">
      <c r="A4">
        <f>A3+1</f>
        <v>3</v>
      </c>
      <c r="B4" t="s">
        <v>40</v>
      </c>
      <c r="C4" t="s">
        <v>6</v>
      </c>
      <c r="D4" t="s">
        <v>23</v>
      </c>
      <c r="E4" t="s">
        <v>458</v>
      </c>
      <c r="F4" t="s">
        <v>188</v>
      </c>
      <c r="G4" t="s">
        <v>188</v>
      </c>
      <c r="H4" t="s">
        <v>190</v>
      </c>
      <c r="I4" t="s">
        <v>4</v>
      </c>
      <c r="J4" t="s">
        <v>2</v>
      </c>
      <c r="K4">
        <v>16</v>
      </c>
      <c r="L4" t="s">
        <v>463</v>
      </c>
      <c r="M4" t="s">
        <v>546</v>
      </c>
      <c r="N4" t="s">
        <v>41</v>
      </c>
      <c r="O4">
        <v>9</v>
      </c>
      <c r="P4">
        <v>1</v>
      </c>
      <c r="Q4">
        <v>11</v>
      </c>
      <c r="R4" t="s">
        <v>1</v>
      </c>
      <c r="V4" t="s">
        <v>0</v>
      </c>
      <c r="Y4" t="s">
        <v>585</v>
      </c>
      <c r="AF4">
        <f t="shared" si="0"/>
        <v>0</v>
      </c>
      <c r="AI4">
        <f t="shared" si="1"/>
        <v>0</v>
      </c>
      <c r="AJ4">
        <v>6</v>
      </c>
      <c r="AK4">
        <v>3</v>
      </c>
      <c r="AL4">
        <f t="shared" si="2"/>
        <v>2</v>
      </c>
      <c r="AO4">
        <f t="shared" si="3"/>
        <v>0</v>
      </c>
      <c r="AU4" t="s">
        <v>637</v>
      </c>
      <c r="AV4" t="s">
        <v>459</v>
      </c>
      <c r="AW4" t="s">
        <v>460</v>
      </c>
      <c r="AX4" t="s">
        <v>461</v>
      </c>
      <c r="BE4" t="s">
        <v>43</v>
      </c>
      <c r="BF4">
        <f>4250*0.85</f>
        <v>3612.5</v>
      </c>
      <c r="BG4" t="s">
        <v>462</v>
      </c>
      <c r="BH4" s="1" t="s">
        <v>564</v>
      </c>
    </row>
    <row r="5" spans="1:60" ht="14.4" customHeight="1">
      <c r="A5">
        <f t="shared" ref="A5:A68" si="4">A4+1</f>
        <v>4</v>
      </c>
      <c r="B5" t="s">
        <v>40</v>
      </c>
      <c r="C5" t="s">
        <v>6</v>
      </c>
      <c r="D5" t="s">
        <v>23</v>
      </c>
      <c r="E5" t="s">
        <v>458</v>
      </c>
      <c r="F5" t="s">
        <v>188</v>
      </c>
      <c r="G5" t="s">
        <v>188</v>
      </c>
      <c r="H5" t="s">
        <v>190</v>
      </c>
      <c r="I5" t="s">
        <v>4</v>
      </c>
      <c r="J5" t="s">
        <v>2</v>
      </c>
      <c r="K5">
        <v>16</v>
      </c>
      <c r="L5" t="s">
        <v>464</v>
      </c>
      <c r="M5" t="s">
        <v>547</v>
      </c>
      <c r="N5" t="s">
        <v>41</v>
      </c>
      <c r="O5">
        <v>9</v>
      </c>
      <c r="P5">
        <v>1</v>
      </c>
      <c r="Q5">
        <v>11</v>
      </c>
      <c r="R5" t="s">
        <v>1</v>
      </c>
      <c r="V5" t="s">
        <v>0</v>
      </c>
      <c r="Y5" t="s">
        <v>585</v>
      </c>
      <c r="AF5">
        <f t="shared" si="0"/>
        <v>0</v>
      </c>
      <c r="AI5">
        <f t="shared" si="1"/>
        <v>0</v>
      </c>
      <c r="AJ5">
        <v>6</v>
      </c>
      <c r="AK5">
        <v>3</v>
      </c>
      <c r="AL5">
        <f t="shared" si="2"/>
        <v>2</v>
      </c>
      <c r="AO5">
        <f t="shared" si="3"/>
        <v>0</v>
      </c>
      <c r="AU5" t="s">
        <v>637</v>
      </c>
      <c r="AV5" t="s">
        <v>459</v>
      </c>
      <c r="AW5" t="s">
        <v>460</v>
      </c>
      <c r="AX5" t="s">
        <v>461</v>
      </c>
      <c r="BE5" t="s">
        <v>43</v>
      </c>
      <c r="BF5">
        <f>63590*0.85</f>
        <v>54051.5</v>
      </c>
      <c r="BG5" t="s">
        <v>462</v>
      </c>
      <c r="BH5" s="1" t="s">
        <v>564</v>
      </c>
    </row>
    <row r="6" spans="1:60" ht="14.4" customHeight="1">
      <c r="A6">
        <f t="shared" si="4"/>
        <v>5</v>
      </c>
      <c r="B6" t="s">
        <v>40</v>
      </c>
      <c r="C6" t="s">
        <v>6</v>
      </c>
      <c r="D6" t="s">
        <v>23</v>
      </c>
      <c r="E6" t="s">
        <v>458</v>
      </c>
      <c r="F6" t="s">
        <v>188</v>
      </c>
      <c r="G6" t="s">
        <v>188</v>
      </c>
      <c r="H6" t="s">
        <v>190</v>
      </c>
      <c r="I6" t="s">
        <v>4</v>
      </c>
      <c r="J6" t="s">
        <v>2</v>
      </c>
      <c r="K6">
        <v>16</v>
      </c>
      <c r="L6" t="s">
        <v>465</v>
      </c>
      <c r="M6" t="s">
        <v>546</v>
      </c>
      <c r="N6" t="s">
        <v>41</v>
      </c>
      <c r="O6">
        <v>9</v>
      </c>
      <c r="P6">
        <v>1</v>
      </c>
      <c r="Q6">
        <v>11</v>
      </c>
      <c r="R6" t="s">
        <v>1</v>
      </c>
      <c r="V6" t="s">
        <v>0</v>
      </c>
      <c r="Y6" t="s">
        <v>586</v>
      </c>
      <c r="AF6">
        <f t="shared" si="0"/>
        <v>0</v>
      </c>
      <c r="AI6">
        <f t="shared" si="1"/>
        <v>0</v>
      </c>
      <c r="AL6">
        <f t="shared" si="2"/>
        <v>0</v>
      </c>
      <c r="AM6">
        <v>2</v>
      </c>
      <c r="AN6">
        <v>4</v>
      </c>
      <c r="AO6">
        <f t="shared" si="3"/>
        <v>6</v>
      </c>
      <c r="AX6" t="s">
        <v>471</v>
      </c>
      <c r="AY6" t="s">
        <v>565</v>
      </c>
      <c r="AZ6" t="s">
        <v>468</v>
      </c>
      <c r="BA6" t="s">
        <v>469</v>
      </c>
      <c r="BB6" t="s">
        <v>470</v>
      </c>
      <c r="BE6" t="s">
        <v>43</v>
      </c>
      <c r="BF6">
        <f>5390*0.85</f>
        <v>4581.5</v>
      </c>
      <c r="BG6" t="s">
        <v>462</v>
      </c>
      <c r="BH6" s="1" t="s">
        <v>564</v>
      </c>
    </row>
    <row r="7" spans="1:60" ht="14.4" customHeight="1">
      <c r="A7">
        <f t="shared" si="4"/>
        <v>6</v>
      </c>
      <c r="B7" t="s">
        <v>40</v>
      </c>
      <c r="C7" t="s">
        <v>6</v>
      </c>
      <c r="D7" t="s">
        <v>23</v>
      </c>
      <c r="E7" t="s">
        <v>458</v>
      </c>
      <c r="F7" t="s">
        <v>188</v>
      </c>
      <c r="G7" t="s">
        <v>188</v>
      </c>
      <c r="H7" t="s">
        <v>190</v>
      </c>
      <c r="I7" t="s">
        <v>4</v>
      </c>
      <c r="J7" t="s">
        <v>2</v>
      </c>
      <c r="K7">
        <v>16</v>
      </c>
      <c r="L7" t="s">
        <v>466</v>
      </c>
      <c r="M7" t="s">
        <v>547</v>
      </c>
      <c r="N7" t="s">
        <v>41</v>
      </c>
      <c r="O7">
        <v>9</v>
      </c>
      <c r="P7">
        <v>1</v>
      </c>
      <c r="Q7">
        <v>11</v>
      </c>
      <c r="R7" t="s">
        <v>1</v>
      </c>
      <c r="V7" t="s">
        <v>0</v>
      </c>
      <c r="Y7" t="s">
        <v>586</v>
      </c>
      <c r="AF7">
        <f t="shared" si="0"/>
        <v>0</v>
      </c>
      <c r="AI7">
        <f t="shared" si="1"/>
        <v>0</v>
      </c>
      <c r="AL7">
        <f t="shared" si="2"/>
        <v>0</v>
      </c>
      <c r="AM7">
        <v>2</v>
      </c>
      <c r="AN7">
        <v>4</v>
      </c>
      <c r="AO7">
        <f t="shared" si="3"/>
        <v>6</v>
      </c>
      <c r="AX7" t="s">
        <v>471</v>
      </c>
      <c r="AY7" t="s">
        <v>565</v>
      </c>
      <c r="AZ7" t="s">
        <v>468</v>
      </c>
      <c r="BA7" t="s">
        <v>469</v>
      </c>
      <c r="BB7" t="s">
        <v>470</v>
      </c>
      <c r="BE7" t="s">
        <v>43</v>
      </c>
      <c r="BF7">
        <f>80390*0.85</f>
        <v>68331.5</v>
      </c>
      <c r="BG7" t="s">
        <v>462</v>
      </c>
      <c r="BH7" s="1" t="s">
        <v>564</v>
      </c>
    </row>
    <row r="8" spans="1:60" ht="14.4" customHeight="1">
      <c r="A8">
        <f t="shared" si="4"/>
        <v>7</v>
      </c>
      <c r="B8" t="s">
        <v>40</v>
      </c>
      <c r="C8" t="s">
        <v>6</v>
      </c>
      <c r="D8" t="s">
        <v>23</v>
      </c>
      <c r="E8" t="s">
        <v>458</v>
      </c>
      <c r="F8" t="s">
        <v>188</v>
      </c>
      <c r="G8" t="s">
        <v>188</v>
      </c>
      <c r="H8" t="s">
        <v>190</v>
      </c>
      <c r="I8" t="s">
        <v>4</v>
      </c>
      <c r="J8" t="s">
        <v>2</v>
      </c>
      <c r="K8">
        <v>16</v>
      </c>
      <c r="L8" t="s">
        <v>467</v>
      </c>
      <c r="M8" t="s">
        <v>546</v>
      </c>
      <c r="N8" t="s">
        <v>41</v>
      </c>
      <c r="O8">
        <v>9</v>
      </c>
      <c r="P8">
        <v>1</v>
      </c>
      <c r="Q8">
        <v>11</v>
      </c>
      <c r="R8" t="s">
        <v>1</v>
      </c>
      <c r="V8" t="s">
        <v>0</v>
      </c>
      <c r="Y8" t="s">
        <v>587</v>
      </c>
      <c r="AD8">
        <v>6</v>
      </c>
      <c r="AE8">
        <v>7</v>
      </c>
      <c r="AF8">
        <f t="shared" si="0"/>
        <v>6</v>
      </c>
      <c r="AG8">
        <v>6</v>
      </c>
      <c r="AH8">
        <v>7</v>
      </c>
      <c r="AI8">
        <f t="shared" si="1"/>
        <v>6</v>
      </c>
      <c r="AL8">
        <f t="shared" si="2"/>
        <v>0</v>
      </c>
      <c r="AO8">
        <f t="shared" si="3"/>
        <v>0</v>
      </c>
      <c r="AP8" t="s">
        <v>473</v>
      </c>
      <c r="AQ8" t="s">
        <v>474</v>
      </c>
      <c r="AR8" t="s">
        <v>475</v>
      </c>
      <c r="AS8" t="s">
        <v>612</v>
      </c>
      <c r="AT8" t="s">
        <v>476</v>
      </c>
      <c r="AU8" s="1" t="s">
        <v>638</v>
      </c>
      <c r="AV8" t="s">
        <v>477</v>
      </c>
      <c r="AW8" t="s">
        <v>478</v>
      </c>
      <c r="AX8" t="s">
        <v>479</v>
      </c>
      <c r="AY8" t="s">
        <v>566</v>
      </c>
      <c r="AZ8" t="s">
        <v>480</v>
      </c>
      <c r="BA8" t="s">
        <v>481</v>
      </c>
      <c r="BB8" t="s">
        <v>482</v>
      </c>
      <c r="BC8" t="s">
        <v>472</v>
      </c>
      <c r="BD8" t="s">
        <v>473</v>
      </c>
      <c r="BE8" t="s">
        <v>43</v>
      </c>
      <c r="BF8">
        <f>8590*0.85</f>
        <v>7301.5</v>
      </c>
      <c r="BG8" t="s">
        <v>462</v>
      </c>
      <c r="BH8" s="1" t="s">
        <v>564</v>
      </c>
    </row>
    <row r="9" spans="1:60" ht="14.4" customHeight="1">
      <c r="A9">
        <f t="shared" si="4"/>
        <v>8</v>
      </c>
      <c r="B9" t="s">
        <v>40</v>
      </c>
      <c r="C9" t="s">
        <v>6</v>
      </c>
      <c r="D9" t="s">
        <v>23</v>
      </c>
      <c r="E9" t="s">
        <v>458</v>
      </c>
      <c r="F9" t="s">
        <v>188</v>
      </c>
      <c r="G9" t="s">
        <v>188</v>
      </c>
      <c r="H9" t="s">
        <v>190</v>
      </c>
      <c r="I9" t="s">
        <v>4</v>
      </c>
      <c r="J9" t="s">
        <v>2</v>
      </c>
      <c r="K9">
        <v>16</v>
      </c>
      <c r="L9" t="s">
        <v>300</v>
      </c>
      <c r="M9" t="s">
        <v>547</v>
      </c>
      <c r="N9" t="s">
        <v>41</v>
      </c>
      <c r="O9">
        <v>9</v>
      </c>
      <c r="P9">
        <v>1</v>
      </c>
      <c r="Q9">
        <v>11</v>
      </c>
      <c r="R9" t="s">
        <v>1</v>
      </c>
      <c r="V9" t="s">
        <v>0</v>
      </c>
      <c r="Y9" t="s">
        <v>587</v>
      </c>
      <c r="AD9">
        <v>6</v>
      </c>
      <c r="AE9">
        <v>7</v>
      </c>
      <c r="AF9">
        <f t="shared" si="0"/>
        <v>6</v>
      </c>
      <c r="AG9">
        <v>6</v>
      </c>
      <c r="AH9">
        <v>7</v>
      </c>
      <c r="AI9">
        <f t="shared" si="1"/>
        <v>6</v>
      </c>
      <c r="AL9">
        <f t="shared" si="2"/>
        <v>0</v>
      </c>
      <c r="AO9">
        <f t="shared" si="3"/>
        <v>0</v>
      </c>
      <c r="AP9" t="s">
        <v>473</v>
      </c>
      <c r="AQ9" t="s">
        <v>474</v>
      </c>
      <c r="AR9" t="s">
        <v>475</v>
      </c>
      <c r="AS9" t="s">
        <v>612</v>
      </c>
      <c r="AT9" t="s">
        <v>476</v>
      </c>
      <c r="AU9" s="1" t="s">
        <v>638</v>
      </c>
      <c r="AV9" t="s">
        <v>477</v>
      </c>
      <c r="AW9" t="s">
        <v>478</v>
      </c>
      <c r="AX9" t="s">
        <v>479</v>
      </c>
      <c r="AY9" t="s">
        <v>566</v>
      </c>
      <c r="AZ9" t="s">
        <v>480</v>
      </c>
      <c r="BA9" t="s">
        <v>481</v>
      </c>
      <c r="BB9" t="s">
        <v>482</v>
      </c>
      <c r="BC9" t="s">
        <v>472</v>
      </c>
      <c r="BD9" t="s">
        <v>473</v>
      </c>
      <c r="BE9" t="s">
        <v>43</v>
      </c>
      <c r="BF9">
        <f>128190*0.85</f>
        <v>108961.5</v>
      </c>
      <c r="BG9" t="s">
        <v>462</v>
      </c>
      <c r="BH9" s="1" t="s">
        <v>564</v>
      </c>
    </row>
    <row r="10" spans="1:60" ht="14.4" customHeight="1">
      <c r="A10">
        <f t="shared" si="4"/>
        <v>9</v>
      </c>
      <c r="B10" t="s">
        <v>44</v>
      </c>
      <c r="C10" t="s">
        <v>6</v>
      </c>
      <c r="D10" t="s">
        <v>23</v>
      </c>
      <c r="F10" t="s">
        <v>222</v>
      </c>
      <c r="G10" t="s">
        <v>223</v>
      </c>
      <c r="H10" t="s">
        <v>588</v>
      </c>
      <c r="I10" t="s">
        <v>5</v>
      </c>
      <c r="J10" t="s">
        <v>2</v>
      </c>
      <c r="K10">
        <v>16</v>
      </c>
      <c r="L10" t="s">
        <v>348</v>
      </c>
      <c r="M10" t="s">
        <v>547</v>
      </c>
      <c r="N10" t="s">
        <v>347</v>
      </c>
      <c r="O10">
        <v>8</v>
      </c>
      <c r="P10">
        <v>1</v>
      </c>
      <c r="Q10">
        <v>9</v>
      </c>
      <c r="R10" t="s">
        <v>1</v>
      </c>
      <c r="Y10" t="s">
        <v>362</v>
      </c>
      <c r="AD10">
        <v>1</v>
      </c>
      <c r="AE10">
        <v>3</v>
      </c>
      <c r="AF10">
        <f t="shared" si="0"/>
        <v>4</v>
      </c>
      <c r="AI10">
        <f t="shared" si="1"/>
        <v>0</v>
      </c>
      <c r="AL10">
        <f t="shared" si="2"/>
        <v>0</v>
      </c>
      <c r="AO10">
        <f t="shared" si="3"/>
        <v>0</v>
      </c>
      <c r="AP10" t="s">
        <v>364</v>
      </c>
      <c r="AQ10" t="s">
        <v>363</v>
      </c>
      <c r="AR10" t="s">
        <v>365</v>
      </c>
      <c r="AS10" t="s">
        <v>366</v>
      </c>
      <c r="BD10" t="s">
        <v>364</v>
      </c>
      <c r="BE10" t="s">
        <v>45</v>
      </c>
      <c r="BF10">
        <f>41450*0.8</f>
        <v>33160</v>
      </c>
      <c r="BG10" t="s">
        <v>327</v>
      </c>
      <c r="BH10" t="s">
        <v>361</v>
      </c>
    </row>
    <row r="11" spans="1:60" ht="14.4" customHeight="1">
      <c r="A11">
        <f t="shared" si="4"/>
        <v>10</v>
      </c>
      <c r="B11" t="s">
        <v>44</v>
      </c>
      <c r="C11" t="s">
        <v>6</v>
      </c>
      <c r="D11" t="s">
        <v>23</v>
      </c>
      <c r="F11" t="s">
        <v>222</v>
      </c>
      <c r="G11" t="s">
        <v>223</v>
      </c>
      <c r="H11" t="s">
        <v>588</v>
      </c>
      <c r="I11" t="s">
        <v>5</v>
      </c>
      <c r="J11" t="s">
        <v>2</v>
      </c>
      <c r="K11">
        <v>16</v>
      </c>
      <c r="L11" t="s">
        <v>349</v>
      </c>
      <c r="M11" t="s">
        <v>547</v>
      </c>
      <c r="N11" t="s">
        <v>347</v>
      </c>
      <c r="O11">
        <v>8</v>
      </c>
      <c r="P11">
        <v>1</v>
      </c>
      <c r="Q11">
        <v>9</v>
      </c>
      <c r="R11" t="s">
        <v>1</v>
      </c>
      <c r="Y11" t="s">
        <v>362</v>
      </c>
      <c r="AD11">
        <v>1</v>
      </c>
      <c r="AE11">
        <v>3</v>
      </c>
      <c r="AF11">
        <f t="shared" si="0"/>
        <v>4</v>
      </c>
      <c r="AI11">
        <f t="shared" si="1"/>
        <v>0</v>
      </c>
      <c r="AL11">
        <f t="shared" si="2"/>
        <v>0</v>
      </c>
      <c r="AO11">
        <f t="shared" si="3"/>
        <v>0</v>
      </c>
      <c r="AP11" t="s">
        <v>364</v>
      </c>
      <c r="AQ11" t="s">
        <v>363</v>
      </c>
      <c r="AR11" t="s">
        <v>365</v>
      </c>
      <c r="AS11" t="s">
        <v>366</v>
      </c>
      <c r="BD11" t="s">
        <v>364</v>
      </c>
      <c r="BE11" t="s">
        <v>45</v>
      </c>
      <c r="BF11">
        <f>45450*0.8</f>
        <v>36360</v>
      </c>
      <c r="BG11" t="s">
        <v>327</v>
      </c>
      <c r="BH11" t="s">
        <v>361</v>
      </c>
    </row>
    <row r="12" spans="1:60" ht="14.4" customHeight="1">
      <c r="A12">
        <f t="shared" si="4"/>
        <v>11</v>
      </c>
      <c r="B12" t="s">
        <v>44</v>
      </c>
      <c r="C12" t="s">
        <v>6</v>
      </c>
      <c r="D12" t="s">
        <v>23</v>
      </c>
      <c r="F12" t="s">
        <v>222</v>
      </c>
      <c r="G12" t="s">
        <v>223</v>
      </c>
      <c r="H12" t="s">
        <v>588</v>
      </c>
      <c r="I12" t="s">
        <v>5</v>
      </c>
      <c r="J12" t="s">
        <v>2</v>
      </c>
      <c r="K12">
        <v>16</v>
      </c>
      <c r="L12" t="s">
        <v>350</v>
      </c>
      <c r="M12" t="s">
        <v>547</v>
      </c>
      <c r="N12" t="s">
        <v>347</v>
      </c>
      <c r="O12">
        <v>8</v>
      </c>
      <c r="P12">
        <v>1</v>
      </c>
      <c r="Q12">
        <v>9</v>
      </c>
      <c r="R12" t="s">
        <v>1</v>
      </c>
      <c r="Y12" t="s">
        <v>367</v>
      </c>
      <c r="AD12">
        <v>4</v>
      </c>
      <c r="AE12">
        <v>4</v>
      </c>
      <c r="AF12">
        <f t="shared" si="0"/>
        <v>1</v>
      </c>
      <c r="AI12">
        <f t="shared" si="1"/>
        <v>0</v>
      </c>
      <c r="AL12">
        <f t="shared" si="2"/>
        <v>0</v>
      </c>
      <c r="AO12">
        <f t="shared" si="3"/>
        <v>0</v>
      </c>
      <c r="AS12" t="s">
        <v>368</v>
      </c>
      <c r="AT12" t="s">
        <v>369</v>
      </c>
      <c r="AU12" t="s">
        <v>370</v>
      </c>
      <c r="AV12" t="s">
        <v>371</v>
      </c>
      <c r="AW12" t="s">
        <v>372</v>
      </c>
      <c r="BE12" t="s">
        <v>45</v>
      </c>
      <c r="BF12">
        <f>58450*0.8</f>
        <v>46760</v>
      </c>
      <c r="BG12" t="s">
        <v>327</v>
      </c>
      <c r="BH12" t="s">
        <v>361</v>
      </c>
    </row>
    <row r="13" spans="1:60" ht="14.4" customHeight="1">
      <c r="A13">
        <f t="shared" si="4"/>
        <v>12</v>
      </c>
      <c r="B13" t="s">
        <v>44</v>
      </c>
      <c r="C13" t="s">
        <v>6</v>
      </c>
      <c r="D13" t="s">
        <v>23</v>
      </c>
      <c r="F13" t="s">
        <v>222</v>
      </c>
      <c r="G13" t="s">
        <v>223</v>
      </c>
      <c r="H13" t="s">
        <v>588</v>
      </c>
      <c r="I13" t="s">
        <v>5</v>
      </c>
      <c r="J13" t="s">
        <v>2</v>
      </c>
      <c r="K13">
        <v>16</v>
      </c>
      <c r="L13" t="s">
        <v>351</v>
      </c>
      <c r="M13" t="s">
        <v>547</v>
      </c>
      <c r="N13" t="s">
        <v>347</v>
      </c>
      <c r="O13">
        <v>8</v>
      </c>
      <c r="P13">
        <v>1</v>
      </c>
      <c r="Q13">
        <v>9</v>
      </c>
      <c r="R13" t="s">
        <v>1</v>
      </c>
      <c r="Y13" t="s">
        <v>367</v>
      </c>
      <c r="AD13">
        <v>4</v>
      </c>
      <c r="AE13">
        <v>4</v>
      </c>
      <c r="AF13">
        <f t="shared" si="0"/>
        <v>1</v>
      </c>
      <c r="AI13">
        <f t="shared" si="1"/>
        <v>0</v>
      </c>
      <c r="AL13">
        <f t="shared" si="2"/>
        <v>0</v>
      </c>
      <c r="AO13">
        <f t="shared" si="3"/>
        <v>0</v>
      </c>
      <c r="AS13" t="s">
        <v>368</v>
      </c>
      <c r="AT13" t="s">
        <v>369</v>
      </c>
      <c r="AU13" t="s">
        <v>370</v>
      </c>
      <c r="AV13" t="s">
        <v>371</v>
      </c>
      <c r="AW13" t="s">
        <v>372</v>
      </c>
      <c r="BE13" t="s">
        <v>45</v>
      </c>
      <c r="BF13">
        <f>63450*0.8</f>
        <v>50760</v>
      </c>
      <c r="BG13" t="s">
        <v>327</v>
      </c>
      <c r="BH13" t="s">
        <v>361</v>
      </c>
    </row>
    <row r="14" spans="1:60" ht="14.4" customHeight="1">
      <c r="A14">
        <f t="shared" si="4"/>
        <v>13</v>
      </c>
      <c r="B14" t="s">
        <v>44</v>
      </c>
      <c r="C14" t="s">
        <v>6</v>
      </c>
      <c r="D14" t="s">
        <v>23</v>
      </c>
      <c r="F14" t="s">
        <v>222</v>
      </c>
      <c r="G14" t="s">
        <v>223</v>
      </c>
      <c r="H14" t="s">
        <v>588</v>
      </c>
      <c r="I14" t="s">
        <v>5</v>
      </c>
      <c r="J14" t="s">
        <v>2</v>
      </c>
      <c r="K14">
        <v>16</v>
      </c>
      <c r="L14" t="s">
        <v>353</v>
      </c>
      <c r="M14" t="s">
        <v>547</v>
      </c>
      <c r="N14" t="s">
        <v>347</v>
      </c>
      <c r="O14">
        <v>8</v>
      </c>
      <c r="P14">
        <v>1</v>
      </c>
      <c r="Q14">
        <v>9</v>
      </c>
      <c r="R14" t="s">
        <v>1</v>
      </c>
      <c r="Y14" t="s">
        <v>384</v>
      </c>
      <c r="AD14">
        <v>1</v>
      </c>
      <c r="AE14">
        <v>7</v>
      </c>
      <c r="AF14">
        <f t="shared" si="0"/>
        <v>1</v>
      </c>
      <c r="AG14">
        <v>1</v>
      </c>
      <c r="AH14">
        <v>7</v>
      </c>
      <c r="AI14">
        <f t="shared" si="1"/>
        <v>1</v>
      </c>
      <c r="AL14">
        <f t="shared" si="2"/>
        <v>0</v>
      </c>
      <c r="AO14">
        <f t="shared" si="3"/>
        <v>0</v>
      </c>
      <c r="AP14" s="1" t="s">
        <v>639</v>
      </c>
      <c r="AQ14" t="s">
        <v>373</v>
      </c>
      <c r="AR14" t="s">
        <v>374</v>
      </c>
      <c r="AS14" t="s">
        <v>375</v>
      </c>
      <c r="AT14" t="s">
        <v>376</v>
      </c>
      <c r="AU14" t="s">
        <v>377</v>
      </c>
      <c r="AV14" t="s">
        <v>378</v>
      </c>
      <c r="AW14" s="1" t="s">
        <v>640</v>
      </c>
      <c r="AX14" t="s">
        <v>379</v>
      </c>
      <c r="AY14" t="s">
        <v>613</v>
      </c>
      <c r="AZ14" t="s">
        <v>380</v>
      </c>
      <c r="BA14" t="s">
        <v>381</v>
      </c>
      <c r="BB14" t="s">
        <v>382</v>
      </c>
      <c r="BC14" t="s">
        <v>383</v>
      </c>
      <c r="BD14" s="1" t="s">
        <v>639</v>
      </c>
      <c r="BE14" t="s">
        <v>45</v>
      </c>
      <c r="BF14">
        <f>89450*0.8</f>
        <v>71560</v>
      </c>
      <c r="BG14" t="s">
        <v>327</v>
      </c>
      <c r="BH14" t="s">
        <v>361</v>
      </c>
    </row>
    <row r="15" spans="1:60" ht="14.4" customHeight="1">
      <c r="A15">
        <f t="shared" si="4"/>
        <v>14</v>
      </c>
      <c r="B15" t="s">
        <v>44</v>
      </c>
      <c r="C15" t="s">
        <v>6</v>
      </c>
      <c r="D15" t="s">
        <v>23</v>
      </c>
      <c r="F15" t="s">
        <v>222</v>
      </c>
      <c r="G15" t="s">
        <v>223</v>
      </c>
      <c r="H15" t="s">
        <v>588</v>
      </c>
      <c r="I15" t="s">
        <v>5</v>
      </c>
      <c r="J15" t="s">
        <v>2</v>
      </c>
      <c r="K15">
        <v>16</v>
      </c>
      <c r="L15" t="s">
        <v>352</v>
      </c>
      <c r="M15" t="s">
        <v>547</v>
      </c>
      <c r="N15" t="s">
        <v>347</v>
      </c>
      <c r="O15">
        <v>8</v>
      </c>
      <c r="P15">
        <v>1</v>
      </c>
      <c r="Q15">
        <v>9</v>
      </c>
      <c r="R15" t="s">
        <v>1</v>
      </c>
      <c r="Y15" t="s">
        <v>384</v>
      </c>
      <c r="AD15">
        <v>1</v>
      </c>
      <c r="AE15">
        <v>7</v>
      </c>
      <c r="AF15">
        <f t="shared" si="0"/>
        <v>1</v>
      </c>
      <c r="AG15">
        <v>1</v>
      </c>
      <c r="AH15">
        <v>7</v>
      </c>
      <c r="AI15">
        <f t="shared" si="1"/>
        <v>1</v>
      </c>
      <c r="AL15">
        <f t="shared" si="2"/>
        <v>0</v>
      </c>
      <c r="AO15">
        <f t="shared" si="3"/>
        <v>0</v>
      </c>
      <c r="AP15" s="1" t="s">
        <v>639</v>
      </c>
      <c r="AQ15" t="s">
        <v>373</v>
      </c>
      <c r="AR15" t="s">
        <v>374</v>
      </c>
      <c r="AS15" t="s">
        <v>375</v>
      </c>
      <c r="AT15" t="s">
        <v>376</v>
      </c>
      <c r="AU15" t="s">
        <v>377</v>
      </c>
      <c r="AV15" t="s">
        <v>378</v>
      </c>
      <c r="AW15" s="1" t="s">
        <v>640</v>
      </c>
      <c r="AX15" t="s">
        <v>379</v>
      </c>
      <c r="AY15" t="s">
        <v>613</v>
      </c>
      <c r="AZ15" t="s">
        <v>380</v>
      </c>
      <c r="BA15" t="s">
        <v>381</v>
      </c>
      <c r="BB15" t="s">
        <v>382</v>
      </c>
      <c r="BC15" t="s">
        <v>383</v>
      </c>
      <c r="BD15" s="1" t="s">
        <v>639</v>
      </c>
      <c r="BE15" t="s">
        <v>45</v>
      </c>
      <c r="BF15">
        <f>100450*0.8</f>
        <v>80360</v>
      </c>
      <c r="BG15" t="s">
        <v>327</v>
      </c>
      <c r="BH15" t="s">
        <v>361</v>
      </c>
    </row>
    <row r="16" spans="1:60" ht="14.4" customHeight="1">
      <c r="A16">
        <f t="shared" si="4"/>
        <v>15</v>
      </c>
      <c r="B16" t="s">
        <v>44</v>
      </c>
      <c r="C16" t="s">
        <v>6</v>
      </c>
      <c r="D16" t="s">
        <v>23</v>
      </c>
      <c r="F16" t="s">
        <v>222</v>
      </c>
      <c r="G16" t="s">
        <v>223</v>
      </c>
      <c r="H16" t="s">
        <v>588</v>
      </c>
      <c r="I16" t="s">
        <v>5</v>
      </c>
      <c r="J16" t="s">
        <v>2</v>
      </c>
      <c r="K16">
        <v>16</v>
      </c>
      <c r="L16" t="s">
        <v>354</v>
      </c>
      <c r="M16" t="s">
        <v>547</v>
      </c>
      <c r="N16" t="s">
        <v>347</v>
      </c>
      <c r="O16">
        <v>8</v>
      </c>
      <c r="P16">
        <v>1</v>
      </c>
      <c r="Q16">
        <v>9</v>
      </c>
      <c r="R16" t="s">
        <v>1</v>
      </c>
      <c r="Y16" t="s">
        <v>384</v>
      </c>
      <c r="AD16">
        <v>1</v>
      </c>
      <c r="AE16">
        <v>7</v>
      </c>
      <c r="AF16">
        <f t="shared" si="0"/>
        <v>1</v>
      </c>
      <c r="AG16">
        <v>1</v>
      </c>
      <c r="AH16">
        <v>7</v>
      </c>
      <c r="AI16">
        <f t="shared" si="1"/>
        <v>1</v>
      </c>
      <c r="AL16">
        <f t="shared" si="2"/>
        <v>0</v>
      </c>
      <c r="AO16">
        <f t="shared" si="3"/>
        <v>0</v>
      </c>
      <c r="AP16" s="1" t="s">
        <v>639</v>
      </c>
      <c r="AQ16" t="s">
        <v>373</v>
      </c>
      <c r="AR16" t="s">
        <v>374</v>
      </c>
      <c r="AS16" t="s">
        <v>375</v>
      </c>
      <c r="AT16" t="s">
        <v>376</v>
      </c>
      <c r="AU16" t="s">
        <v>377</v>
      </c>
      <c r="AV16" t="s">
        <v>378</v>
      </c>
      <c r="AW16" s="1" t="s">
        <v>640</v>
      </c>
      <c r="AX16" t="s">
        <v>379</v>
      </c>
      <c r="AY16" t="s">
        <v>613</v>
      </c>
      <c r="AZ16" t="s">
        <v>380</v>
      </c>
      <c r="BA16" t="s">
        <v>381</v>
      </c>
      <c r="BB16" t="s">
        <v>382</v>
      </c>
      <c r="BC16" t="s">
        <v>383</v>
      </c>
      <c r="BD16" s="1" t="s">
        <v>639</v>
      </c>
      <c r="BE16" t="s">
        <v>45</v>
      </c>
      <c r="BF16">
        <f>139450*0.8</f>
        <v>111560</v>
      </c>
      <c r="BG16" t="s">
        <v>327</v>
      </c>
      <c r="BH16" t="s">
        <v>361</v>
      </c>
    </row>
    <row r="17" spans="1:60" ht="14.4" customHeight="1">
      <c r="A17">
        <f t="shared" si="4"/>
        <v>16</v>
      </c>
      <c r="B17" t="s">
        <v>44</v>
      </c>
      <c r="C17" t="s">
        <v>6</v>
      </c>
      <c r="D17" t="s">
        <v>23</v>
      </c>
      <c r="F17" t="s">
        <v>222</v>
      </c>
      <c r="G17" t="s">
        <v>223</v>
      </c>
      <c r="H17" t="s">
        <v>588</v>
      </c>
      <c r="I17" t="s">
        <v>5</v>
      </c>
      <c r="J17" t="s">
        <v>2</v>
      </c>
      <c r="K17">
        <v>16</v>
      </c>
      <c r="L17" t="s">
        <v>355</v>
      </c>
      <c r="M17" t="s">
        <v>562</v>
      </c>
      <c r="N17" t="s">
        <v>347</v>
      </c>
      <c r="O17">
        <v>1</v>
      </c>
      <c r="P17">
        <v>1</v>
      </c>
      <c r="Q17">
        <v>9</v>
      </c>
      <c r="R17" t="s">
        <v>1</v>
      </c>
      <c r="Y17" t="s">
        <v>362</v>
      </c>
      <c r="AD17">
        <v>1</v>
      </c>
      <c r="AE17">
        <v>3</v>
      </c>
      <c r="AF17">
        <f t="shared" si="0"/>
        <v>4</v>
      </c>
      <c r="AI17">
        <f t="shared" si="1"/>
        <v>0</v>
      </c>
      <c r="AL17">
        <f t="shared" si="2"/>
        <v>0</v>
      </c>
      <c r="AO17">
        <f t="shared" si="3"/>
        <v>0</v>
      </c>
      <c r="AP17" t="s">
        <v>364</v>
      </c>
      <c r="AQ17" t="s">
        <v>363</v>
      </c>
      <c r="AR17" t="s">
        <v>365</v>
      </c>
      <c r="AS17" t="s">
        <v>366</v>
      </c>
      <c r="BD17" t="s">
        <v>364</v>
      </c>
      <c r="BE17" t="s">
        <v>45</v>
      </c>
      <c r="BF17">
        <f>3745*0.8</f>
        <v>2996</v>
      </c>
      <c r="BG17" t="s">
        <v>327</v>
      </c>
      <c r="BH17" t="s">
        <v>361</v>
      </c>
    </row>
    <row r="18" spans="1:60" ht="14.4" customHeight="1">
      <c r="A18">
        <f t="shared" si="4"/>
        <v>17</v>
      </c>
      <c r="B18" t="s">
        <v>44</v>
      </c>
      <c r="C18" t="s">
        <v>6</v>
      </c>
      <c r="D18" t="s">
        <v>23</v>
      </c>
      <c r="F18" t="s">
        <v>222</v>
      </c>
      <c r="G18" t="s">
        <v>223</v>
      </c>
      <c r="H18" t="s">
        <v>588</v>
      </c>
      <c r="I18" t="s">
        <v>5</v>
      </c>
      <c r="J18" t="s">
        <v>2</v>
      </c>
      <c r="K18">
        <v>16</v>
      </c>
      <c r="L18" t="s">
        <v>356</v>
      </c>
      <c r="M18" t="s">
        <v>549</v>
      </c>
      <c r="N18" t="s">
        <v>347</v>
      </c>
      <c r="O18">
        <v>7</v>
      </c>
      <c r="P18">
        <v>1</v>
      </c>
      <c r="Q18">
        <v>9</v>
      </c>
      <c r="R18" t="s">
        <v>1</v>
      </c>
      <c r="Y18" t="s">
        <v>362</v>
      </c>
      <c r="AD18">
        <v>1</v>
      </c>
      <c r="AE18">
        <v>3</v>
      </c>
      <c r="AF18">
        <f t="shared" si="0"/>
        <v>4</v>
      </c>
      <c r="AI18">
        <f t="shared" si="1"/>
        <v>0</v>
      </c>
      <c r="AL18">
        <f t="shared" si="2"/>
        <v>0</v>
      </c>
      <c r="AO18">
        <f t="shared" si="3"/>
        <v>0</v>
      </c>
      <c r="AP18" t="s">
        <v>364</v>
      </c>
      <c r="AQ18" t="s">
        <v>363</v>
      </c>
      <c r="AR18" t="s">
        <v>365</v>
      </c>
      <c r="AS18" t="s">
        <v>366</v>
      </c>
      <c r="BD18" t="s">
        <v>364</v>
      </c>
      <c r="BE18" t="s">
        <v>45</v>
      </c>
      <c r="BF18">
        <f>2945*0.8</f>
        <v>2356</v>
      </c>
      <c r="BG18" t="s">
        <v>327</v>
      </c>
      <c r="BH18" t="s">
        <v>361</v>
      </c>
    </row>
    <row r="19" spans="1:60" ht="14.4" customHeight="1">
      <c r="A19">
        <f t="shared" si="4"/>
        <v>18</v>
      </c>
      <c r="B19" t="s">
        <v>44</v>
      </c>
      <c r="C19" t="s">
        <v>6</v>
      </c>
      <c r="D19" t="s">
        <v>23</v>
      </c>
      <c r="F19" t="s">
        <v>222</v>
      </c>
      <c r="G19" t="s">
        <v>223</v>
      </c>
      <c r="H19" t="s">
        <v>588</v>
      </c>
      <c r="I19" t="s">
        <v>5</v>
      </c>
      <c r="J19" t="s">
        <v>2</v>
      </c>
      <c r="K19">
        <v>16</v>
      </c>
      <c r="L19" t="s">
        <v>357</v>
      </c>
      <c r="M19" t="s">
        <v>562</v>
      </c>
      <c r="N19" t="s">
        <v>347</v>
      </c>
      <c r="O19">
        <v>1</v>
      </c>
      <c r="P19">
        <v>1</v>
      </c>
      <c r="Q19">
        <v>9</v>
      </c>
      <c r="R19" t="s">
        <v>1</v>
      </c>
      <c r="Y19" t="s">
        <v>367</v>
      </c>
      <c r="AD19">
        <v>4</v>
      </c>
      <c r="AE19">
        <v>4</v>
      </c>
      <c r="AF19">
        <f t="shared" si="0"/>
        <v>1</v>
      </c>
      <c r="AI19">
        <f t="shared" si="1"/>
        <v>0</v>
      </c>
      <c r="AL19">
        <f t="shared" si="2"/>
        <v>0</v>
      </c>
      <c r="AO19">
        <f t="shared" si="3"/>
        <v>0</v>
      </c>
      <c r="AS19" t="s">
        <v>368</v>
      </c>
      <c r="AT19" t="s">
        <v>369</v>
      </c>
      <c r="AU19" t="s">
        <v>370</v>
      </c>
      <c r="AV19" t="s">
        <v>371</v>
      </c>
      <c r="AW19" t="s">
        <v>372</v>
      </c>
      <c r="BE19" t="s">
        <v>45</v>
      </c>
      <c r="BF19">
        <f>5445*0.8</f>
        <v>4356</v>
      </c>
      <c r="BG19" t="s">
        <v>327</v>
      </c>
      <c r="BH19" t="s">
        <v>361</v>
      </c>
    </row>
    <row r="20" spans="1:60" ht="14.4" customHeight="1">
      <c r="A20">
        <f t="shared" si="4"/>
        <v>19</v>
      </c>
      <c r="B20" t="s">
        <v>44</v>
      </c>
      <c r="C20" t="s">
        <v>6</v>
      </c>
      <c r="D20" t="s">
        <v>23</v>
      </c>
      <c r="F20" t="s">
        <v>222</v>
      </c>
      <c r="G20" t="s">
        <v>223</v>
      </c>
      <c r="H20" t="s">
        <v>588</v>
      </c>
      <c r="I20" t="s">
        <v>5</v>
      </c>
      <c r="J20" t="s">
        <v>2</v>
      </c>
      <c r="K20">
        <v>16</v>
      </c>
      <c r="L20" t="s">
        <v>358</v>
      </c>
      <c r="M20" t="s">
        <v>549</v>
      </c>
      <c r="N20" t="s">
        <v>347</v>
      </c>
      <c r="O20">
        <v>7</v>
      </c>
      <c r="P20">
        <v>1</v>
      </c>
      <c r="Q20">
        <v>9</v>
      </c>
      <c r="R20" t="s">
        <v>1</v>
      </c>
      <c r="Y20" t="s">
        <v>367</v>
      </c>
      <c r="AD20">
        <v>4</v>
      </c>
      <c r="AE20">
        <v>4</v>
      </c>
      <c r="AF20">
        <f t="shared" si="0"/>
        <v>1</v>
      </c>
      <c r="AI20">
        <f t="shared" si="1"/>
        <v>0</v>
      </c>
      <c r="AL20">
        <f t="shared" si="2"/>
        <v>0</v>
      </c>
      <c r="AO20">
        <f t="shared" si="3"/>
        <v>0</v>
      </c>
      <c r="AS20" t="s">
        <v>368</v>
      </c>
      <c r="AT20" t="s">
        <v>369</v>
      </c>
      <c r="AU20" t="s">
        <v>370</v>
      </c>
      <c r="AV20" t="s">
        <v>371</v>
      </c>
      <c r="AW20" t="s">
        <v>372</v>
      </c>
      <c r="BE20" t="s">
        <v>45</v>
      </c>
      <c r="BF20">
        <f>4245*0.8</f>
        <v>3396</v>
      </c>
      <c r="BG20" t="s">
        <v>327</v>
      </c>
      <c r="BH20" t="s">
        <v>361</v>
      </c>
    </row>
    <row r="21" spans="1:60" ht="14.4" customHeight="1">
      <c r="A21">
        <f t="shared" si="4"/>
        <v>20</v>
      </c>
      <c r="B21" t="s">
        <v>44</v>
      </c>
      <c r="C21" t="s">
        <v>6</v>
      </c>
      <c r="D21" t="s">
        <v>23</v>
      </c>
      <c r="F21" t="s">
        <v>222</v>
      </c>
      <c r="G21" t="s">
        <v>223</v>
      </c>
      <c r="H21" t="s">
        <v>588</v>
      </c>
      <c r="I21" t="s">
        <v>5</v>
      </c>
      <c r="J21" t="s">
        <v>2</v>
      </c>
      <c r="K21">
        <v>16</v>
      </c>
      <c r="L21" t="s">
        <v>359</v>
      </c>
      <c r="M21" t="s">
        <v>562</v>
      </c>
      <c r="N21" t="s">
        <v>347</v>
      </c>
      <c r="O21">
        <v>1</v>
      </c>
      <c r="P21">
        <v>1</v>
      </c>
      <c r="Q21">
        <v>9</v>
      </c>
      <c r="R21" t="s">
        <v>1</v>
      </c>
      <c r="Y21" t="s">
        <v>384</v>
      </c>
      <c r="AD21">
        <v>1</v>
      </c>
      <c r="AE21">
        <v>7</v>
      </c>
      <c r="AF21">
        <f t="shared" si="0"/>
        <v>1</v>
      </c>
      <c r="AG21">
        <v>1</v>
      </c>
      <c r="AH21">
        <v>7</v>
      </c>
      <c r="AI21">
        <f t="shared" si="1"/>
        <v>1</v>
      </c>
      <c r="AL21">
        <f t="shared" si="2"/>
        <v>0</v>
      </c>
      <c r="AO21">
        <f t="shared" si="3"/>
        <v>0</v>
      </c>
      <c r="AP21" s="1" t="s">
        <v>639</v>
      </c>
      <c r="AQ21" t="s">
        <v>373</v>
      </c>
      <c r="AR21" t="s">
        <v>374</v>
      </c>
      <c r="AS21" t="s">
        <v>375</v>
      </c>
      <c r="AT21" t="s">
        <v>376</v>
      </c>
      <c r="AU21" t="s">
        <v>377</v>
      </c>
      <c r="AV21" t="s">
        <v>378</v>
      </c>
      <c r="AW21" s="1" t="s">
        <v>640</v>
      </c>
      <c r="AX21" t="s">
        <v>379</v>
      </c>
      <c r="AY21" t="s">
        <v>613</v>
      </c>
      <c r="AZ21" t="s">
        <v>380</v>
      </c>
      <c r="BA21" t="s">
        <v>381</v>
      </c>
      <c r="BB21" t="s">
        <v>382</v>
      </c>
      <c r="BC21" t="s">
        <v>383</v>
      </c>
      <c r="BD21" s="1" t="s">
        <v>639</v>
      </c>
      <c r="BE21" t="s">
        <v>45</v>
      </c>
      <c r="BF21">
        <f>8845*0.8</f>
        <v>7076</v>
      </c>
      <c r="BG21" t="s">
        <v>327</v>
      </c>
      <c r="BH21" t="s">
        <v>361</v>
      </c>
    </row>
    <row r="22" spans="1:60" ht="14.4" customHeight="1">
      <c r="A22">
        <f t="shared" si="4"/>
        <v>21</v>
      </c>
      <c r="B22" t="s">
        <v>44</v>
      </c>
      <c r="C22" t="s">
        <v>6</v>
      </c>
      <c r="D22" t="s">
        <v>23</v>
      </c>
      <c r="F22" t="s">
        <v>222</v>
      </c>
      <c r="G22" t="s">
        <v>223</v>
      </c>
      <c r="H22" t="s">
        <v>588</v>
      </c>
      <c r="I22" t="s">
        <v>5</v>
      </c>
      <c r="J22" t="s">
        <v>2</v>
      </c>
      <c r="K22">
        <v>16</v>
      </c>
      <c r="L22" t="s">
        <v>360</v>
      </c>
      <c r="M22" t="s">
        <v>549</v>
      </c>
      <c r="N22" t="s">
        <v>347</v>
      </c>
      <c r="O22">
        <v>7</v>
      </c>
      <c r="P22">
        <v>1</v>
      </c>
      <c r="Q22">
        <v>9</v>
      </c>
      <c r="R22" t="s">
        <v>1</v>
      </c>
      <c r="Y22" t="s">
        <v>384</v>
      </c>
      <c r="AD22">
        <v>1</v>
      </c>
      <c r="AE22">
        <v>7</v>
      </c>
      <c r="AF22">
        <f t="shared" si="0"/>
        <v>1</v>
      </c>
      <c r="AG22">
        <v>1</v>
      </c>
      <c r="AH22">
        <v>7</v>
      </c>
      <c r="AI22">
        <f t="shared" si="1"/>
        <v>1</v>
      </c>
      <c r="AL22">
        <f t="shared" si="2"/>
        <v>0</v>
      </c>
      <c r="AO22">
        <f t="shared" si="3"/>
        <v>0</v>
      </c>
      <c r="AP22" s="1" t="s">
        <v>639</v>
      </c>
      <c r="AQ22" t="s">
        <v>373</v>
      </c>
      <c r="AR22" t="s">
        <v>374</v>
      </c>
      <c r="AS22" t="s">
        <v>375</v>
      </c>
      <c r="AT22" t="s">
        <v>376</v>
      </c>
      <c r="AU22" t="s">
        <v>377</v>
      </c>
      <c r="AV22" t="s">
        <v>378</v>
      </c>
      <c r="AW22" s="1" t="s">
        <v>640</v>
      </c>
      <c r="AX22" t="s">
        <v>379</v>
      </c>
      <c r="AY22" t="s">
        <v>613</v>
      </c>
      <c r="AZ22" t="s">
        <v>380</v>
      </c>
      <c r="BA22" t="s">
        <v>381</v>
      </c>
      <c r="BB22" t="s">
        <v>382</v>
      </c>
      <c r="BC22" t="s">
        <v>383</v>
      </c>
      <c r="BD22" s="1" t="s">
        <v>639</v>
      </c>
      <c r="BE22" t="s">
        <v>45</v>
      </c>
      <c r="BF22">
        <f>6345*0.8</f>
        <v>5076</v>
      </c>
      <c r="BG22" t="s">
        <v>327</v>
      </c>
      <c r="BH22" t="s">
        <v>361</v>
      </c>
    </row>
    <row r="23" spans="1:60" ht="14.4" customHeight="1">
      <c r="A23">
        <f t="shared" si="4"/>
        <v>22</v>
      </c>
      <c r="B23" t="s">
        <v>49</v>
      </c>
      <c r="C23" t="s">
        <v>6</v>
      </c>
      <c r="D23" t="s">
        <v>23</v>
      </c>
      <c r="F23" t="s">
        <v>225</v>
      </c>
      <c r="G23" t="s">
        <v>226</v>
      </c>
      <c r="H23" t="s">
        <v>588</v>
      </c>
      <c r="I23" t="s">
        <v>5</v>
      </c>
      <c r="J23" t="s">
        <v>2</v>
      </c>
      <c r="K23">
        <v>20</v>
      </c>
      <c r="L23" t="s">
        <v>386</v>
      </c>
      <c r="M23" t="s">
        <v>548</v>
      </c>
      <c r="N23" t="s">
        <v>385</v>
      </c>
      <c r="O23">
        <v>8</v>
      </c>
      <c r="P23">
        <v>2</v>
      </c>
      <c r="Q23">
        <v>11</v>
      </c>
      <c r="R23" t="s">
        <v>1</v>
      </c>
      <c r="Y23" t="s">
        <v>401</v>
      </c>
      <c r="AD23">
        <v>2</v>
      </c>
      <c r="AE23">
        <v>3</v>
      </c>
      <c r="AF23">
        <f t="shared" si="0"/>
        <v>5</v>
      </c>
      <c r="AI23">
        <f t="shared" si="1"/>
        <v>0</v>
      </c>
      <c r="AL23">
        <f t="shared" si="2"/>
        <v>0</v>
      </c>
      <c r="AO23">
        <f t="shared" si="3"/>
        <v>0</v>
      </c>
      <c r="AQ23" t="s">
        <v>398</v>
      </c>
      <c r="AR23" t="s">
        <v>399</v>
      </c>
      <c r="AS23" t="s">
        <v>589</v>
      </c>
      <c r="AT23" t="s">
        <v>400</v>
      </c>
      <c r="BE23" t="s">
        <v>397</v>
      </c>
      <c r="BF23">
        <f>3845*0.8</f>
        <v>3076</v>
      </c>
      <c r="BG23" t="s">
        <v>395</v>
      </c>
      <c r="BH23" t="s">
        <v>396</v>
      </c>
    </row>
    <row r="24" spans="1:60" ht="14.4" customHeight="1">
      <c r="A24">
        <f t="shared" si="4"/>
        <v>23</v>
      </c>
      <c r="B24" t="s">
        <v>49</v>
      </c>
      <c r="C24" t="s">
        <v>6</v>
      </c>
      <c r="D24" t="s">
        <v>23</v>
      </c>
      <c r="F24" t="s">
        <v>225</v>
      </c>
      <c r="G24" t="s">
        <v>226</v>
      </c>
      <c r="H24" t="s">
        <v>588</v>
      </c>
      <c r="I24" t="s">
        <v>5</v>
      </c>
      <c r="J24" t="s">
        <v>2</v>
      </c>
      <c r="K24">
        <v>20</v>
      </c>
      <c r="L24" t="s">
        <v>387</v>
      </c>
      <c r="M24" t="s">
        <v>546</v>
      </c>
      <c r="N24" t="s">
        <v>385</v>
      </c>
      <c r="O24">
        <v>2</v>
      </c>
      <c r="P24">
        <v>2</v>
      </c>
      <c r="Q24">
        <v>11</v>
      </c>
      <c r="R24" t="s">
        <v>1</v>
      </c>
      <c r="Y24" t="s">
        <v>401</v>
      </c>
      <c r="AD24">
        <v>2</v>
      </c>
      <c r="AE24">
        <v>3</v>
      </c>
      <c r="AF24">
        <f t="shared" si="0"/>
        <v>5</v>
      </c>
      <c r="AI24">
        <f t="shared" si="1"/>
        <v>0</v>
      </c>
      <c r="AL24">
        <f t="shared" si="2"/>
        <v>0</v>
      </c>
      <c r="AO24">
        <f t="shared" si="3"/>
        <v>0</v>
      </c>
      <c r="AQ24" t="s">
        <v>398</v>
      </c>
      <c r="AR24" t="s">
        <v>399</v>
      </c>
      <c r="AS24" t="s">
        <v>589</v>
      </c>
      <c r="AT24" t="s">
        <v>400</v>
      </c>
      <c r="BE24" t="s">
        <v>397</v>
      </c>
      <c r="BF24">
        <f>4445*0.8</f>
        <v>3556</v>
      </c>
      <c r="BG24" t="s">
        <v>395</v>
      </c>
      <c r="BH24" t="s">
        <v>396</v>
      </c>
    </row>
    <row r="25" spans="1:60" ht="14.4" customHeight="1">
      <c r="A25">
        <f t="shared" si="4"/>
        <v>24</v>
      </c>
      <c r="B25" t="s">
        <v>49</v>
      </c>
      <c r="C25" t="s">
        <v>6</v>
      </c>
      <c r="D25" t="s">
        <v>23</v>
      </c>
      <c r="F25" t="s">
        <v>225</v>
      </c>
      <c r="G25" t="s">
        <v>226</v>
      </c>
      <c r="H25" t="s">
        <v>588</v>
      </c>
      <c r="I25" t="s">
        <v>5</v>
      </c>
      <c r="J25" t="s">
        <v>2</v>
      </c>
      <c r="K25">
        <v>20</v>
      </c>
      <c r="L25" t="s">
        <v>388</v>
      </c>
      <c r="M25" t="s">
        <v>547</v>
      </c>
      <c r="N25" t="s">
        <v>385</v>
      </c>
      <c r="O25">
        <v>10</v>
      </c>
      <c r="P25">
        <v>2</v>
      </c>
      <c r="Q25">
        <v>11</v>
      </c>
      <c r="R25" t="s">
        <v>1</v>
      </c>
      <c r="Y25" t="s">
        <v>401</v>
      </c>
      <c r="AD25">
        <v>2</v>
      </c>
      <c r="AE25">
        <v>3</v>
      </c>
      <c r="AF25">
        <f t="shared" si="0"/>
        <v>5</v>
      </c>
      <c r="AI25">
        <f t="shared" si="1"/>
        <v>0</v>
      </c>
      <c r="AL25">
        <f t="shared" si="2"/>
        <v>0</v>
      </c>
      <c r="AO25">
        <f t="shared" si="3"/>
        <v>0</v>
      </c>
      <c r="AQ25" t="s">
        <v>398</v>
      </c>
      <c r="AR25" t="s">
        <v>399</v>
      </c>
      <c r="AS25" t="s">
        <v>589</v>
      </c>
      <c r="AT25" t="s">
        <v>400</v>
      </c>
      <c r="BE25" t="s">
        <v>397</v>
      </c>
      <c r="BF25">
        <f>67450*0.8</f>
        <v>53960</v>
      </c>
      <c r="BG25" t="s">
        <v>395</v>
      </c>
      <c r="BH25" t="s">
        <v>396</v>
      </c>
    </row>
    <row r="26" spans="1:60" ht="14.4" customHeight="1">
      <c r="A26">
        <f t="shared" si="4"/>
        <v>25</v>
      </c>
      <c r="B26" t="s">
        <v>49</v>
      </c>
      <c r="C26" t="s">
        <v>6</v>
      </c>
      <c r="D26" t="s">
        <v>23</v>
      </c>
      <c r="F26" t="s">
        <v>225</v>
      </c>
      <c r="G26" t="s">
        <v>226</v>
      </c>
      <c r="H26" t="s">
        <v>588</v>
      </c>
      <c r="I26" t="s">
        <v>5</v>
      </c>
      <c r="J26" t="s">
        <v>2</v>
      </c>
      <c r="K26">
        <v>20</v>
      </c>
      <c r="L26" t="s">
        <v>389</v>
      </c>
      <c r="M26" t="s">
        <v>548</v>
      </c>
      <c r="N26" t="s">
        <v>385</v>
      </c>
      <c r="O26">
        <v>8</v>
      </c>
      <c r="P26">
        <v>2</v>
      </c>
      <c r="Q26">
        <v>11</v>
      </c>
      <c r="R26" t="s">
        <v>1</v>
      </c>
      <c r="Y26" t="s">
        <v>402</v>
      </c>
      <c r="AD26">
        <v>5</v>
      </c>
      <c r="AE26">
        <v>4</v>
      </c>
      <c r="AF26">
        <f t="shared" si="0"/>
        <v>2</v>
      </c>
      <c r="AI26">
        <f t="shared" si="1"/>
        <v>0</v>
      </c>
      <c r="AL26">
        <f t="shared" si="2"/>
        <v>0</v>
      </c>
      <c r="AO26">
        <f t="shared" si="3"/>
        <v>0</v>
      </c>
      <c r="AT26" t="s">
        <v>421</v>
      </c>
      <c r="AU26" t="s">
        <v>403</v>
      </c>
      <c r="AV26" t="s">
        <v>567</v>
      </c>
      <c r="AW26" t="s">
        <v>590</v>
      </c>
      <c r="AX26" t="s">
        <v>404</v>
      </c>
      <c r="BE26" t="s">
        <v>397</v>
      </c>
      <c r="BF26">
        <f>5345*0.8</f>
        <v>4276</v>
      </c>
      <c r="BG26" t="s">
        <v>395</v>
      </c>
      <c r="BH26" t="s">
        <v>396</v>
      </c>
    </row>
    <row r="27" spans="1:60" ht="14.4" customHeight="1">
      <c r="A27">
        <f t="shared" si="4"/>
        <v>26</v>
      </c>
      <c r="B27" t="s">
        <v>49</v>
      </c>
      <c r="C27" t="s">
        <v>6</v>
      </c>
      <c r="D27" t="s">
        <v>23</v>
      </c>
      <c r="F27" t="s">
        <v>225</v>
      </c>
      <c r="G27" t="s">
        <v>226</v>
      </c>
      <c r="H27" t="s">
        <v>588</v>
      </c>
      <c r="I27" t="s">
        <v>5</v>
      </c>
      <c r="J27" t="s">
        <v>2</v>
      </c>
      <c r="K27">
        <v>20</v>
      </c>
      <c r="L27" t="s">
        <v>390</v>
      </c>
      <c r="M27" t="s">
        <v>546</v>
      </c>
      <c r="N27" t="s">
        <v>385</v>
      </c>
      <c r="O27">
        <v>2</v>
      </c>
      <c r="P27">
        <v>2</v>
      </c>
      <c r="Q27">
        <v>11</v>
      </c>
      <c r="R27" t="s">
        <v>1</v>
      </c>
      <c r="Y27" t="s">
        <v>402</v>
      </c>
      <c r="AD27">
        <v>5</v>
      </c>
      <c r="AE27">
        <v>4</v>
      </c>
      <c r="AF27">
        <f t="shared" si="0"/>
        <v>2</v>
      </c>
      <c r="AI27">
        <f t="shared" si="1"/>
        <v>0</v>
      </c>
      <c r="AL27">
        <f t="shared" si="2"/>
        <v>0</v>
      </c>
      <c r="AO27">
        <f t="shared" si="3"/>
        <v>0</v>
      </c>
      <c r="AT27" t="s">
        <v>421</v>
      </c>
      <c r="AU27" t="s">
        <v>403</v>
      </c>
      <c r="AV27" t="s">
        <v>567</v>
      </c>
      <c r="AW27" t="s">
        <v>590</v>
      </c>
      <c r="AX27" t="s">
        <v>404</v>
      </c>
      <c r="AY27" t="s">
        <v>485</v>
      </c>
      <c r="BE27" t="s">
        <v>397</v>
      </c>
      <c r="BF27">
        <f>6045*0.8</f>
        <v>4836</v>
      </c>
      <c r="BG27" t="s">
        <v>395</v>
      </c>
      <c r="BH27" t="s">
        <v>396</v>
      </c>
    </row>
    <row r="28" spans="1:60" ht="14.4" customHeight="1">
      <c r="A28">
        <f t="shared" si="4"/>
        <v>27</v>
      </c>
      <c r="B28" t="s">
        <v>49</v>
      </c>
      <c r="C28" t="s">
        <v>6</v>
      </c>
      <c r="D28" t="s">
        <v>23</v>
      </c>
      <c r="F28" t="s">
        <v>225</v>
      </c>
      <c r="G28" t="s">
        <v>226</v>
      </c>
      <c r="H28" t="s">
        <v>588</v>
      </c>
      <c r="I28" t="s">
        <v>5</v>
      </c>
      <c r="J28" t="s">
        <v>2</v>
      </c>
      <c r="K28">
        <v>20</v>
      </c>
      <c r="L28" t="s">
        <v>391</v>
      </c>
      <c r="M28" t="s">
        <v>547</v>
      </c>
      <c r="N28" t="s">
        <v>385</v>
      </c>
      <c r="O28">
        <v>10</v>
      </c>
      <c r="P28">
        <v>2</v>
      </c>
      <c r="Q28">
        <v>11</v>
      </c>
      <c r="R28" t="s">
        <v>1</v>
      </c>
      <c r="Y28" t="s">
        <v>402</v>
      </c>
      <c r="AD28">
        <v>5</v>
      </c>
      <c r="AE28">
        <v>4</v>
      </c>
      <c r="AF28">
        <f t="shared" si="0"/>
        <v>2</v>
      </c>
      <c r="AI28">
        <f t="shared" si="1"/>
        <v>0</v>
      </c>
      <c r="AL28">
        <f t="shared" si="2"/>
        <v>0</v>
      </c>
      <c r="AO28">
        <f t="shared" si="3"/>
        <v>0</v>
      </c>
      <c r="AT28" t="s">
        <v>421</v>
      </c>
      <c r="AU28" t="s">
        <v>403</v>
      </c>
      <c r="AV28" t="s">
        <v>567</v>
      </c>
      <c r="AW28" t="s">
        <v>590</v>
      </c>
      <c r="AX28" t="s">
        <v>404</v>
      </c>
      <c r="BE28" t="s">
        <v>397</v>
      </c>
      <c r="BF28">
        <f>93450*0.8</f>
        <v>74760</v>
      </c>
      <c r="BG28" t="s">
        <v>395</v>
      </c>
      <c r="BH28" t="s">
        <v>396</v>
      </c>
    </row>
    <row r="29" spans="1:60" ht="14.4" customHeight="1">
      <c r="A29">
        <f t="shared" si="4"/>
        <v>28</v>
      </c>
      <c r="B29" t="s">
        <v>49</v>
      </c>
      <c r="C29" t="s">
        <v>6</v>
      </c>
      <c r="D29" t="s">
        <v>23</v>
      </c>
      <c r="F29" t="s">
        <v>225</v>
      </c>
      <c r="G29" t="s">
        <v>226</v>
      </c>
      <c r="H29" t="s">
        <v>588</v>
      </c>
      <c r="I29" t="s">
        <v>5</v>
      </c>
      <c r="J29" t="s">
        <v>2</v>
      </c>
      <c r="K29">
        <v>20</v>
      </c>
      <c r="L29" t="s">
        <v>392</v>
      </c>
      <c r="M29" t="s">
        <v>548</v>
      </c>
      <c r="N29" t="s">
        <v>385</v>
      </c>
      <c r="O29">
        <v>8</v>
      </c>
      <c r="P29">
        <v>2</v>
      </c>
      <c r="Q29">
        <v>11</v>
      </c>
      <c r="R29" t="s">
        <v>1</v>
      </c>
      <c r="Y29" t="s">
        <v>405</v>
      </c>
      <c r="AD29">
        <v>1</v>
      </c>
      <c r="AE29">
        <v>7</v>
      </c>
      <c r="AF29">
        <f t="shared" si="0"/>
        <v>1</v>
      </c>
      <c r="AG29">
        <v>1</v>
      </c>
      <c r="AH29">
        <v>7</v>
      </c>
      <c r="AI29">
        <f t="shared" si="1"/>
        <v>1</v>
      </c>
      <c r="AL29">
        <f t="shared" si="2"/>
        <v>0</v>
      </c>
      <c r="AO29">
        <f t="shared" si="3"/>
        <v>0</v>
      </c>
      <c r="AP29" t="s">
        <v>614</v>
      </c>
      <c r="AQ29" t="s">
        <v>414</v>
      </c>
      <c r="AR29" t="s">
        <v>406</v>
      </c>
      <c r="AS29" t="s">
        <v>591</v>
      </c>
      <c r="AT29" t="s">
        <v>407</v>
      </c>
      <c r="AU29" t="s">
        <v>408</v>
      </c>
      <c r="AV29" t="s">
        <v>568</v>
      </c>
      <c r="AW29" t="s">
        <v>592</v>
      </c>
      <c r="AX29" s="1" t="s">
        <v>641</v>
      </c>
      <c r="AY29" t="s">
        <v>409</v>
      </c>
      <c r="AZ29" t="s">
        <v>410</v>
      </c>
      <c r="BA29" t="s">
        <v>411</v>
      </c>
      <c r="BB29" t="s">
        <v>412</v>
      </c>
      <c r="BC29" t="s">
        <v>413</v>
      </c>
      <c r="BD29" t="s">
        <v>614</v>
      </c>
      <c r="BE29" t="s">
        <v>397</v>
      </c>
      <c r="BF29">
        <f>8145*0.8</f>
        <v>6516</v>
      </c>
      <c r="BG29" t="s">
        <v>395</v>
      </c>
      <c r="BH29" t="s">
        <v>396</v>
      </c>
    </row>
    <row r="30" spans="1:60" ht="14.4" customHeight="1">
      <c r="A30">
        <f t="shared" si="4"/>
        <v>29</v>
      </c>
      <c r="B30" t="s">
        <v>49</v>
      </c>
      <c r="C30" t="s">
        <v>6</v>
      </c>
      <c r="D30" t="s">
        <v>23</v>
      </c>
      <c r="F30" t="s">
        <v>225</v>
      </c>
      <c r="G30" t="s">
        <v>226</v>
      </c>
      <c r="H30" t="s">
        <v>588</v>
      </c>
      <c r="I30" t="s">
        <v>5</v>
      </c>
      <c r="J30" t="s">
        <v>2</v>
      </c>
      <c r="K30">
        <v>20</v>
      </c>
      <c r="L30" t="s">
        <v>393</v>
      </c>
      <c r="M30" t="s">
        <v>546</v>
      </c>
      <c r="N30" t="s">
        <v>385</v>
      </c>
      <c r="O30">
        <v>2</v>
      </c>
      <c r="P30">
        <v>2</v>
      </c>
      <c r="Q30">
        <v>11</v>
      </c>
      <c r="R30" t="s">
        <v>1</v>
      </c>
      <c r="Y30" t="s">
        <v>405</v>
      </c>
      <c r="AD30">
        <v>1</v>
      </c>
      <c r="AE30">
        <v>7</v>
      </c>
      <c r="AF30">
        <f t="shared" si="0"/>
        <v>1</v>
      </c>
      <c r="AG30">
        <v>1</v>
      </c>
      <c r="AH30">
        <v>7</v>
      </c>
      <c r="AI30">
        <f t="shared" si="1"/>
        <v>1</v>
      </c>
      <c r="AL30">
        <f t="shared" si="2"/>
        <v>0</v>
      </c>
      <c r="AO30">
        <f t="shared" si="3"/>
        <v>0</v>
      </c>
      <c r="AP30" t="s">
        <v>614</v>
      </c>
      <c r="AQ30" t="s">
        <v>414</v>
      </c>
      <c r="AR30" t="s">
        <v>406</v>
      </c>
      <c r="AS30" t="s">
        <v>591</v>
      </c>
      <c r="AT30" t="s">
        <v>407</v>
      </c>
      <c r="AU30" t="s">
        <v>408</v>
      </c>
      <c r="AV30" t="s">
        <v>568</v>
      </c>
      <c r="AW30" t="s">
        <v>592</v>
      </c>
      <c r="AX30" s="1" t="s">
        <v>641</v>
      </c>
      <c r="AY30" t="s">
        <v>409</v>
      </c>
      <c r="AZ30" t="s">
        <v>410</v>
      </c>
      <c r="BA30" t="s">
        <v>411</v>
      </c>
      <c r="BB30" t="s">
        <v>412</v>
      </c>
      <c r="BC30" t="s">
        <v>413</v>
      </c>
      <c r="BD30" t="s">
        <v>614</v>
      </c>
      <c r="BE30" t="s">
        <v>397</v>
      </c>
      <c r="BF30">
        <f>9345*0.8</f>
        <v>7476</v>
      </c>
      <c r="BG30" t="s">
        <v>395</v>
      </c>
      <c r="BH30" t="s">
        <v>396</v>
      </c>
    </row>
    <row r="31" spans="1:60" ht="14.4" customHeight="1">
      <c r="A31">
        <f t="shared" si="4"/>
        <v>30</v>
      </c>
      <c r="B31" t="s">
        <v>49</v>
      </c>
      <c r="C31" t="s">
        <v>6</v>
      </c>
      <c r="D31" t="s">
        <v>23</v>
      </c>
      <c r="F31" t="s">
        <v>225</v>
      </c>
      <c r="G31" t="s">
        <v>226</v>
      </c>
      <c r="H31" t="s">
        <v>588</v>
      </c>
      <c r="I31" t="s">
        <v>5</v>
      </c>
      <c r="J31" t="s">
        <v>2</v>
      </c>
      <c r="K31">
        <v>20</v>
      </c>
      <c r="L31" t="s">
        <v>394</v>
      </c>
      <c r="M31" t="s">
        <v>547</v>
      </c>
      <c r="N31" t="s">
        <v>385</v>
      </c>
      <c r="O31">
        <v>10</v>
      </c>
      <c r="P31">
        <v>2</v>
      </c>
      <c r="Q31">
        <v>11</v>
      </c>
      <c r="R31" t="s">
        <v>1</v>
      </c>
      <c r="Y31" t="s">
        <v>405</v>
      </c>
      <c r="AD31">
        <v>2</v>
      </c>
      <c r="AE31">
        <v>7</v>
      </c>
      <c r="AF31">
        <f t="shared" si="0"/>
        <v>2</v>
      </c>
      <c r="AG31">
        <v>2</v>
      </c>
      <c r="AH31">
        <v>7</v>
      </c>
      <c r="AI31">
        <f t="shared" si="1"/>
        <v>2</v>
      </c>
      <c r="AL31">
        <f t="shared" si="2"/>
        <v>0</v>
      </c>
      <c r="AO31">
        <f t="shared" si="3"/>
        <v>0</v>
      </c>
      <c r="AP31" t="s">
        <v>614</v>
      </c>
      <c r="AQ31" t="s">
        <v>414</v>
      </c>
      <c r="AR31" t="s">
        <v>406</v>
      </c>
      <c r="AS31" t="s">
        <v>591</v>
      </c>
      <c r="AT31" t="s">
        <v>407</v>
      </c>
      <c r="AU31" t="s">
        <v>408</v>
      </c>
      <c r="AV31" t="s">
        <v>568</v>
      </c>
      <c r="AW31" t="s">
        <v>592</v>
      </c>
      <c r="AX31" s="1" t="s">
        <v>641</v>
      </c>
      <c r="AY31" t="s">
        <v>409</v>
      </c>
      <c r="AZ31" t="s">
        <v>410</v>
      </c>
      <c r="BA31" t="s">
        <v>411</v>
      </c>
      <c r="BB31" t="s">
        <v>412</v>
      </c>
      <c r="BC31" t="s">
        <v>413</v>
      </c>
      <c r="BD31" t="s">
        <v>614</v>
      </c>
      <c r="BE31" t="s">
        <v>397</v>
      </c>
      <c r="BF31">
        <f>142450*0.8</f>
        <v>113960</v>
      </c>
      <c r="BG31" t="s">
        <v>395</v>
      </c>
      <c r="BH31" t="s">
        <v>396</v>
      </c>
    </row>
    <row r="32" spans="1:60" ht="14.4" customHeight="1">
      <c r="A32">
        <f t="shared" si="4"/>
        <v>31</v>
      </c>
      <c r="B32" t="s">
        <v>318</v>
      </c>
      <c r="C32" t="s">
        <v>46</v>
      </c>
      <c r="D32" t="s">
        <v>23</v>
      </c>
      <c r="F32" t="s">
        <v>593</v>
      </c>
      <c r="G32" t="s">
        <v>593</v>
      </c>
      <c r="H32" t="s">
        <v>588</v>
      </c>
      <c r="I32" t="s">
        <v>4</v>
      </c>
      <c r="J32" t="s">
        <v>2</v>
      </c>
      <c r="K32">
        <v>16</v>
      </c>
      <c r="L32" t="s">
        <v>312</v>
      </c>
      <c r="M32" t="s">
        <v>546</v>
      </c>
      <c r="N32" t="s">
        <v>319</v>
      </c>
      <c r="O32">
        <v>2</v>
      </c>
      <c r="P32">
        <v>1</v>
      </c>
      <c r="Q32">
        <v>10</v>
      </c>
      <c r="R32" t="s">
        <v>1</v>
      </c>
      <c r="Y32" t="s">
        <v>615</v>
      </c>
      <c r="AD32">
        <v>3</v>
      </c>
      <c r="AE32">
        <v>3</v>
      </c>
      <c r="AF32">
        <f t="shared" si="0"/>
        <v>6</v>
      </c>
      <c r="AI32">
        <f t="shared" si="1"/>
        <v>0</v>
      </c>
      <c r="AL32">
        <f t="shared" si="2"/>
        <v>0</v>
      </c>
      <c r="AO32">
        <f t="shared" si="3"/>
        <v>0</v>
      </c>
      <c r="AR32" t="s">
        <v>324</v>
      </c>
      <c r="AS32" t="s">
        <v>594</v>
      </c>
      <c r="AT32" t="s">
        <v>325</v>
      </c>
      <c r="AU32" t="s">
        <v>326</v>
      </c>
      <c r="BE32" t="s">
        <v>323</v>
      </c>
      <c r="BF32">
        <f>4445*0.8</f>
        <v>3556</v>
      </c>
      <c r="BG32" t="s">
        <v>327</v>
      </c>
      <c r="BH32" t="s">
        <v>328</v>
      </c>
    </row>
    <row r="33" spans="1:60" ht="14.4" customHeight="1">
      <c r="A33">
        <f t="shared" si="4"/>
        <v>32</v>
      </c>
      <c r="B33" t="s">
        <v>318</v>
      </c>
      <c r="C33" t="s">
        <v>46</v>
      </c>
      <c r="D33" t="s">
        <v>23</v>
      </c>
      <c r="F33" t="s">
        <v>593</v>
      </c>
      <c r="G33" t="s">
        <v>593</v>
      </c>
      <c r="H33" t="s">
        <v>588</v>
      </c>
      <c r="I33" t="s">
        <v>4</v>
      </c>
      <c r="J33" t="s">
        <v>2</v>
      </c>
      <c r="K33">
        <v>16</v>
      </c>
      <c r="L33" t="s">
        <v>313</v>
      </c>
      <c r="M33" t="s">
        <v>548</v>
      </c>
      <c r="N33" t="s">
        <v>319</v>
      </c>
      <c r="O33">
        <v>6</v>
      </c>
      <c r="P33">
        <v>1</v>
      </c>
      <c r="Q33">
        <v>10</v>
      </c>
      <c r="R33" t="s">
        <v>1</v>
      </c>
      <c r="Y33" t="s">
        <v>615</v>
      </c>
      <c r="AD33">
        <v>3</v>
      </c>
      <c r="AE33">
        <v>3</v>
      </c>
      <c r="AF33">
        <f t="shared" si="0"/>
        <v>6</v>
      </c>
      <c r="AI33">
        <f t="shared" si="1"/>
        <v>0</v>
      </c>
      <c r="AL33">
        <f t="shared" si="2"/>
        <v>0</v>
      </c>
      <c r="AO33">
        <f t="shared" si="3"/>
        <v>0</v>
      </c>
      <c r="AR33" t="s">
        <v>324</v>
      </c>
      <c r="AS33" t="s">
        <v>594</v>
      </c>
      <c r="AT33" t="s">
        <v>325</v>
      </c>
      <c r="AU33" t="s">
        <v>326</v>
      </c>
      <c r="BE33" t="s">
        <v>323</v>
      </c>
      <c r="BF33">
        <f>3945*0.8</f>
        <v>3156</v>
      </c>
      <c r="BG33" t="s">
        <v>327</v>
      </c>
      <c r="BH33" t="s">
        <v>328</v>
      </c>
    </row>
    <row r="34" spans="1:60" ht="14.4" customHeight="1">
      <c r="A34">
        <f t="shared" si="4"/>
        <v>33</v>
      </c>
      <c r="B34" t="s">
        <v>318</v>
      </c>
      <c r="C34" t="s">
        <v>46</v>
      </c>
      <c r="D34" t="s">
        <v>23</v>
      </c>
      <c r="F34" t="s">
        <v>593</v>
      </c>
      <c r="G34" t="s">
        <v>593</v>
      </c>
      <c r="H34" t="s">
        <v>588</v>
      </c>
      <c r="I34" t="s">
        <v>4</v>
      </c>
      <c r="J34" t="s">
        <v>2</v>
      </c>
      <c r="K34">
        <v>16</v>
      </c>
      <c r="L34" t="s">
        <v>314</v>
      </c>
      <c r="M34" t="s">
        <v>547</v>
      </c>
      <c r="N34" t="s">
        <v>319</v>
      </c>
      <c r="O34">
        <v>8</v>
      </c>
      <c r="P34">
        <v>1</v>
      </c>
      <c r="Q34">
        <v>10</v>
      </c>
      <c r="R34" t="s">
        <v>1</v>
      </c>
      <c r="Y34" t="s">
        <v>615</v>
      </c>
      <c r="AD34">
        <v>3</v>
      </c>
      <c r="AE34">
        <v>3</v>
      </c>
      <c r="AF34">
        <f t="shared" si="0"/>
        <v>6</v>
      </c>
      <c r="AI34">
        <f t="shared" si="1"/>
        <v>0</v>
      </c>
      <c r="AL34">
        <f t="shared" si="2"/>
        <v>0</v>
      </c>
      <c r="AO34">
        <f t="shared" si="3"/>
        <v>0</v>
      </c>
      <c r="AR34" t="s">
        <v>324</v>
      </c>
      <c r="AS34" t="s">
        <v>594</v>
      </c>
      <c r="AT34" t="s">
        <v>325</v>
      </c>
      <c r="AU34" t="s">
        <v>326</v>
      </c>
      <c r="BE34" t="s">
        <v>323</v>
      </c>
      <c r="BF34">
        <f>58450*0.8</f>
        <v>46760</v>
      </c>
      <c r="BG34" t="s">
        <v>327</v>
      </c>
      <c r="BH34" t="s">
        <v>328</v>
      </c>
    </row>
    <row r="35" spans="1:60" ht="14.4" customHeight="1">
      <c r="A35">
        <f t="shared" si="4"/>
        <v>34</v>
      </c>
      <c r="B35" t="s">
        <v>318</v>
      </c>
      <c r="C35" t="s">
        <v>46</v>
      </c>
      <c r="D35" t="s">
        <v>23</v>
      </c>
      <c r="F35" t="s">
        <v>593</v>
      </c>
      <c r="G35" t="s">
        <v>593</v>
      </c>
      <c r="H35" t="s">
        <v>588</v>
      </c>
      <c r="I35" t="s">
        <v>4</v>
      </c>
      <c r="J35" t="s">
        <v>2</v>
      </c>
      <c r="K35">
        <v>16</v>
      </c>
      <c r="L35" t="s">
        <v>315</v>
      </c>
      <c r="M35" t="s">
        <v>546</v>
      </c>
      <c r="N35" t="s">
        <v>319</v>
      </c>
      <c r="O35">
        <v>2</v>
      </c>
      <c r="P35">
        <v>1</v>
      </c>
      <c r="Q35">
        <v>10</v>
      </c>
      <c r="R35" t="s">
        <v>1</v>
      </c>
      <c r="Y35" t="s">
        <v>616</v>
      </c>
      <c r="AD35">
        <v>6</v>
      </c>
      <c r="AE35">
        <v>4</v>
      </c>
      <c r="AF35">
        <f t="shared" si="0"/>
        <v>3</v>
      </c>
      <c r="AI35">
        <f t="shared" si="1"/>
        <v>0</v>
      </c>
      <c r="AL35">
        <f t="shared" si="2"/>
        <v>0</v>
      </c>
      <c r="AO35">
        <f t="shared" si="3"/>
        <v>0</v>
      </c>
      <c r="AP35" t="s">
        <v>331</v>
      </c>
      <c r="AQ35" t="s">
        <v>332</v>
      </c>
      <c r="AR35" t="s">
        <v>333</v>
      </c>
      <c r="BB35" t="s">
        <v>329</v>
      </c>
      <c r="BC35" t="s">
        <v>330</v>
      </c>
      <c r="BD35" t="s">
        <v>331</v>
      </c>
      <c r="BE35" t="s">
        <v>323</v>
      </c>
      <c r="BF35">
        <f>5945*0.8</f>
        <v>4756</v>
      </c>
      <c r="BG35" t="s">
        <v>327</v>
      </c>
      <c r="BH35" t="s">
        <v>328</v>
      </c>
    </row>
    <row r="36" spans="1:60" ht="14.4" customHeight="1">
      <c r="A36">
        <f t="shared" si="4"/>
        <v>35</v>
      </c>
      <c r="B36" t="s">
        <v>318</v>
      </c>
      <c r="C36" t="s">
        <v>46</v>
      </c>
      <c r="D36" t="s">
        <v>23</v>
      </c>
      <c r="F36" t="s">
        <v>593</v>
      </c>
      <c r="G36" t="s">
        <v>593</v>
      </c>
      <c r="H36" t="s">
        <v>588</v>
      </c>
      <c r="I36" t="s">
        <v>4</v>
      </c>
      <c r="J36" t="s">
        <v>2</v>
      </c>
      <c r="K36">
        <v>16</v>
      </c>
      <c r="L36" t="s">
        <v>316</v>
      </c>
      <c r="M36" t="s">
        <v>548</v>
      </c>
      <c r="N36" t="s">
        <v>319</v>
      </c>
      <c r="O36">
        <v>6</v>
      </c>
      <c r="P36">
        <v>1</v>
      </c>
      <c r="Q36">
        <v>10</v>
      </c>
      <c r="R36" t="s">
        <v>1</v>
      </c>
      <c r="Y36" t="s">
        <v>616</v>
      </c>
      <c r="AD36">
        <v>6</v>
      </c>
      <c r="AE36">
        <v>4</v>
      </c>
      <c r="AF36">
        <f t="shared" si="0"/>
        <v>3</v>
      </c>
      <c r="AI36">
        <f t="shared" si="1"/>
        <v>0</v>
      </c>
      <c r="AL36">
        <f t="shared" si="2"/>
        <v>0</v>
      </c>
      <c r="AO36">
        <f t="shared" si="3"/>
        <v>0</v>
      </c>
      <c r="AP36" t="s">
        <v>331</v>
      </c>
      <c r="AQ36" t="s">
        <v>332</v>
      </c>
      <c r="AR36" t="s">
        <v>333</v>
      </c>
      <c r="BB36" t="s">
        <v>329</v>
      </c>
      <c r="BC36" t="s">
        <v>330</v>
      </c>
      <c r="BD36" t="s">
        <v>331</v>
      </c>
      <c r="BE36" t="s">
        <v>323</v>
      </c>
      <c r="BF36">
        <f>5245*0.8</f>
        <v>4196</v>
      </c>
      <c r="BG36" t="s">
        <v>327</v>
      </c>
      <c r="BH36" t="s">
        <v>328</v>
      </c>
    </row>
    <row r="37" spans="1:60" ht="14.4" customHeight="1">
      <c r="A37">
        <f t="shared" si="4"/>
        <v>36</v>
      </c>
      <c r="B37" t="s">
        <v>318</v>
      </c>
      <c r="C37" t="s">
        <v>46</v>
      </c>
      <c r="D37" t="s">
        <v>23</v>
      </c>
      <c r="F37" t="s">
        <v>593</v>
      </c>
      <c r="G37" t="s">
        <v>593</v>
      </c>
      <c r="H37" t="s">
        <v>588</v>
      </c>
      <c r="I37" t="s">
        <v>4</v>
      </c>
      <c r="J37" t="s">
        <v>2</v>
      </c>
      <c r="K37">
        <v>16</v>
      </c>
      <c r="L37" t="s">
        <v>317</v>
      </c>
      <c r="M37" t="s">
        <v>547</v>
      </c>
      <c r="N37" t="s">
        <v>319</v>
      </c>
      <c r="O37">
        <v>8</v>
      </c>
      <c r="P37">
        <v>1</v>
      </c>
      <c r="Q37">
        <v>10</v>
      </c>
      <c r="R37" t="s">
        <v>1</v>
      </c>
      <c r="Y37" t="s">
        <v>616</v>
      </c>
      <c r="AD37">
        <v>6</v>
      </c>
      <c r="AE37">
        <v>4</v>
      </c>
      <c r="AF37">
        <f t="shared" si="0"/>
        <v>3</v>
      </c>
      <c r="AI37">
        <f t="shared" si="1"/>
        <v>0</v>
      </c>
      <c r="AL37">
        <f t="shared" si="2"/>
        <v>0</v>
      </c>
      <c r="AO37">
        <f t="shared" si="3"/>
        <v>0</v>
      </c>
      <c r="AP37" t="s">
        <v>331</v>
      </c>
      <c r="AQ37" t="s">
        <v>332</v>
      </c>
      <c r="AR37" t="s">
        <v>333</v>
      </c>
      <c r="BB37" t="s">
        <v>329</v>
      </c>
      <c r="BC37" t="s">
        <v>330</v>
      </c>
      <c r="BD37" t="s">
        <v>331</v>
      </c>
      <c r="BE37" t="s">
        <v>323</v>
      </c>
      <c r="BF37">
        <f>78450*0.8</f>
        <v>62760</v>
      </c>
      <c r="BG37" t="s">
        <v>327</v>
      </c>
      <c r="BH37" t="s">
        <v>328</v>
      </c>
    </row>
    <row r="38" spans="1:60" ht="14.4" customHeight="1">
      <c r="A38">
        <f t="shared" si="4"/>
        <v>37</v>
      </c>
      <c r="B38" t="s">
        <v>318</v>
      </c>
      <c r="C38" t="s">
        <v>46</v>
      </c>
      <c r="D38" t="s">
        <v>23</v>
      </c>
      <c r="F38" t="s">
        <v>593</v>
      </c>
      <c r="G38" t="s">
        <v>593</v>
      </c>
      <c r="H38" t="s">
        <v>588</v>
      </c>
      <c r="I38" t="s">
        <v>4</v>
      </c>
      <c r="J38" t="s">
        <v>2</v>
      </c>
      <c r="K38">
        <v>16</v>
      </c>
      <c r="L38" t="s">
        <v>320</v>
      </c>
      <c r="M38" t="s">
        <v>546</v>
      </c>
      <c r="N38" t="s">
        <v>319</v>
      </c>
      <c r="O38">
        <v>2</v>
      </c>
      <c r="P38">
        <v>1</v>
      </c>
      <c r="Q38">
        <v>10</v>
      </c>
      <c r="R38" t="s">
        <v>1</v>
      </c>
      <c r="Y38" t="s">
        <v>595</v>
      </c>
      <c r="AD38">
        <v>6</v>
      </c>
      <c r="AE38">
        <v>7</v>
      </c>
      <c r="AF38">
        <f t="shared" si="0"/>
        <v>6</v>
      </c>
      <c r="AG38">
        <v>6</v>
      </c>
      <c r="AH38">
        <v>7</v>
      </c>
      <c r="AI38">
        <f t="shared" si="1"/>
        <v>6</v>
      </c>
      <c r="AL38">
        <f t="shared" si="2"/>
        <v>0</v>
      </c>
      <c r="AO38">
        <f t="shared" si="3"/>
        <v>0</v>
      </c>
      <c r="AP38" t="s">
        <v>334</v>
      </c>
      <c r="AQ38" t="s">
        <v>335</v>
      </c>
      <c r="AR38" t="s">
        <v>336</v>
      </c>
      <c r="AS38" t="s">
        <v>596</v>
      </c>
      <c r="AT38" t="s">
        <v>337</v>
      </c>
      <c r="AU38" t="s">
        <v>338</v>
      </c>
      <c r="AV38" t="s">
        <v>339</v>
      </c>
      <c r="AW38" t="s">
        <v>340</v>
      </c>
      <c r="AX38" t="s">
        <v>341</v>
      </c>
      <c r="AY38" t="s">
        <v>342</v>
      </c>
      <c r="AZ38" t="s">
        <v>343</v>
      </c>
      <c r="BA38" t="s">
        <v>344</v>
      </c>
      <c r="BB38" t="s">
        <v>345</v>
      </c>
      <c r="BC38" t="s">
        <v>346</v>
      </c>
      <c r="BD38" t="s">
        <v>334</v>
      </c>
      <c r="BE38" t="s">
        <v>323</v>
      </c>
      <c r="BF38">
        <f>9145*0.8</f>
        <v>7316</v>
      </c>
      <c r="BG38" t="s">
        <v>327</v>
      </c>
      <c r="BH38" t="s">
        <v>328</v>
      </c>
    </row>
    <row r="39" spans="1:60" ht="14.4" customHeight="1">
      <c r="A39">
        <f t="shared" si="4"/>
        <v>38</v>
      </c>
      <c r="B39" t="s">
        <v>318</v>
      </c>
      <c r="C39" t="s">
        <v>46</v>
      </c>
      <c r="D39" t="s">
        <v>23</v>
      </c>
      <c r="F39" t="s">
        <v>593</v>
      </c>
      <c r="G39" t="s">
        <v>593</v>
      </c>
      <c r="H39" t="s">
        <v>588</v>
      </c>
      <c r="I39" t="s">
        <v>4</v>
      </c>
      <c r="J39" t="s">
        <v>2</v>
      </c>
      <c r="K39">
        <v>16</v>
      </c>
      <c r="L39" t="s">
        <v>321</v>
      </c>
      <c r="M39" t="s">
        <v>548</v>
      </c>
      <c r="N39" t="s">
        <v>319</v>
      </c>
      <c r="O39">
        <v>6</v>
      </c>
      <c r="P39">
        <v>1</v>
      </c>
      <c r="Q39">
        <v>10</v>
      </c>
      <c r="R39" t="s">
        <v>1</v>
      </c>
      <c r="Y39" t="s">
        <v>595</v>
      </c>
      <c r="AD39">
        <v>6</v>
      </c>
      <c r="AE39">
        <v>7</v>
      </c>
      <c r="AF39">
        <f t="shared" si="0"/>
        <v>6</v>
      </c>
      <c r="AG39">
        <v>6</v>
      </c>
      <c r="AH39">
        <v>7</v>
      </c>
      <c r="AI39">
        <f t="shared" si="1"/>
        <v>6</v>
      </c>
      <c r="AL39">
        <f t="shared" si="2"/>
        <v>0</v>
      </c>
      <c r="AO39">
        <f t="shared" si="3"/>
        <v>0</v>
      </c>
      <c r="AP39" t="s">
        <v>334</v>
      </c>
      <c r="AQ39" t="s">
        <v>335</v>
      </c>
      <c r="AR39" t="s">
        <v>336</v>
      </c>
      <c r="AS39" t="s">
        <v>596</v>
      </c>
      <c r="AT39" t="s">
        <v>337</v>
      </c>
      <c r="AU39" t="s">
        <v>338</v>
      </c>
      <c r="AV39" t="s">
        <v>339</v>
      </c>
      <c r="AW39" t="s">
        <v>340</v>
      </c>
      <c r="AX39" t="s">
        <v>341</v>
      </c>
      <c r="AY39" t="s">
        <v>342</v>
      </c>
      <c r="AZ39" t="s">
        <v>343</v>
      </c>
      <c r="BA39" t="s">
        <v>344</v>
      </c>
      <c r="BB39" t="s">
        <v>345</v>
      </c>
      <c r="BC39" t="s">
        <v>346</v>
      </c>
      <c r="BD39" t="s">
        <v>334</v>
      </c>
      <c r="BE39" t="s">
        <v>323</v>
      </c>
      <c r="BF39">
        <f>8145*0.8</f>
        <v>6516</v>
      </c>
      <c r="BG39" t="s">
        <v>327</v>
      </c>
      <c r="BH39" t="s">
        <v>328</v>
      </c>
    </row>
    <row r="40" spans="1:60" ht="14.4" customHeight="1">
      <c r="A40">
        <f t="shared" si="4"/>
        <v>39</v>
      </c>
      <c r="B40" t="s">
        <v>318</v>
      </c>
      <c r="C40" t="s">
        <v>46</v>
      </c>
      <c r="D40" t="s">
        <v>23</v>
      </c>
      <c r="F40" t="s">
        <v>593</v>
      </c>
      <c r="G40" t="s">
        <v>593</v>
      </c>
      <c r="H40" t="s">
        <v>588</v>
      </c>
      <c r="I40" t="s">
        <v>4</v>
      </c>
      <c r="J40" t="s">
        <v>2</v>
      </c>
      <c r="K40">
        <v>16</v>
      </c>
      <c r="L40" t="s">
        <v>322</v>
      </c>
      <c r="M40" t="s">
        <v>547</v>
      </c>
      <c r="N40" t="s">
        <v>319</v>
      </c>
      <c r="O40">
        <v>8</v>
      </c>
      <c r="P40">
        <v>1</v>
      </c>
      <c r="Q40">
        <v>10</v>
      </c>
      <c r="R40" t="s">
        <v>1</v>
      </c>
      <c r="Y40" t="s">
        <v>595</v>
      </c>
      <c r="AD40">
        <v>6</v>
      </c>
      <c r="AE40">
        <v>7</v>
      </c>
      <c r="AF40">
        <f t="shared" si="0"/>
        <v>6</v>
      </c>
      <c r="AG40">
        <v>6</v>
      </c>
      <c r="AH40">
        <v>7</v>
      </c>
      <c r="AI40">
        <f t="shared" si="1"/>
        <v>6</v>
      </c>
      <c r="AL40">
        <f t="shared" si="2"/>
        <v>0</v>
      </c>
      <c r="AO40">
        <f t="shared" si="3"/>
        <v>0</v>
      </c>
      <c r="AP40" t="s">
        <v>334</v>
      </c>
      <c r="AQ40" t="s">
        <v>335</v>
      </c>
      <c r="AR40" t="s">
        <v>336</v>
      </c>
      <c r="AS40" t="s">
        <v>596</v>
      </c>
      <c r="AT40" t="s">
        <v>337</v>
      </c>
      <c r="AU40" t="s">
        <v>338</v>
      </c>
      <c r="AV40" t="s">
        <v>339</v>
      </c>
      <c r="AW40" t="s">
        <v>340</v>
      </c>
      <c r="AX40" t="s">
        <v>341</v>
      </c>
      <c r="AY40" t="s">
        <v>342</v>
      </c>
      <c r="AZ40" t="s">
        <v>343</v>
      </c>
      <c r="BA40" t="s">
        <v>344</v>
      </c>
      <c r="BB40" t="s">
        <v>345</v>
      </c>
      <c r="BC40" t="s">
        <v>346</v>
      </c>
      <c r="BD40" t="s">
        <v>334</v>
      </c>
      <c r="BE40" t="s">
        <v>323</v>
      </c>
      <c r="BF40">
        <f>114450*0.8</f>
        <v>91560</v>
      </c>
      <c r="BG40" t="s">
        <v>327</v>
      </c>
      <c r="BH40" t="s">
        <v>328</v>
      </c>
    </row>
    <row r="41" spans="1:60" ht="14.4" customHeight="1">
      <c r="A41">
        <f t="shared" si="4"/>
        <v>40</v>
      </c>
      <c r="B41" t="s">
        <v>55</v>
      </c>
      <c r="C41" t="s">
        <v>6</v>
      </c>
      <c r="D41" t="s">
        <v>23</v>
      </c>
      <c r="F41" t="s">
        <v>252</v>
      </c>
      <c r="H41" t="s">
        <v>253</v>
      </c>
      <c r="I41" t="s">
        <v>5</v>
      </c>
      <c r="J41" t="s">
        <v>2</v>
      </c>
      <c r="K41">
        <v>12</v>
      </c>
      <c r="L41" t="s">
        <v>56</v>
      </c>
      <c r="M41" t="s">
        <v>552</v>
      </c>
      <c r="O41">
        <v>6</v>
      </c>
      <c r="P41">
        <v>1</v>
      </c>
      <c r="Y41" t="s">
        <v>597</v>
      </c>
      <c r="AD41">
        <v>6</v>
      </c>
      <c r="AE41">
        <v>7</v>
      </c>
      <c r="AF41">
        <f t="shared" si="0"/>
        <v>6</v>
      </c>
      <c r="AI41">
        <f t="shared" si="1"/>
        <v>0</v>
      </c>
      <c r="AL41">
        <f t="shared" si="2"/>
        <v>0</v>
      </c>
      <c r="AO41">
        <f t="shared" si="3"/>
        <v>0</v>
      </c>
      <c r="AP41" t="s">
        <v>57</v>
      </c>
      <c r="AQ41" t="s">
        <v>42</v>
      </c>
      <c r="AR41" t="s">
        <v>58</v>
      </c>
      <c r="AS41" t="s">
        <v>59</v>
      </c>
      <c r="AT41" t="s">
        <v>60</v>
      </c>
      <c r="AU41" t="s">
        <v>61</v>
      </c>
      <c r="AV41" t="s">
        <v>29</v>
      </c>
      <c r="AW41" t="s">
        <v>62</v>
      </c>
      <c r="AX41" t="s">
        <v>63</v>
      </c>
      <c r="AY41" t="s">
        <v>64</v>
      </c>
      <c r="AZ41" t="s">
        <v>65</v>
      </c>
      <c r="BA41" t="s">
        <v>51</v>
      </c>
      <c r="BB41" t="s">
        <v>66</v>
      </c>
      <c r="BC41" t="s">
        <v>50</v>
      </c>
      <c r="BD41" t="s">
        <v>57</v>
      </c>
      <c r="BE41" t="s">
        <v>67</v>
      </c>
      <c r="BF41">
        <v>650</v>
      </c>
    </row>
    <row r="42" spans="1:60" ht="14.4" customHeight="1">
      <c r="A42">
        <f t="shared" si="4"/>
        <v>41</v>
      </c>
      <c r="B42" t="s">
        <v>69</v>
      </c>
      <c r="C42" t="s">
        <v>6</v>
      </c>
      <c r="D42" t="s">
        <v>23</v>
      </c>
      <c r="F42" t="s">
        <v>254</v>
      </c>
      <c r="G42" t="s">
        <v>255</v>
      </c>
      <c r="I42" t="s">
        <v>5</v>
      </c>
      <c r="J42" t="s">
        <v>2</v>
      </c>
      <c r="K42">
        <v>12</v>
      </c>
      <c r="L42" t="s">
        <v>70</v>
      </c>
      <c r="M42" t="s">
        <v>560</v>
      </c>
      <c r="O42">
        <v>6</v>
      </c>
      <c r="P42">
        <v>1</v>
      </c>
      <c r="Y42" t="s">
        <v>47</v>
      </c>
      <c r="AD42">
        <v>6</v>
      </c>
      <c r="AE42">
        <v>7</v>
      </c>
      <c r="AF42">
        <f t="shared" si="0"/>
        <v>6</v>
      </c>
      <c r="AI42">
        <f t="shared" si="1"/>
        <v>0</v>
      </c>
      <c r="AL42">
        <f t="shared" si="2"/>
        <v>0</v>
      </c>
      <c r="AO42">
        <f t="shared" si="3"/>
        <v>0</v>
      </c>
      <c r="AP42" t="s">
        <v>71</v>
      </c>
      <c r="AQ42" t="s">
        <v>72</v>
      </c>
      <c r="AR42" t="s">
        <v>51</v>
      </c>
      <c r="AS42" t="s">
        <v>50</v>
      </c>
      <c r="AT42" t="s">
        <v>617</v>
      </c>
      <c r="AU42" t="s">
        <v>29</v>
      </c>
      <c r="AV42" t="s">
        <v>52</v>
      </c>
      <c r="AW42" t="s">
        <v>73</v>
      </c>
      <c r="AX42" t="s">
        <v>598</v>
      </c>
      <c r="AY42" t="s">
        <v>74</v>
      </c>
      <c r="AZ42" t="s">
        <v>75</v>
      </c>
      <c r="BA42" t="s">
        <v>76</v>
      </c>
      <c r="BB42" t="s">
        <v>77</v>
      </c>
      <c r="BC42" t="s">
        <v>78</v>
      </c>
      <c r="BD42" t="s">
        <v>71</v>
      </c>
      <c r="BE42" t="s">
        <v>68</v>
      </c>
    </row>
    <row r="43" spans="1:60" ht="14.4" customHeight="1">
      <c r="A43">
        <f t="shared" si="4"/>
        <v>42</v>
      </c>
      <c r="B43" t="s">
        <v>79</v>
      </c>
      <c r="C43" t="s">
        <v>6</v>
      </c>
      <c r="D43" t="s">
        <v>23</v>
      </c>
      <c r="F43" t="s">
        <v>262</v>
      </c>
      <c r="G43" t="s">
        <v>263</v>
      </c>
      <c r="H43" t="s">
        <v>264</v>
      </c>
      <c r="I43" t="s">
        <v>5</v>
      </c>
      <c r="J43" t="s">
        <v>2</v>
      </c>
      <c r="K43">
        <v>48</v>
      </c>
      <c r="L43" t="s">
        <v>416</v>
      </c>
      <c r="M43" t="s">
        <v>561</v>
      </c>
      <c r="N43" t="s">
        <v>415</v>
      </c>
      <c r="O43">
        <v>24</v>
      </c>
      <c r="R43" t="s">
        <v>0</v>
      </c>
      <c r="Y43" t="s">
        <v>420</v>
      </c>
      <c r="Z43" t="s">
        <v>538</v>
      </c>
      <c r="AA43" t="s">
        <v>545</v>
      </c>
      <c r="AD43">
        <v>1</v>
      </c>
      <c r="AE43">
        <v>4</v>
      </c>
      <c r="AF43">
        <f t="shared" si="0"/>
        <v>5</v>
      </c>
      <c r="AG43">
        <v>4</v>
      </c>
      <c r="AH43">
        <v>4</v>
      </c>
      <c r="AI43">
        <f t="shared" si="1"/>
        <v>1</v>
      </c>
      <c r="AL43">
        <f t="shared" si="2"/>
        <v>0</v>
      </c>
      <c r="AO43">
        <f t="shared" si="3"/>
        <v>0</v>
      </c>
      <c r="AP43" t="s">
        <v>426</v>
      </c>
      <c r="AQ43" t="s">
        <v>418</v>
      </c>
      <c r="AR43" t="s">
        <v>618</v>
      </c>
      <c r="AS43" t="s">
        <v>419</v>
      </c>
      <c r="AT43" t="s">
        <v>422</v>
      </c>
      <c r="AZ43" t="s">
        <v>423</v>
      </c>
      <c r="BA43" t="s">
        <v>424</v>
      </c>
      <c r="BB43" t="s">
        <v>425</v>
      </c>
      <c r="BC43" t="s">
        <v>599</v>
      </c>
      <c r="BD43" t="s">
        <v>426</v>
      </c>
      <c r="BE43" t="s">
        <v>80</v>
      </c>
      <c r="BF43">
        <f>5225*0.85</f>
        <v>4441.25</v>
      </c>
      <c r="BG43" t="s">
        <v>435</v>
      </c>
      <c r="BH43" s="1" t="s">
        <v>569</v>
      </c>
    </row>
    <row r="44" spans="1:60" ht="14.4" customHeight="1">
      <c r="A44">
        <f t="shared" si="4"/>
        <v>43</v>
      </c>
      <c r="B44" t="s">
        <v>79</v>
      </c>
      <c r="C44" t="s">
        <v>6</v>
      </c>
      <c r="D44" t="s">
        <v>23</v>
      </c>
      <c r="F44" t="s">
        <v>262</v>
      </c>
      <c r="G44" t="s">
        <v>263</v>
      </c>
      <c r="H44" t="s">
        <v>264</v>
      </c>
      <c r="I44" t="s">
        <v>5</v>
      </c>
      <c r="J44" t="s">
        <v>2</v>
      </c>
      <c r="K44">
        <v>48</v>
      </c>
      <c r="L44" t="s">
        <v>417</v>
      </c>
      <c r="M44" t="s">
        <v>561</v>
      </c>
      <c r="N44" t="s">
        <v>415</v>
      </c>
      <c r="O44">
        <v>24</v>
      </c>
      <c r="R44" t="s">
        <v>0</v>
      </c>
      <c r="Y44" t="s">
        <v>427</v>
      </c>
      <c r="Z44" t="s">
        <v>537</v>
      </c>
      <c r="AD44">
        <v>5</v>
      </c>
      <c r="AE44">
        <v>6</v>
      </c>
      <c r="AF44">
        <f t="shared" si="0"/>
        <v>4</v>
      </c>
      <c r="AI44">
        <f t="shared" si="1"/>
        <v>0</v>
      </c>
      <c r="AL44">
        <f t="shared" si="2"/>
        <v>0</v>
      </c>
      <c r="AO44">
        <f t="shared" si="3"/>
        <v>0</v>
      </c>
      <c r="AT44" t="s">
        <v>428</v>
      </c>
      <c r="AU44" t="s">
        <v>429</v>
      </c>
      <c r="AV44" t="s">
        <v>430</v>
      </c>
      <c r="AW44" t="s">
        <v>431</v>
      </c>
      <c r="AX44" t="s">
        <v>432</v>
      </c>
      <c r="AY44" t="s">
        <v>433</v>
      </c>
      <c r="AZ44" t="s">
        <v>434</v>
      </c>
      <c r="BE44" t="s">
        <v>80</v>
      </c>
      <c r="BF44">
        <f>7001*0.85</f>
        <v>5950.8499999999995</v>
      </c>
      <c r="BG44" t="s">
        <v>435</v>
      </c>
      <c r="BH44" s="1" t="s">
        <v>569</v>
      </c>
    </row>
    <row r="45" spans="1:60" ht="14.4" customHeight="1">
      <c r="A45">
        <f t="shared" si="4"/>
        <v>44</v>
      </c>
      <c r="B45" t="s">
        <v>84</v>
      </c>
      <c r="C45" t="s">
        <v>6</v>
      </c>
      <c r="D45" t="s">
        <v>23</v>
      </c>
      <c r="F45" t="s">
        <v>632</v>
      </c>
      <c r="G45" t="s">
        <v>263</v>
      </c>
      <c r="H45" t="s">
        <v>264</v>
      </c>
      <c r="I45" t="s">
        <v>5</v>
      </c>
      <c r="J45" t="s">
        <v>2</v>
      </c>
      <c r="K45">
        <v>90</v>
      </c>
      <c r="L45" t="s">
        <v>85</v>
      </c>
      <c r="M45" t="s">
        <v>550</v>
      </c>
      <c r="O45">
        <v>50</v>
      </c>
      <c r="Y45" t="s">
        <v>47</v>
      </c>
      <c r="AD45">
        <v>1</v>
      </c>
      <c r="AE45">
        <v>7</v>
      </c>
      <c r="AF45">
        <f t="shared" si="0"/>
        <v>1</v>
      </c>
      <c r="AI45">
        <f t="shared" si="1"/>
        <v>0</v>
      </c>
      <c r="AL45">
        <f t="shared" si="2"/>
        <v>0</v>
      </c>
      <c r="AO45">
        <f t="shared" si="3"/>
        <v>0</v>
      </c>
      <c r="AP45" t="s">
        <v>86</v>
      </c>
      <c r="AQ45" t="s">
        <v>87</v>
      </c>
      <c r="AR45" t="s">
        <v>619</v>
      </c>
      <c r="AS45" t="s">
        <v>29</v>
      </c>
      <c r="AT45" t="s">
        <v>88</v>
      </c>
      <c r="AU45" t="s">
        <v>89</v>
      </c>
      <c r="AV45" t="s">
        <v>90</v>
      </c>
      <c r="AW45" t="s">
        <v>82</v>
      </c>
      <c r="AX45" t="s">
        <v>51</v>
      </c>
      <c r="AY45" t="s">
        <v>91</v>
      </c>
      <c r="AZ45" t="s">
        <v>92</v>
      </c>
      <c r="BA45" t="s">
        <v>81</v>
      </c>
      <c r="BB45" t="s">
        <v>82</v>
      </c>
      <c r="BC45" t="s">
        <v>50</v>
      </c>
      <c r="BD45" t="s">
        <v>86</v>
      </c>
      <c r="BE45" t="s">
        <v>93</v>
      </c>
      <c r="BF45">
        <v>823</v>
      </c>
    </row>
    <row r="46" spans="1:60" ht="14.4" customHeight="1">
      <c r="A46">
        <f t="shared" si="4"/>
        <v>45</v>
      </c>
      <c r="B46" t="s">
        <v>94</v>
      </c>
      <c r="C46" t="s">
        <v>6</v>
      </c>
      <c r="D46" t="s">
        <v>23</v>
      </c>
      <c r="F46" t="s">
        <v>632</v>
      </c>
      <c r="G46" t="s">
        <v>263</v>
      </c>
      <c r="H46" t="s">
        <v>264</v>
      </c>
      <c r="I46" t="s">
        <v>5</v>
      </c>
      <c r="J46" t="s">
        <v>2</v>
      </c>
      <c r="K46">
        <v>40</v>
      </c>
      <c r="L46" t="s">
        <v>570</v>
      </c>
      <c r="M46" t="s">
        <v>557</v>
      </c>
      <c r="N46" t="s">
        <v>442</v>
      </c>
      <c r="O46">
        <v>1</v>
      </c>
      <c r="R46" t="s">
        <v>0</v>
      </c>
      <c r="Y46" t="s">
        <v>447</v>
      </c>
      <c r="Z46" t="s">
        <v>538</v>
      </c>
      <c r="AA46" t="s">
        <v>537</v>
      </c>
      <c r="AD46">
        <v>1</v>
      </c>
      <c r="AE46">
        <v>4</v>
      </c>
      <c r="AF46">
        <f t="shared" si="0"/>
        <v>5</v>
      </c>
      <c r="AG46">
        <v>4</v>
      </c>
      <c r="AH46">
        <v>4</v>
      </c>
      <c r="AI46">
        <f t="shared" si="1"/>
        <v>1</v>
      </c>
      <c r="AL46">
        <f t="shared" si="2"/>
        <v>0</v>
      </c>
      <c r="AO46">
        <f t="shared" si="3"/>
        <v>0</v>
      </c>
      <c r="AP46" t="s">
        <v>450</v>
      </c>
      <c r="AQ46" t="s">
        <v>443</v>
      </c>
      <c r="AR46" t="s">
        <v>444</v>
      </c>
      <c r="AS46" t="s">
        <v>445</v>
      </c>
      <c r="AT46" t="s">
        <v>422</v>
      </c>
      <c r="AZ46" t="s">
        <v>446</v>
      </c>
      <c r="BA46" t="s">
        <v>620</v>
      </c>
      <c r="BB46" t="s">
        <v>448</v>
      </c>
      <c r="BC46" t="s">
        <v>449</v>
      </c>
      <c r="BD46" t="s">
        <v>450</v>
      </c>
      <c r="BE46" t="s">
        <v>95</v>
      </c>
      <c r="BF46">
        <f>4405*0.85</f>
        <v>3744.25</v>
      </c>
      <c r="BG46" t="s">
        <v>435</v>
      </c>
      <c r="BH46" s="1" t="s">
        <v>571</v>
      </c>
    </row>
    <row r="47" spans="1:60" ht="14.4" customHeight="1">
      <c r="A47">
        <f t="shared" si="4"/>
        <v>46</v>
      </c>
      <c r="B47" t="s">
        <v>94</v>
      </c>
      <c r="C47" t="s">
        <v>6</v>
      </c>
      <c r="D47" t="s">
        <v>23</v>
      </c>
      <c r="F47" t="s">
        <v>632</v>
      </c>
      <c r="G47" t="s">
        <v>263</v>
      </c>
      <c r="H47" t="s">
        <v>264</v>
      </c>
      <c r="I47" t="s">
        <v>5</v>
      </c>
      <c r="J47" t="s">
        <v>2</v>
      </c>
      <c r="K47">
        <v>40</v>
      </c>
      <c r="L47" t="s">
        <v>438</v>
      </c>
      <c r="M47" t="s">
        <v>559</v>
      </c>
      <c r="N47" t="s">
        <v>442</v>
      </c>
      <c r="O47">
        <v>16</v>
      </c>
      <c r="R47" t="s">
        <v>0</v>
      </c>
      <c r="Y47" t="s">
        <v>447</v>
      </c>
      <c r="Z47" t="s">
        <v>538</v>
      </c>
      <c r="AA47" t="s">
        <v>537</v>
      </c>
      <c r="AD47">
        <v>1</v>
      </c>
      <c r="AE47">
        <v>4</v>
      </c>
      <c r="AF47">
        <f t="shared" si="0"/>
        <v>5</v>
      </c>
      <c r="AG47">
        <v>4</v>
      </c>
      <c r="AH47">
        <v>4</v>
      </c>
      <c r="AI47">
        <f t="shared" si="1"/>
        <v>1</v>
      </c>
      <c r="AL47">
        <f t="shared" si="2"/>
        <v>0</v>
      </c>
      <c r="AO47">
        <f t="shared" si="3"/>
        <v>0</v>
      </c>
      <c r="AP47" t="s">
        <v>450</v>
      </c>
      <c r="AQ47" t="s">
        <v>443</v>
      </c>
      <c r="AR47" t="s">
        <v>444</v>
      </c>
      <c r="AS47" t="s">
        <v>445</v>
      </c>
      <c r="AT47" t="s">
        <v>422</v>
      </c>
      <c r="AZ47" t="s">
        <v>446</v>
      </c>
      <c r="BA47" t="s">
        <v>620</v>
      </c>
      <c r="BB47" t="s">
        <v>448</v>
      </c>
      <c r="BC47" t="s">
        <v>449</v>
      </c>
      <c r="BD47" t="s">
        <v>450</v>
      </c>
      <c r="BE47" t="s">
        <v>95</v>
      </c>
      <c r="BF47">
        <f>4214*0.85</f>
        <v>3581.9</v>
      </c>
      <c r="BG47" t="s">
        <v>435</v>
      </c>
      <c r="BH47" s="1" t="s">
        <v>571</v>
      </c>
    </row>
    <row r="48" spans="1:60" ht="14.4" customHeight="1">
      <c r="A48">
        <f t="shared" si="4"/>
        <v>47</v>
      </c>
      <c r="B48" t="s">
        <v>94</v>
      </c>
      <c r="C48" t="s">
        <v>6</v>
      </c>
      <c r="D48" t="s">
        <v>23</v>
      </c>
      <c r="F48" t="s">
        <v>632</v>
      </c>
      <c r="G48" t="s">
        <v>263</v>
      </c>
      <c r="H48" t="s">
        <v>264</v>
      </c>
      <c r="I48" t="s">
        <v>5</v>
      </c>
      <c r="J48" t="s">
        <v>2</v>
      </c>
      <c r="K48">
        <v>40</v>
      </c>
      <c r="L48" t="s">
        <v>439</v>
      </c>
      <c r="M48" t="s">
        <v>558</v>
      </c>
      <c r="N48" t="s">
        <v>442</v>
      </c>
      <c r="O48">
        <v>2</v>
      </c>
      <c r="R48" t="s">
        <v>0</v>
      </c>
      <c r="Y48" t="s">
        <v>447</v>
      </c>
      <c r="Z48" t="s">
        <v>538</v>
      </c>
      <c r="AA48" t="s">
        <v>537</v>
      </c>
      <c r="AD48">
        <v>1</v>
      </c>
      <c r="AE48">
        <v>4</v>
      </c>
      <c r="AF48">
        <f t="shared" si="0"/>
        <v>5</v>
      </c>
      <c r="AG48">
        <v>5</v>
      </c>
      <c r="AH48">
        <v>4</v>
      </c>
      <c r="AI48">
        <f t="shared" si="1"/>
        <v>2</v>
      </c>
      <c r="AL48">
        <f t="shared" si="2"/>
        <v>0</v>
      </c>
      <c r="AO48">
        <f t="shared" si="3"/>
        <v>0</v>
      </c>
      <c r="AP48" t="s">
        <v>450</v>
      </c>
      <c r="AQ48" t="s">
        <v>443</v>
      </c>
      <c r="AR48" t="s">
        <v>444</v>
      </c>
      <c r="AS48" t="s">
        <v>445</v>
      </c>
      <c r="AT48" t="s">
        <v>422</v>
      </c>
      <c r="AZ48" t="s">
        <v>446</v>
      </c>
      <c r="BA48" t="s">
        <v>620</v>
      </c>
      <c r="BB48" t="s">
        <v>448</v>
      </c>
      <c r="BC48" t="s">
        <v>449</v>
      </c>
      <c r="BD48" t="s">
        <v>450</v>
      </c>
      <c r="BE48" t="s">
        <v>95</v>
      </c>
      <c r="BF48">
        <f>4214*0.85</f>
        <v>3581.9</v>
      </c>
      <c r="BG48" t="s">
        <v>435</v>
      </c>
      <c r="BH48" s="1" t="s">
        <v>571</v>
      </c>
    </row>
    <row r="49" spans="1:60" ht="14.4" customHeight="1">
      <c r="A49">
        <f t="shared" si="4"/>
        <v>48</v>
      </c>
      <c r="B49" t="s">
        <v>94</v>
      </c>
      <c r="C49" t="s">
        <v>6</v>
      </c>
      <c r="D49" t="s">
        <v>23</v>
      </c>
      <c r="F49" t="s">
        <v>632</v>
      </c>
      <c r="G49" t="s">
        <v>263</v>
      </c>
      <c r="H49" t="s">
        <v>264</v>
      </c>
      <c r="I49" t="s">
        <v>5</v>
      </c>
      <c r="J49" t="s">
        <v>2</v>
      </c>
      <c r="K49">
        <v>40</v>
      </c>
      <c r="L49" t="s">
        <v>436</v>
      </c>
      <c r="M49" t="s">
        <v>548</v>
      </c>
      <c r="N49" t="s">
        <v>442</v>
      </c>
      <c r="O49">
        <v>1</v>
      </c>
      <c r="R49" t="s">
        <v>0</v>
      </c>
      <c r="Y49" t="s">
        <v>447</v>
      </c>
      <c r="Z49" t="s">
        <v>538</v>
      </c>
      <c r="AA49" t="s">
        <v>537</v>
      </c>
      <c r="AD49">
        <v>1</v>
      </c>
      <c r="AE49">
        <v>4</v>
      </c>
      <c r="AF49">
        <f t="shared" si="0"/>
        <v>5</v>
      </c>
      <c r="AG49">
        <v>1</v>
      </c>
      <c r="AH49">
        <v>4</v>
      </c>
      <c r="AI49">
        <f t="shared" si="1"/>
        <v>5</v>
      </c>
      <c r="AL49">
        <f t="shared" si="2"/>
        <v>0</v>
      </c>
      <c r="AO49">
        <f t="shared" si="3"/>
        <v>0</v>
      </c>
      <c r="AP49" t="s">
        <v>450</v>
      </c>
      <c r="AQ49" t="s">
        <v>443</v>
      </c>
      <c r="AR49" t="s">
        <v>444</v>
      </c>
      <c r="AS49" t="s">
        <v>445</v>
      </c>
      <c r="AT49" t="s">
        <v>422</v>
      </c>
      <c r="AZ49" t="s">
        <v>446</v>
      </c>
      <c r="BA49" t="s">
        <v>620</v>
      </c>
      <c r="BB49" t="s">
        <v>448</v>
      </c>
      <c r="BC49" t="s">
        <v>449</v>
      </c>
      <c r="BD49" t="s">
        <v>450</v>
      </c>
      <c r="BE49" t="s">
        <v>95</v>
      </c>
      <c r="BF49">
        <f>3973*0.85</f>
        <v>3377.0499999999997</v>
      </c>
      <c r="BG49" t="s">
        <v>435</v>
      </c>
      <c r="BH49" s="1" t="s">
        <v>571</v>
      </c>
    </row>
    <row r="50" spans="1:60" ht="14.4" customHeight="1">
      <c r="A50">
        <f t="shared" si="4"/>
        <v>49</v>
      </c>
      <c r="B50" t="s">
        <v>94</v>
      </c>
      <c r="C50" t="s">
        <v>6</v>
      </c>
      <c r="D50" t="s">
        <v>23</v>
      </c>
      <c r="F50" t="s">
        <v>632</v>
      </c>
      <c r="G50" t="s">
        <v>263</v>
      </c>
      <c r="H50" t="s">
        <v>264</v>
      </c>
      <c r="I50" t="s">
        <v>5</v>
      </c>
      <c r="J50" t="s">
        <v>2</v>
      </c>
      <c r="K50">
        <v>40</v>
      </c>
      <c r="L50" t="s">
        <v>572</v>
      </c>
      <c r="M50" t="s">
        <v>557</v>
      </c>
      <c r="N50" t="s">
        <v>442</v>
      </c>
      <c r="O50">
        <v>1</v>
      </c>
      <c r="R50" t="s">
        <v>0</v>
      </c>
      <c r="Y50" t="s">
        <v>451</v>
      </c>
      <c r="Z50" t="s">
        <v>543</v>
      </c>
      <c r="AD50">
        <v>5</v>
      </c>
      <c r="AE50">
        <v>6</v>
      </c>
      <c r="AF50">
        <f t="shared" si="0"/>
        <v>4</v>
      </c>
      <c r="AI50">
        <f t="shared" si="1"/>
        <v>0</v>
      </c>
      <c r="AL50">
        <f t="shared" si="2"/>
        <v>0</v>
      </c>
      <c r="AO50">
        <f t="shared" si="3"/>
        <v>0</v>
      </c>
      <c r="AT50" t="s">
        <v>452</v>
      </c>
      <c r="AU50" t="s">
        <v>453</v>
      </c>
      <c r="AV50" t="s">
        <v>600</v>
      </c>
      <c r="AW50" t="s">
        <v>454</v>
      </c>
      <c r="AX50" t="s">
        <v>455</v>
      </c>
      <c r="AY50" t="s">
        <v>456</v>
      </c>
      <c r="AZ50" t="s">
        <v>457</v>
      </c>
      <c r="BE50" t="s">
        <v>95</v>
      </c>
      <c r="BF50">
        <f>5940*0.85</f>
        <v>5049</v>
      </c>
      <c r="BG50" t="s">
        <v>435</v>
      </c>
      <c r="BH50" s="1" t="s">
        <v>571</v>
      </c>
    </row>
    <row r="51" spans="1:60" ht="14.4" customHeight="1">
      <c r="A51">
        <f t="shared" si="4"/>
        <v>50</v>
      </c>
      <c r="B51" t="s">
        <v>94</v>
      </c>
      <c r="C51" t="s">
        <v>6</v>
      </c>
      <c r="D51" t="s">
        <v>23</v>
      </c>
      <c r="F51" t="s">
        <v>632</v>
      </c>
      <c r="G51" t="s">
        <v>263</v>
      </c>
      <c r="H51" t="s">
        <v>264</v>
      </c>
      <c r="I51" t="s">
        <v>5</v>
      </c>
      <c r="J51" t="s">
        <v>2</v>
      </c>
      <c r="K51">
        <v>40</v>
      </c>
      <c r="L51" t="s">
        <v>440</v>
      </c>
      <c r="M51" t="s">
        <v>559</v>
      </c>
      <c r="N51" t="s">
        <v>442</v>
      </c>
      <c r="O51">
        <v>16</v>
      </c>
      <c r="R51" t="s">
        <v>0</v>
      </c>
      <c r="Y51" t="s">
        <v>451</v>
      </c>
      <c r="Z51" t="s">
        <v>543</v>
      </c>
      <c r="AD51">
        <v>5</v>
      </c>
      <c r="AE51">
        <v>6</v>
      </c>
      <c r="AF51">
        <f t="shared" si="0"/>
        <v>4</v>
      </c>
      <c r="AI51">
        <f t="shared" si="1"/>
        <v>0</v>
      </c>
      <c r="AL51">
        <f t="shared" si="2"/>
        <v>0</v>
      </c>
      <c r="AO51">
        <f t="shared" si="3"/>
        <v>0</v>
      </c>
      <c r="AT51" t="s">
        <v>452</v>
      </c>
      <c r="AU51" t="s">
        <v>453</v>
      </c>
      <c r="AV51" t="s">
        <v>600</v>
      </c>
      <c r="AW51" t="s">
        <v>454</v>
      </c>
      <c r="AX51" t="s">
        <v>455</v>
      </c>
      <c r="AY51" t="s">
        <v>456</v>
      </c>
      <c r="AZ51" t="s">
        <v>457</v>
      </c>
      <c r="BE51" t="s">
        <v>95</v>
      </c>
      <c r="BF51">
        <f>5672*0.85</f>
        <v>4821.2</v>
      </c>
      <c r="BG51" t="s">
        <v>435</v>
      </c>
      <c r="BH51" s="1" t="s">
        <v>571</v>
      </c>
    </row>
    <row r="52" spans="1:60" ht="14.4" customHeight="1">
      <c r="A52">
        <f t="shared" si="4"/>
        <v>51</v>
      </c>
      <c r="B52" t="s">
        <v>94</v>
      </c>
      <c r="C52" t="s">
        <v>6</v>
      </c>
      <c r="D52" t="s">
        <v>23</v>
      </c>
      <c r="F52" t="s">
        <v>632</v>
      </c>
      <c r="G52" t="s">
        <v>263</v>
      </c>
      <c r="H52" t="s">
        <v>264</v>
      </c>
      <c r="I52" t="s">
        <v>5</v>
      </c>
      <c r="J52" t="s">
        <v>2</v>
      </c>
      <c r="K52">
        <v>40</v>
      </c>
      <c r="L52" t="s">
        <v>441</v>
      </c>
      <c r="M52" t="s">
        <v>558</v>
      </c>
      <c r="N52" t="s">
        <v>442</v>
      </c>
      <c r="O52">
        <v>2</v>
      </c>
      <c r="R52" t="s">
        <v>0</v>
      </c>
      <c r="Y52" t="s">
        <v>451</v>
      </c>
      <c r="Z52" t="s">
        <v>543</v>
      </c>
      <c r="AD52">
        <v>5</v>
      </c>
      <c r="AE52">
        <v>6</v>
      </c>
      <c r="AF52">
        <f t="shared" si="0"/>
        <v>4</v>
      </c>
      <c r="AI52">
        <f t="shared" si="1"/>
        <v>0</v>
      </c>
      <c r="AL52">
        <f t="shared" si="2"/>
        <v>0</v>
      </c>
      <c r="AO52">
        <f t="shared" si="3"/>
        <v>0</v>
      </c>
      <c r="AT52" t="s">
        <v>452</v>
      </c>
      <c r="AU52" t="s">
        <v>453</v>
      </c>
      <c r="AV52" t="s">
        <v>600</v>
      </c>
      <c r="AW52" t="s">
        <v>454</v>
      </c>
      <c r="AX52" t="s">
        <v>455</v>
      </c>
      <c r="AY52" t="s">
        <v>456</v>
      </c>
      <c r="AZ52" t="s">
        <v>457</v>
      </c>
      <c r="BE52" t="s">
        <v>95</v>
      </c>
      <c r="BF52">
        <f>5672*0.85</f>
        <v>4821.2</v>
      </c>
      <c r="BG52" t="s">
        <v>435</v>
      </c>
      <c r="BH52" s="1" t="s">
        <v>571</v>
      </c>
    </row>
    <row r="53" spans="1:60" ht="14.4" customHeight="1">
      <c r="A53">
        <f t="shared" si="4"/>
        <v>52</v>
      </c>
      <c r="B53" t="s">
        <v>94</v>
      </c>
      <c r="C53" t="s">
        <v>6</v>
      </c>
      <c r="D53" t="s">
        <v>23</v>
      </c>
      <c r="F53" t="s">
        <v>632</v>
      </c>
      <c r="G53" t="s">
        <v>263</v>
      </c>
      <c r="H53" t="s">
        <v>264</v>
      </c>
      <c r="I53" t="s">
        <v>5</v>
      </c>
      <c r="J53" t="s">
        <v>2</v>
      </c>
      <c r="K53">
        <v>40</v>
      </c>
      <c r="L53" t="s">
        <v>437</v>
      </c>
      <c r="M53" t="s">
        <v>548</v>
      </c>
      <c r="N53" t="s">
        <v>442</v>
      </c>
      <c r="O53">
        <v>1</v>
      </c>
      <c r="R53" t="s">
        <v>0</v>
      </c>
      <c r="Y53" t="s">
        <v>451</v>
      </c>
      <c r="Z53" t="s">
        <v>543</v>
      </c>
      <c r="AD53">
        <v>5</v>
      </c>
      <c r="AE53">
        <v>6</v>
      </c>
      <c r="AF53">
        <f t="shared" si="0"/>
        <v>4</v>
      </c>
      <c r="AI53">
        <f t="shared" si="1"/>
        <v>0</v>
      </c>
      <c r="AL53">
        <f t="shared" si="2"/>
        <v>0</v>
      </c>
      <c r="AO53">
        <f t="shared" si="3"/>
        <v>0</v>
      </c>
      <c r="AT53" t="s">
        <v>452</v>
      </c>
      <c r="AU53" t="s">
        <v>453</v>
      </c>
      <c r="AV53" t="s">
        <v>600</v>
      </c>
      <c r="AW53" t="s">
        <v>454</v>
      </c>
      <c r="AX53" t="s">
        <v>455</v>
      </c>
      <c r="AY53" t="s">
        <v>456</v>
      </c>
      <c r="AZ53" t="s">
        <v>457</v>
      </c>
      <c r="BE53" t="s">
        <v>95</v>
      </c>
      <c r="BF53">
        <f>5348*0.85</f>
        <v>4545.8</v>
      </c>
      <c r="BG53" t="s">
        <v>435</v>
      </c>
      <c r="BH53" s="1" t="s">
        <v>571</v>
      </c>
    </row>
    <row r="54" spans="1:60" ht="14.4" customHeight="1">
      <c r="A54">
        <f t="shared" si="4"/>
        <v>53</v>
      </c>
      <c r="B54" t="s">
        <v>96</v>
      </c>
      <c r="C54" t="s">
        <v>601</v>
      </c>
      <c r="D54" t="s">
        <v>23</v>
      </c>
      <c r="F54" t="s">
        <v>602</v>
      </c>
      <c r="H54" t="s">
        <v>265</v>
      </c>
      <c r="I54" t="s">
        <v>4</v>
      </c>
      <c r="J54" t="s">
        <v>2</v>
      </c>
      <c r="K54">
        <v>16</v>
      </c>
      <c r="L54" t="s">
        <v>97</v>
      </c>
      <c r="M54" t="s">
        <v>556</v>
      </c>
      <c r="O54">
        <v>8</v>
      </c>
      <c r="P54">
        <v>1</v>
      </c>
      <c r="Y54" t="s">
        <v>597</v>
      </c>
      <c r="AD54">
        <v>6</v>
      </c>
      <c r="AE54">
        <v>7</v>
      </c>
      <c r="AF54">
        <f t="shared" si="0"/>
        <v>6</v>
      </c>
      <c r="AI54">
        <f t="shared" si="1"/>
        <v>0</v>
      </c>
      <c r="AL54">
        <f t="shared" si="2"/>
        <v>0</v>
      </c>
      <c r="AO54">
        <f t="shared" si="3"/>
        <v>0</v>
      </c>
      <c r="AP54" t="s">
        <v>51</v>
      </c>
      <c r="AQ54" t="s">
        <v>621</v>
      </c>
      <c r="AR54" t="s">
        <v>603</v>
      </c>
      <c r="AS54" t="s">
        <v>29</v>
      </c>
      <c r="AT54" t="s">
        <v>98</v>
      </c>
      <c r="AU54" t="s">
        <v>99</v>
      </c>
      <c r="AV54" t="s">
        <v>81</v>
      </c>
      <c r="AW54" t="s">
        <v>48</v>
      </c>
      <c r="AX54" t="s">
        <v>76</v>
      </c>
      <c r="AY54" t="s">
        <v>82</v>
      </c>
      <c r="AZ54" t="s">
        <v>90</v>
      </c>
      <c r="BA54" t="s">
        <v>50</v>
      </c>
      <c r="BB54" t="s">
        <v>100</v>
      </c>
      <c r="BC54" t="s">
        <v>83</v>
      </c>
      <c r="BD54" t="s">
        <v>51</v>
      </c>
      <c r="BE54" t="s">
        <v>101</v>
      </c>
      <c r="BF54">
        <v>903</v>
      </c>
    </row>
    <row r="55" spans="1:60" ht="14.4" customHeight="1">
      <c r="A55">
        <f t="shared" si="4"/>
        <v>54</v>
      </c>
      <c r="B55" t="s">
        <v>102</v>
      </c>
      <c r="C55" t="s">
        <v>46</v>
      </c>
      <c r="D55" t="s">
        <v>23</v>
      </c>
      <c r="F55" t="s">
        <v>174</v>
      </c>
      <c r="G55" t="s">
        <v>175</v>
      </c>
      <c r="H55" t="s">
        <v>175</v>
      </c>
      <c r="I55" t="s">
        <v>5</v>
      </c>
      <c r="J55" t="s">
        <v>2</v>
      </c>
      <c r="K55">
        <v>16</v>
      </c>
      <c r="L55" t="s">
        <v>104</v>
      </c>
      <c r="M55" t="s">
        <v>550</v>
      </c>
      <c r="O55">
        <v>9</v>
      </c>
      <c r="P55">
        <v>1</v>
      </c>
      <c r="Y55" t="s">
        <v>47</v>
      </c>
      <c r="AD55">
        <v>1</v>
      </c>
      <c r="AE55">
        <v>7</v>
      </c>
      <c r="AF55">
        <f t="shared" si="0"/>
        <v>1</v>
      </c>
      <c r="AI55">
        <f t="shared" si="1"/>
        <v>0</v>
      </c>
      <c r="AL55">
        <f t="shared" si="2"/>
        <v>0</v>
      </c>
      <c r="AO55">
        <f t="shared" si="3"/>
        <v>0</v>
      </c>
      <c r="AP55" t="s">
        <v>82</v>
      </c>
      <c r="AQ55" t="s">
        <v>105</v>
      </c>
      <c r="AR55" t="s">
        <v>106</v>
      </c>
      <c r="AS55" t="s">
        <v>107</v>
      </c>
      <c r="AT55" t="s">
        <v>108</v>
      </c>
      <c r="AU55" t="s">
        <v>109</v>
      </c>
      <c r="AV55" t="s">
        <v>52</v>
      </c>
      <c r="AW55" t="s">
        <v>110</v>
      </c>
      <c r="AX55" t="s">
        <v>51</v>
      </c>
      <c r="AY55" t="s">
        <v>50</v>
      </c>
      <c r="AZ55" t="s">
        <v>111</v>
      </c>
      <c r="BA55" t="s">
        <v>29</v>
      </c>
      <c r="BB55" t="s">
        <v>622</v>
      </c>
      <c r="BC55" t="s">
        <v>112</v>
      </c>
      <c r="BD55" t="s">
        <v>82</v>
      </c>
      <c r="BE55" t="s">
        <v>103</v>
      </c>
    </row>
    <row r="56" spans="1:60" ht="14.4" customHeight="1">
      <c r="A56">
        <f t="shared" si="4"/>
        <v>55</v>
      </c>
      <c r="B56" t="s">
        <v>114</v>
      </c>
      <c r="C56" t="s">
        <v>6</v>
      </c>
      <c r="D56" t="s">
        <v>24</v>
      </c>
      <c r="F56" t="s">
        <v>26</v>
      </c>
      <c r="G56" t="s">
        <v>9</v>
      </c>
      <c r="H56" t="s">
        <v>588</v>
      </c>
      <c r="I56" t="s">
        <v>5</v>
      </c>
      <c r="J56" t="s">
        <v>2</v>
      </c>
      <c r="K56">
        <v>16</v>
      </c>
      <c r="L56" t="s">
        <v>123</v>
      </c>
      <c r="M56" t="s">
        <v>553</v>
      </c>
      <c r="O56">
        <v>6</v>
      </c>
      <c r="P56">
        <v>1</v>
      </c>
      <c r="Y56" t="s">
        <v>583</v>
      </c>
      <c r="Z56" t="s">
        <v>544</v>
      </c>
      <c r="AD56">
        <v>6</v>
      </c>
      <c r="AE56">
        <v>7</v>
      </c>
      <c r="AF56">
        <f t="shared" si="0"/>
        <v>6</v>
      </c>
      <c r="AI56">
        <f t="shared" si="1"/>
        <v>0</v>
      </c>
      <c r="AL56">
        <f t="shared" si="2"/>
        <v>0</v>
      </c>
      <c r="AO56">
        <f t="shared" si="3"/>
        <v>0</v>
      </c>
      <c r="AP56" t="s">
        <v>125</v>
      </c>
      <c r="AQ56" t="s">
        <v>126</v>
      </c>
      <c r="AR56" t="s">
        <v>127</v>
      </c>
      <c r="AS56" t="s">
        <v>128</v>
      </c>
      <c r="AT56" t="s">
        <v>129</v>
      </c>
      <c r="AU56" t="s">
        <v>130</v>
      </c>
      <c r="AV56" t="s">
        <v>131</v>
      </c>
      <c r="AW56" t="s">
        <v>132</v>
      </c>
      <c r="AX56" t="s">
        <v>133</v>
      </c>
      <c r="AY56" t="s">
        <v>134</v>
      </c>
      <c r="AZ56" t="s">
        <v>135</v>
      </c>
      <c r="BA56" t="s">
        <v>136</v>
      </c>
      <c r="BB56" t="s">
        <v>137</v>
      </c>
      <c r="BC56" t="s">
        <v>138</v>
      </c>
      <c r="BD56" t="s">
        <v>125</v>
      </c>
      <c r="BE56" t="s">
        <v>139</v>
      </c>
      <c r="BF56">
        <v>7326.05</v>
      </c>
    </row>
    <row r="57" spans="1:60" ht="14.4" customHeight="1">
      <c r="A57">
        <f t="shared" si="4"/>
        <v>56</v>
      </c>
      <c r="B57" t="s">
        <v>224</v>
      </c>
      <c r="C57" t="s">
        <v>7</v>
      </c>
      <c r="D57" t="s">
        <v>25</v>
      </c>
      <c r="F57" t="s">
        <v>141</v>
      </c>
      <c r="G57" t="s">
        <v>142</v>
      </c>
      <c r="H57" t="s">
        <v>142</v>
      </c>
      <c r="I57" t="s">
        <v>5</v>
      </c>
      <c r="J57" t="s">
        <v>2</v>
      </c>
      <c r="K57">
        <v>24</v>
      </c>
      <c r="L57" t="s">
        <v>143</v>
      </c>
      <c r="M57" t="s">
        <v>553</v>
      </c>
      <c r="O57">
        <v>12</v>
      </c>
      <c r="P57">
        <v>2</v>
      </c>
      <c r="Q57">
        <v>6</v>
      </c>
      <c r="Y57" t="s">
        <v>583</v>
      </c>
      <c r="Z57" t="s">
        <v>544</v>
      </c>
      <c r="AD57">
        <v>6</v>
      </c>
      <c r="AE57">
        <v>7</v>
      </c>
      <c r="AF57">
        <f t="shared" si="0"/>
        <v>6</v>
      </c>
      <c r="AI57">
        <f t="shared" si="1"/>
        <v>0</v>
      </c>
      <c r="AL57">
        <f t="shared" si="2"/>
        <v>0</v>
      </c>
      <c r="AO57">
        <f t="shared" si="3"/>
        <v>0</v>
      </c>
      <c r="AP57" t="s">
        <v>144</v>
      </c>
      <c r="AQ57" t="s">
        <v>145</v>
      </c>
      <c r="AR57" t="s">
        <v>146</v>
      </c>
      <c r="AS57" t="s">
        <v>147</v>
      </c>
      <c r="AT57" t="s">
        <v>148</v>
      </c>
      <c r="AU57" t="s">
        <v>150</v>
      </c>
      <c r="AV57" t="s">
        <v>151</v>
      </c>
      <c r="AW57" t="s">
        <v>152</v>
      </c>
      <c r="AX57" t="s">
        <v>153</v>
      </c>
      <c r="AY57" t="s">
        <v>154</v>
      </c>
      <c r="AZ57" t="s">
        <v>155</v>
      </c>
      <c r="BA57" t="s">
        <v>156</v>
      </c>
      <c r="BB57" t="s">
        <v>157</v>
      </c>
      <c r="BC57" t="s">
        <v>149</v>
      </c>
      <c r="BD57" t="s">
        <v>144</v>
      </c>
      <c r="BE57" t="s">
        <v>158</v>
      </c>
      <c r="BF57">
        <v>525</v>
      </c>
    </row>
    <row r="58" spans="1:60" ht="14.4" customHeight="1">
      <c r="A58">
        <f t="shared" si="4"/>
        <v>57</v>
      </c>
      <c r="B58" t="s">
        <v>115</v>
      </c>
      <c r="C58" t="s">
        <v>6</v>
      </c>
      <c r="D58" t="s">
        <v>24</v>
      </c>
      <c r="F58" t="s">
        <v>159</v>
      </c>
      <c r="G58" t="s">
        <v>160</v>
      </c>
      <c r="H58" t="s">
        <v>161</v>
      </c>
      <c r="I58" t="s">
        <v>5</v>
      </c>
      <c r="J58" t="s">
        <v>2</v>
      </c>
      <c r="K58">
        <v>16</v>
      </c>
      <c r="L58" t="s">
        <v>162</v>
      </c>
      <c r="M58" t="s">
        <v>548</v>
      </c>
      <c r="O58">
        <v>8</v>
      </c>
      <c r="P58">
        <v>1</v>
      </c>
      <c r="Y58" t="s">
        <v>623</v>
      </c>
      <c r="Z58" t="s">
        <v>544</v>
      </c>
      <c r="AA58" t="s">
        <v>545</v>
      </c>
      <c r="AB58" t="s">
        <v>545</v>
      </c>
      <c r="AD58">
        <v>3</v>
      </c>
      <c r="AE58">
        <v>7</v>
      </c>
      <c r="AF58">
        <f t="shared" si="0"/>
        <v>3</v>
      </c>
      <c r="AG58">
        <v>6</v>
      </c>
      <c r="AH58">
        <v>4</v>
      </c>
      <c r="AI58">
        <f t="shared" si="1"/>
        <v>3</v>
      </c>
      <c r="AJ58">
        <v>3</v>
      </c>
      <c r="AK58">
        <v>3</v>
      </c>
      <c r="AL58">
        <f t="shared" si="2"/>
        <v>6</v>
      </c>
      <c r="AO58">
        <f t="shared" si="3"/>
        <v>0</v>
      </c>
      <c r="AP58" t="s">
        <v>171</v>
      </c>
      <c r="AQ58" t="s">
        <v>642</v>
      </c>
      <c r="AR58" t="s">
        <v>172</v>
      </c>
      <c r="AS58" t="s">
        <v>163</v>
      </c>
      <c r="AT58" t="s">
        <v>164</v>
      </c>
      <c r="AU58" t="s">
        <v>643</v>
      </c>
      <c r="AV58" t="s">
        <v>165</v>
      </c>
      <c r="AW58" t="s">
        <v>166</v>
      </c>
      <c r="AX58" t="s">
        <v>604</v>
      </c>
      <c r="AY58" t="s">
        <v>167</v>
      </c>
      <c r="AZ58" t="s">
        <v>624</v>
      </c>
      <c r="BA58" t="s">
        <v>168</v>
      </c>
      <c r="BB58" t="s">
        <v>169</v>
      </c>
      <c r="BC58" t="s">
        <v>170</v>
      </c>
      <c r="BD58" t="s">
        <v>171</v>
      </c>
      <c r="BE58" t="s">
        <v>173</v>
      </c>
      <c r="BF58">
        <v>616.25</v>
      </c>
    </row>
    <row r="59" spans="1:60" ht="14.4" customHeight="1">
      <c r="A59">
        <f t="shared" si="4"/>
        <v>58</v>
      </c>
      <c r="B59" t="s">
        <v>116</v>
      </c>
      <c r="C59" t="s">
        <v>605</v>
      </c>
      <c r="D59" t="s">
        <v>24</v>
      </c>
      <c r="F59" t="s">
        <v>174</v>
      </c>
      <c r="G59" t="s">
        <v>175</v>
      </c>
      <c r="H59" t="s">
        <v>175</v>
      </c>
      <c r="I59" t="s">
        <v>5</v>
      </c>
      <c r="J59" t="s">
        <v>2</v>
      </c>
      <c r="K59">
        <v>16</v>
      </c>
      <c r="L59" t="s">
        <v>185</v>
      </c>
      <c r="M59" t="s">
        <v>548</v>
      </c>
      <c r="O59">
        <v>8</v>
      </c>
      <c r="P59">
        <v>1</v>
      </c>
      <c r="Q59">
        <v>8</v>
      </c>
      <c r="R59" t="s">
        <v>1</v>
      </c>
      <c r="Y59" t="s">
        <v>606</v>
      </c>
      <c r="AD59">
        <v>2</v>
      </c>
      <c r="AE59">
        <v>4</v>
      </c>
      <c r="AF59">
        <f t="shared" si="0"/>
        <v>6</v>
      </c>
      <c r="AG59">
        <v>6</v>
      </c>
      <c r="AH59">
        <v>5</v>
      </c>
      <c r="AI59">
        <f t="shared" si="1"/>
        <v>4</v>
      </c>
      <c r="AJ59">
        <v>4</v>
      </c>
      <c r="AK59">
        <v>5</v>
      </c>
      <c r="AL59">
        <f t="shared" si="2"/>
        <v>2</v>
      </c>
      <c r="AO59">
        <f t="shared" si="3"/>
        <v>0</v>
      </c>
      <c r="AP59" t="s">
        <v>607</v>
      </c>
      <c r="AQ59" t="s">
        <v>644</v>
      </c>
      <c r="AR59" t="s">
        <v>176</v>
      </c>
      <c r="AS59" t="s">
        <v>177</v>
      </c>
      <c r="AT59" t="s">
        <v>178</v>
      </c>
      <c r="AU59" t="s">
        <v>645</v>
      </c>
      <c r="AV59" t="s">
        <v>179</v>
      </c>
      <c r="AW59" t="s">
        <v>180</v>
      </c>
      <c r="AX59" t="s">
        <v>181</v>
      </c>
      <c r="AY59" t="s">
        <v>608</v>
      </c>
      <c r="AZ59" t="s">
        <v>182</v>
      </c>
      <c r="BA59" t="s">
        <v>625</v>
      </c>
      <c r="BB59" t="s">
        <v>646</v>
      </c>
      <c r="BC59" t="s">
        <v>573</v>
      </c>
      <c r="BD59" t="s">
        <v>607</v>
      </c>
      <c r="BE59" t="s">
        <v>183</v>
      </c>
      <c r="BF59">
        <v>545</v>
      </c>
    </row>
    <row r="60" spans="1:60" ht="14.4" customHeight="1">
      <c r="A60">
        <f t="shared" si="4"/>
        <v>59</v>
      </c>
      <c r="B60" t="s">
        <v>113</v>
      </c>
      <c r="C60" t="s">
        <v>605</v>
      </c>
      <c r="D60" t="s">
        <v>24</v>
      </c>
      <c r="F60" t="s">
        <v>184</v>
      </c>
      <c r="G60" t="s">
        <v>184</v>
      </c>
      <c r="H60" t="s">
        <v>187</v>
      </c>
      <c r="I60" t="s">
        <v>4</v>
      </c>
      <c r="J60" t="s">
        <v>2</v>
      </c>
      <c r="K60">
        <v>16</v>
      </c>
      <c r="L60" t="s">
        <v>270</v>
      </c>
      <c r="M60" t="s">
        <v>548</v>
      </c>
      <c r="O60">
        <v>6</v>
      </c>
      <c r="P60">
        <v>1</v>
      </c>
      <c r="R60" t="s">
        <v>1</v>
      </c>
      <c r="V60" t="s">
        <v>0</v>
      </c>
      <c r="Y60" t="s">
        <v>295</v>
      </c>
      <c r="AF60">
        <f t="shared" si="0"/>
        <v>0</v>
      </c>
      <c r="AG60">
        <v>5</v>
      </c>
      <c r="AH60">
        <v>3</v>
      </c>
      <c r="AI60">
        <f t="shared" si="1"/>
        <v>1</v>
      </c>
      <c r="AL60">
        <f t="shared" si="2"/>
        <v>0</v>
      </c>
      <c r="AO60">
        <f t="shared" si="3"/>
        <v>0</v>
      </c>
      <c r="AP60" t="s">
        <v>277</v>
      </c>
      <c r="BA60" t="s">
        <v>647</v>
      </c>
      <c r="BB60" t="s">
        <v>278</v>
      </c>
      <c r="BC60" t="s">
        <v>574</v>
      </c>
      <c r="BD60" t="s">
        <v>277</v>
      </c>
      <c r="BE60" t="s">
        <v>186</v>
      </c>
      <c r="BF60">
        <f>3410*0.8</f>
        <v>2728</v>
      </c>
      <c r="BG60" t="s">
        <v>279</v>
      </c>
      <c r="BH60" t="s">
        <v>297</v>
      </c>
    </row>
    <row r="61" spans="1:60" ht="14.4" customHeight="1">
      <c r="A61">
        <f t="shared" si="4"/>
        <v>60</v>
      </c>
      <c r="B61" t="s">
        <v>113</v>
      </c>
      <c r="C61" t="s">
        <v>605</v>
      </c>
      <c r="D61" t="s">
        <v>24</v>
      </c>
      <c r="F61" t="s">
        <v>184</v>
      </c>
      <c r="G61" t="s">
        <v>184</v>
      </c>
      <c r="H61" t="s">
        <v>187</v>
      </c>
      <c r="I61" t="s">
        <v>4</v>
      </c>
      <c r="J61" t="s">
        <v>2</v>
      </c>
      <c r="K61">
        <v>16</v>
      </c>
      <c r="L61" t="s">
        <v>272</v>
      </c>
      <c r="M61" t="s">
        <v>548</v>
      </c>
      <c r="O61">
        <v>2</v>
      </c>
      <c r="P61">
        <v>1</v>
      </c>
      <c r="R61" t="s">
        <v>1</v>
      </c>
      <c r="V61" t="s">
        <v>0</v>
      </c>
      <c r="Y61" t="s">
        <v>295</v>
      </c>
      <c r="AF61">
        <f t="shared" si="0"/>
        <v>0</v>
      </c>
      <c r="AG61">
        <v>5</v>
      </c>
      <c r="AH61">
        <v>3</v>
      </c>
      <c r="AI61">
        <f t="shared" si="1"/>
        <v>1</v>
      </c>
      <c r="AL61">
        <f t="shared" si="2"/>
        <v>0</v>
      </c>
      <c r="AO61">
        <f t="shared" si="3"/>
        <v>0</v>
      </c>
      <c r="AP61" t="s">
        <v>277</v>
      </c>
      <c r="BA61" t="s">
        <v>648</v>
      </c>
      <c r="BB61" t="s">
        <v>278</v>
      </c>
      <c r="BC61" t="s">
        <v>574</v>
      </c>
      <c r="BD61" t="s">
        <v>277</v>
      </c>
      <c r="BE61" t="s">
        <v>186</v>
      </c>
      <c r="BF61">
        <f>3675*0.8</f>
        <v>2940</v>
      </c>
      <c r="BG61" t="s">
        <v>279</v>
      </c>
      <c r="BH61" t="s">
        <v>297</v>
      </c>
    </row>
    <row r="62" spans="1:60" ht="14.4" customHeight="1">
      <c r="A62">
        <f t="shared" si="4"/>
        <v>61</v>
      </c>
      <c r="B62" t="s">
        <v>113</v>
      </c>
      <c r="C62" t="s">
        <v>605</v>
      </c>
      <c r="D62" t="s">
        <v>24</v>
      </c>
      <c r="F62" t="s">
        <v>184</v>
      </c>
      <c r="G62" t="s">
        <v>184</v>
      </c>
      <c r="H62" t="s">
        <v>187</v>
      </c>
      <c r="I62" t="s">
        <v>4</v>
      </c>
      <c r="J62" t="s">
        <v>2</v>
      </c>
      <c r="K62">
        <v>16</v>
      </c>
      <c r="L62" t="s">
        <v>271</v>
      </c>
      <c r="M62" t="s">
        <v>546</v>
      </c>
      <c r="O62">
        <v>8</v>
      </c>
      <c r="P62">
        <v>1</v>
      </c>
      <c r="R62" t="s">
        <v>1</v>
      </c>
      <c r="V62" t="s">
        <v>0</v>
      </c>
      <c r="Y62" t="s">
        <v>295</v>
      </c>
      <c r="AF62">
        <f t="shared" si="0"/>
        <v>0</v>
      </c>
      <c r="AG62">
        <v>5</v>
      </c>
      <c r="AH62">
        <v>3</v>
      </c>
      <c r="AI62">
        <f t="shared" si="1"/>
        <v>1</v>
      </c>
      <c r="AL62">
        <f t="shared" si="2"/>
        <v>0</v>
      </c>
      <c r="AO62">
        <f t="shared" si="3"/>
        <v>0</v>
      </c>
      <c r="AP62" t="s">
        <v>277</v>
      </c>
      <c r="BA62" t="s">
        <v>648</v>
      </c>
      <c r="BB62" t="s">
        <v>278</v>
      </c>
      <c r="BC62" t="s">
        <v>574</v>
      </c>
      <c r="BD62" t="s">
        <v>277</v>
      </c>
      <c r="BE62" t="s">
        <v>186</v>
      </c>
      <c r="BF62">
        <f>50890*0.8</f>
        <v>40712</v>
      </c>
      <c r="BG62" t="s">
        <v>279</v>
      </c>
      <c r="BH62" t="s">
        <v>297</v>
      </c>
    </row>
    <row r="63" spans="1:60" ht="14.4" customHeight="1">
      <c r="A63">
        <f t="shared" si="4"/>
        <v>62</v>
      </c>
      <c r="B63" t="s">
        <v>113</v>
      </c>
      <c r="C63" t="s">
        <v>605</v>
      </c>
      <c r="D63" t="s">
        <v>24</v>
      </c>
      <c r="F63" t="s">
        <v>184</v>
      </c>
      <c r="G63" t="s">
        <v>184</v>
      </c>
      <c r="H63" t="s">
        <v>187</v>
      </c>
      <c r="I63" t="s">
        <v>4</v>
      </c>
      <c r="J63" t="s">
        <v>2</v>
      </c>
      <c r="K63">
        <v>16</v>
      </c>
      <c r="L63" t="s">
        <v>273</v>
      </c>
      <c r="M63" t="s">
        <v>548</v>
      </c>
      <c r="O63">
        <v>6</v>
      </c>
      <c r="P63">
        <v>1</v>
      </c>
      <c r="R63" t="s">
        <v>1</v>
      </c>
      <c r="V63" t="s">
        <v>0</v>
      </c>
      <c r="Y63" t="s">
        <v>296</v>
      </c>
      <c r="AF63">
        <f t="shared" si="0"/>
        <v>0</v>
      </c>
      <c r="AG63">
        <v>1</v>
      </c>
      <c r="AH63">
        <v>4</v>
      </c>
      <c r="AI63">
        <f t="shared" si="1"/>
        <v>5</v>
      </c>
      <c r="AL63">
        <f t="shared" si="2"/>
        <v>0</v>
      </c>
      <c r="AO63">
        <f t="shared" si="3"/>
        <v>0</v>
      </c>
      <c r="AP63" t="s">
        <v>483</v>
      </c>
      <c r="AQ63" t="s">
        <v>626</v>
      </c>
      <c r="AR63" t="s">
        <v>575</v>
      </c>
      <c r="AS63" t="s">
        <v>281</v>
      </c>
      <c r="AT63" t="s">
        <v>484</v>
      </c>
      <c r="BD63" t="s">
        <v>483</v>
      </c>
      <c r="BE63" t="s">
        <v>186</v>
      </c>
      <c r="BF63">
        <f>4595*0.8</f>
        <v>3676</v>
      </c>
      <c r="BG63" t="s">
        <v>279</v>
      </c>
      <c r="BH63" t="s">
        <v>297</v>
      </c>
    </row>
    <row r="64" spans="1:60" ht="14.4" customHeight="1">
      <c r="A64">
        <f t="shared" si="4"/>
        <v>63</v>
      </c>
      <c r="B64" t="s">
        <v>113</v>
      </c>
      <c r="C64" t="s">
        <v>605</v>
      </c>
      <c r="D64" t="s">
        <v>24</v>
      </c>
      <c r="F64" t="s">
        <v>184</v>
      </c>
      <c r="G64" t="s">
        <v>184</v>
      </c>
      <c r="H64" t="s">
        <v>187</v>
      </c>
      <c r="I64" t="s">
        <v>4</v>
      </c>
      <c r="J64" t="s">
        <v>2</v>
      </c>
      <c r="K64">
        <v>16</v>
      </c>
      <c r="L64" t="s">
        <v>274</v>
      </c>
      <c r="M64" t="s">
        <v>546</v>
      </c>
      <c r="O64">
        <v>2</v>
      </c>
      <c r="P64">
        <v>1</v>
      </c>
      <c r="R64" t="s">
        <v>1</v>
      </c>
      <c r="V64" t="s">
        <v>0</v>
      </c>
      <c r="Y64" t="s">
        <v>296</v>
      </c>
      <c r="AF64">
        <f t="shared" si="0"/>
        <v>0</v>
      </c>
      <c r="AG64">
        <v>1</v>
      </c>
      <c r="AH64">
        <v>4</v>
      </c>
      <c r="AI64">
        <f t="shared" si="1"/>
        <v>5</v>
      </c>
      <c r="AL64">
        <f t="shared" si="2"/>
        <v>0</v>
      </c>
      <c r="AO64">
        <f t="shared" si="3"/>
        <v>0</v>
      </c>
      <c r="AP64" t="s">
        <v>483</v>
      </c>
      <c r="AQ64" t="s">
        <v>626</v>
      </c>
      <c r="AR64" t="s">
        <v>575</v>
      </c>
      <c r="AS64" t="s">
        <v>281</v>
      </c>
      <c r="AT64" t="s">
        <v>484</v>
      </c>
      <c r="BD64" t="s">
        <v>483</v>
      </c>
      <c r="BE64" t="s">
        <v>186</v>
      </c>
      <c r="BF64">
        <f>4950*0.8</f>
        <v>3960</v>
      </c>
      <c r="BG64" t="s">
        <v>279</v>
      </c>
      <c r="BH64" t="s">
        <v>297</v>
      </c>
    </row>
    <row r="65" spans="1:60" ht="14.4" customHeight="1">
      <c r="A65">
        <f t="shared" si="4"/>
        <v>64</v>
      </c>
      <c r="B65" t="s">
        <v>113</v>
      </c>
      <c r="C65" t="s">
        <v>605</v>
      </c>
      <c r="D65" t="s">
        <v>24</v>
      </c>
      <c r="F65" t="s">
        <v>184</v>
      </c>
      <c r="G65" t="s">
        <v>184</v>
      </c>
      <c r="H65" t="s">
        <v>187</v>
      </c>
      <c r="I65" t="s">
        <v>4</v>
      </c>
      <c r="J65" t="s">
        <v>2</v>
      </c>
      <c r="K65">
        <v>16</v>
      </c>
      <c r="L65" t="s">
        <v>275</v>
      </c>
      <c r="M65" t="s">
        <v>546</v>
      </c>
      <c r="O65">
        <v>8</v>
      </c>
      <c r="P65">
        <v>1</v>
      </c>
      <c r="R65" t="s">
        <v>1</v>
      </c>
      <c r="V65" t="s">
        <v>0</v>
      </c>
      <c r="Y65" t="s">
        <v>296</v>
      </c>
      <c r="AF65">
        <f t="shared" si="0"/>
        <v>0</v>
      </c>
      <c r="AG65">
        <v>1</v>
      </c>
      <c r="AH65">
        <v>4</v>
      </c>
      <c r="AI65">
        <f t="shared" si="1"/>
        <v>5</v>
      </c>
      <c r="AL65">
        <f t="shared" si="2"/>
        <v>0</v>
      </c>
      <c r="AO65">
        <f t="shared" si="3"/>
        <v>0</v>
      </c>
      <c r="AP65" t="s">
        <v>280</v>
      </c>
      <c r="AQ65" t="s">
        <v>626</v>
      </c>
      <c r="AR65" t="s">
        <v>575</v>
      </c>
      <c r="AS65" t="s">
        <v>281</v>
      </c>
      <c r="AT65" t="s">
        <v>282</v>
      </c>
      <c r="BD65" t="s">
        <v>280</v>
      </c>
      <c r="BE65" t="s">
        <v>186</v>
      </c>
      <c r="BF65">
        <f>68575*0.8</f>
        <v>54860</v>
      </c>
      <c r="BG65" t="s">
        <v>279</v>
      </c>
      <c r="BH65" t="s">
        <v>297</v>
      </c>
    </row>
    <row r="66" spans="1:60" ht="14.4" customHeight="1">
      <c r="A66">
        <f t="shared" si="4"/>
        <v>65</v>
      </c>
      <c r="B66" t="s">
        <v>113</v>
      </c>
      <c r="C66" t="s">
        <v>605</v>
      </c>
      <c r="D66" t="s">
        <v>24</v>
      </c>
      <c r="F66" t="s">
        <v>184</v>
      </c>
      <c r="G66" t="s">
        <v>184</v>
      </c>
      <c r="H66" t="s">
        <v>187</v>
      </c>
      <c r="I66" t="s">
        <v>4</v>
      </c>
      <c r="J66" t="s">
        <v>2</v>
      </c>
      <c r="K66">
        <v>16</v>
      </c>
      <c r="L66" t="s">
        <v>283</v>
      </c>
      <c r="M66" t="s">
        <v>548</v>
      </c>
      <c r="O66">
        <v>6</v>
      </c>
      <c r="P66">
        <v>1</v>
      </c>
      <c r="R66" t="s">
        <v>1</v>
      </c>
      <c r="V66" t="s">
        <v>0</v>
      </c>
      <c r="Y66" t="s">
        <v>627</v>
      </c>
      <c r="AD66">
        <v>5</v>
      </c>
      <c r="AE66">
        <v>5</v>
      </c>
      <c r="AF66">
        <f t="shared" si="0"/>
        <v>3</v>
      </c>
      <c r="AG66">
        <v>3</v>
      </c>
      <c r="AH66">
        <v>5</v>
      </c>
      <c r="AI66">
        <f t="shared" si="1"/>
        <v>1</v>
      </c>
      <c r="AL66">
        <f t="shared" si="2"/>
        <v>0</v>
      </c>
      <c r="AO66">
        <f t="shared" si="3"/>
        <v>0</v>
      </c>
      <c r="AP66" t="s">
        <v>286</v>
      </c>
      <c r="AT66" t="s">
        <v>287</v>
      </c>
      <c r="AU66" t="s">
        <v>288</v>
      </c>
      <c r="AV66" t="s">
        <v>289</v>
      </c>
      <c r="AW66" t="s">
        <v>290</v>
      </c>
      <c r="AX66" t="s">
        <v>291</v>
      </c>
      <c r="AY66" t="s">
        <v>292</v>
      </c>
      <c r="AZ66" t="s">
        <v>293</v>
      </c>
      <c r="BA66" t="s">
        <v>649</v>
      </c>
      <c r="BB66" t="s">
        <v>294</v>
      </c>
      <c r="BC66" t="s">
        <v>576</v>
      </c>
      <c r="BD66" t="s">
        <v>286</v>
      </c>
      <c r="BE66" t="s">
        <v>186</v>
      </c>
      <c r="BF66">
        <f>5510*0.8</f>
        <v>4408</v>
      </c>
      <c r="BG66" t="s">
        <v>279</v>
      </c>
      <c r="BH66" t="s">
        <v>297</v>
      </c>
    </row>
    <row r="67" spans="1:60" ht="14.4" customHeight="1">
      <c r="A67">
        <f t="shared" si="4"/>
        <v>66</v>
      </c>
      <c r="B67" t="s">
        <v>113</v>
      </c>
      <c r="C67" t="s">
        <v>605</v>
      </c>
      <c r="D67" t="s">
        <v>24</v>
      </c>
      <c r="F67" t="s">
        <v>184</v>
      </c>
      <c r="G67" t="s">
        <v>184</v>
      </c>
      <c r="H67" t="s">
        <v>187</v>
      </c>
      <c r="I67" t="s">
        <v>4</v>
      </c>
      <c r="J67" t="s">
        <v>2</v>
      </c>
      <c r="K67">
        <v>16</v>
      </c>
      <c r="L67" t="s">
        <v>284</v>
      </c>
      <c r="M67" t="s">
        <v>546</v>
      </c>
      <c r="O67">
        <v>2</v>
      </c>
      <c r="P67">
        <v>1</v>
      </c>
      <c r="R67" t="s">
        <v>1</v>
      </c>
      <c r="V67" t="s">
        <v>0</v>
      </c>
      <c r="Y67" t="s">
        <v>627</v>
      </c>
      <c r="AD67">
        <v>5</v>
      </c>
      <c r="AE67">
        <v>5</v>
      </c>
      <c r="AF67">
        <f t="shared" ref="AF67:AF84" si="5">+IF((AD67+AE67)&gt;7,(AD67+AE67)-7,(AD67+AE67))</f>
        <v>3</v>
      </c>
      <c r="AG67">
        <v>3</v>
      </c>
      <c r="AH67">
        <v>5</v>
      </c>
      <c r="AI67">
        <f t="shared" ref="AI67:AI84" si="6">+IF((AG67+AH67)&gt;7,(AG67+AH67)-7,(AG67+AH67))</f>
        <v>1</v>
      </c>
      <c r="AL67">
        <f t="shared" ref="AL67:AL84" si="7">+IF((AJ67+AK67)&gt;7,(AJ67+AK67)-7,(AJ67+AK67))</f>
        <v>0</v>
      </c>
      <c r="AO67">
        <f t="shared" ref="AO67:AO84" si="8">+IF((AM67+AN67)&gt;7,(AM67+AN67)-7,(AM67+AN67))</f>
        <v>0</v>
      </c>
      <c r="AP67" t="s">
        <v>286</v>
      </c>
      <c r="AT67" t="s">
        <v>287</v>
      </c>
      <c r="AU67" t="s">
        <v>288</v>
      </c>
      <c r="AV67" t="s">
        <v>289</v>
      </c>
      <c r="AW67" t="s">
        <v>290</v>
      </c>
      <c r="AX67" t="s">
        <v>291</v>
      </c>
      <c r="AY67" t="s">
        <v>292</v>
      </c>
      <c r="AZ67" t="s">
        <v>293</v>
      </c>
      <c r="BA67" t="s">
        <v>649</v>
      </c>
      <c r="BB67" t="s">
        <v>294</v>
      </c>
      <c r="BC67" t="s">
        <v>576</v>
      </c>
      <c r="BD67" t="s">
        <v>286</v>
      </c>
      <c r="BE67" t="s">
        <v>186</v>
      </c>
      <c r="BF67">
        <f>5950*0.8</f>
        <v>4760</v>
      </c>
      <c r="BG67" t="s">
        <v>279</v>
      </c>
      <c r="BH67" t="s">
        <v>297</v>
      </c>
    </row>
    <row r="68" spans="1:60" ht="14.4" customHeight="1">
      <c r="A68">
        <f t="shared" si="4"/>
        <v>67</v>
      </c>
      <c r="B68" t="s">
        <v>113</v>
      </c>
      <c r="C68" t="s">
        <v>605</v>
      </c>
      <c r="D68" t="s">
        <v>24</v>
      </c>
      <c r="F68" t="s">
        <v>184</v>
      </c>
      <c r="G68" t="s">
        <v>184</v>
      </c>
      <c r="H68" t="s">
        <v>187</v>
      </c>
      <c r="I68" t="s">
        <v>4</v>
      </c>
      <c r="J68" t="s">
        <v>2</v>
      </c>
      <c r="K68">
        <v>16</v>
      </c>
      <c r="L68" t="s">
        <v>285</v>
      </c>
      <c r="M68" t="s">
        <v>547</v>
      </c>
      <c r="O68">
        <v>8</v>
      </c>
      <c r="P68">
        <v>1</v>
      </c>
      <c r="R68" t="s">
        <v>1</v>
      </c>
      <c r="V68" t="s">
        <v>0</v>
      </c>
      <c r="Y68" t="s">
        <v>627</v>
      </c>
      <c r="AD68">
        <v>5</v>
      </c>
      <c r="AE68">
        <v>5</v>
      </c>
      <c r="AF68">
        <f t="shared" si="5"/>
        <v>3</v>
      </c>
      <c r="AG68">
        <v>3</v>
      </c>
      <c r="AH68">
        <v>5</v>
      </c>
      <c r="AI68">
        <f t="shared" si="6"/>
        <v>1</v>
      </c>
      <c r="AL68">
        <f t="shared" si="7"/>
        <v>0</v>
      </c>
      <c r="AO68">
        <f t="shared" si="8"/>
        <v>0</v>
      </c>
      <c r="AP68" t="s">
        <v>286</v>
      </c>
      <c r="AT68" t="s">
        <v>287</v>
      </c>
      <c r="AU68" t="s">
        <v>288</v>
      </c>
      <c r="AV68" t="s">
        <v>289</v>
      </c>
      <c r="AW68" t="s">
        <v>290</v>
      </c>
      <c r="AX68" t="s">
        <v>291</v>
      </c>
      <c r="AY68" t="s">
        <v>292</v>
      </c>
      <c r="AZ68" t="s">
        <v>293</v>
      </c>
      <c r="BA68" t="s">
        <v>649</v>
      </c>
      <c r="BB68" t="s">
        <v>294</v>
      </c>
      <c r="BC68" t="s">
        <v>576</v>
      </c>
      <c r="BD68" t="s">
        <v>286</v>
      </c>
      <c r="BE68" t="s">
        <v>186</v>
      </c>
      <c r="BF68">
        <f>82320*0.8</f>
        <v>65856</v>
      </c>
      <c r="BG68" t="s">
        <v>279</v>
      </c>
      <c r="BH68" t="s">
        <v>297</v>
      </c>
    </row>
    <row r="69" spans="1:60" ht="14.4" customHeight="1">
      <c r="A69">
        <f t="shared" ref="A69:A84" si="9">A68+1</f>
        <v>68</v>
      </c>
      <c r="B69" t="s">
        <v>113</v>
      </c>
      <c r="C69" t="s">
        <v>605</v>
      </c>
      <c r="D69" t="s">
        <v>24</v>
      </c>
      <c r="F69" t="s">
        <v>184</v>
      </c>
      <c r="G69" t="s">
        <v>184</v>
      </c>
      <c r="H69" t="s">
        <v>187</v>
      </c>
      <c r="I69" t="s">
        <v>4</v>
      </c>
      <c r="J69" t="s">
        <v>2</v>
      </c>
      <c r="K69">
        <v>16</v>
      </c>
      <c r="L69" t="s">
        <v>298</v>
      </c>
      <c r="M69" t="s">
        <v>548</v>
      </c>
      <c r="O69">
        <v>6</v>
      </c>
      <c r="P69">
        <v>1</v>
      </c>
      <c r="R69" t="s">
        <v>1</v>
      </c>
      <c r="V69" t="s">
        <v>0</v>
      </c>
      <c r="Y69" t="s">
        <v>311</v>
      </c>
      <c r="AD69">
        <v>5</v>
      </c>
      <c r="AE69">
        <v>7</v>
      </c>
      <c r="AF69">
        <f t="shared" si="5"/>
        <v>5</v>
      </c>
      <c r="AG69">
        <v>5</v>
      </c>
      <c r="AH69">
        <v>7</v>
      </c>
      <c r="AI69">
        <f t="shared" si="6"/>
        <v>5</v>
      </c>
      <c r="AL69">
        <f t="shared" si="7"/>
        <v>0</v>
      </c>
      <c r="AO69">
        <f t="shared" si="8"/>
        <v>0</v>
      </c>
      <c r="AP69" t="s">
        <v>301</v>
      </c>
      <c r="AQ69" t="s">
        <v>628</v>
      </c>
      <c r="AR69" t="s">
        <v>577</v>
      </c>
      <c r="AS69" t="s">
        <v>302</v>
      </c>
      <c r="AT69" t="s">
        <v>303</v>
      </c>
      <c r="AU69" t="s">
        <v>304</v>
      </c>
      <c r="AV69" t="s">
        <v>305</v>
      </c>
      <c r="AW69" t="s">
        <v>306</v>
      </c>
      <c r="AX69" t="s">
        <v>307</v>
      </c>
      <c r="AY69" t="s">
        <v>308</v>
      </c>
      <c r="AZ69" t="s">
        <v>309</v>
      </c>
      <c r="BA69" s="1" t="s">
        <v>650</v>
      </c>
      <c r="BB69" t="s">
        <v>310</v>
      </c>
      <c r="BC69" t="s">
        <v>578</v>
      </c>
      <c r="BD69" t="s">
        <v>301</v>
      </c>
      <c r="BE69" t="s">
        <v>186</v>
      </c>
      <c r="BF69">
        <f>7225*0.8</f>
        <v>5780</v>
      </c>
      <c r="BG69" t="s">
        <v>279</v>
      </c>
      <c r="BH69" t="s">
        <v>297</v>
      </c>
    </row>
    <row r="70" spans="1:60" ht="14.4" customHeight="1">
      <c r="A70">
        <f t="shared" si="9"/>
        <v>69</v>
      </c>
      <c r="B70" t="s">
        <v>113</v>
      </c>
      <c r="C70" t="s">
        <v>605</v>
      </c>
      <c r="D70" t="s">
        <v>24</v>
      </c>
      <c r="F70" t="s">
        <v>184</v>
      </c>
      <c r="G70" t="s">
        <v>184</v>
      </c>
      <c r="H70" t="s">
        <v>187</v>
      </c>
      <c r="I70" t="s">
        <v>4</v>
      </c>
      <c r="J70" t="s">
        <v>2</v>
      </c>
      <c r="K70">
        <v>16</v>
      </c>
      <c r="L70" t="s">
        <v>299</v>
      </c>
      <c r="M70" t="s">
        <v>546</v>
      </c>
      <c r="O70">
        <v>2</v>
      </c>
      <c r="P70">
        <v>1</v>
      </c>
      <c r="R70" t="s">
        <v>1</v>
      </c>
      <c r="V70" t="s">
        <v>0</v>
      </c>
      <c r="Y70" t="s">
        <v>311</v>
      </c>
      <c r="AD70">
        <v>5</v>
      </c>
      <c r="AE70">
        <v>7</v>
      </c>
      <c r="AF70">
        <f t="shared" si="5"/>
        <v>5</v>
      </c>
      <c r="AG70">
        <v>5</v>
      </c>
      <c r="AH70">
        <v>7</v>
      </c>
      <c r="AI70">
        <f t="shared" si="6"/>
        <v>5</v>
      </c>
      <c r="AL70">
        <f t="shared" si="7"/>
        <v>0</v>
      </c>
      <c r="AO70">
        <f t="shared" si="8"/>
        <v>0</v>
      </c>
      <c r="AP70" t="s">
        <v>301</v>
      </c>
      <c r="AQ70" t="s">
        <v>628</v>
      </c>
      <c r="AR70" t="s">
        <v>577</v>
      </c>
      <c r="AS70" t="s">
        <v>302</v>
      </c>
      <c r="AT70" t="s">
        <v>303</v>
      </c>
      <c r="AU70" t="s">
        <v>304</v>
      </c>
      <c r="AV70" t="s">
        <v>305</v>
      </c>
      <c r="AW70" t="s">
        <v>306</v>
      </c>
      <c r="AX70" t="s">
        <v>307</v>
      </c>
      <c r="AY70" t="s">
        <v>308</v>
      </c>
      <c r="AZ70" t="s">
        <v>309</v>
      </c>
      <c r="BA70" s="1" t="s">
        <v>650</v>
      </c>
      <c r="BB70" t="s">
        <v>310</v>
      </c>
      <c r="BC70" t="s">
        <v>578</v>
      </c>
      <c r="BD70" t="s">
        <v>301</v>
      </c>
      <c r="BE70" t="s">
        <v>186</v>
      </c>
      <c r="BF70">
        <f>7850*0.8</f>
        <v>6280</v>
      </c>
      <c r="BG70" t="s">
        <v>279</v>
      </c>
      <c r="BH70" t="s">
        <v>297</v>
      </c>
    </row>
    <row r="71" spans="1:60" ht="14.4" customHeight="1">
      <c r="A71">
        <f t="shared" si="9"/>
        <v>70</v>
      </c>
      <c r="B71" t="s">
        <v>113</v>
      </c>
      <c r="C71" t="s">
        <v>605</v>
      </c>
      <c r="D71" t="s">
        <v>24</v>
      </c>
      <c r="F71" t="s">
        <v>184</v>
      </c>
      <c r="G71" t="s">
        <v>184</v>
      </c>
      <c r="H71" t="s">
        <v>187</v>
      </c>
      <c r="I71" t="s">
        <v>4</v>
      </c>
      <c r="J71" t="s">
        <v>2</v>
      </c>
      <c r="K71">
        <v>16</v>
      </c>
      <c r="L71" t="s">
        <v>300</v>
      </c>
      <c r="M71" t="s">
        <v>547</v>
      </c>
      <c r="O71">
        <v>8</v>
      </c>
      <c r="P71">
        <v>1</v>
      </c>
      <c r="R71" t="s">
        <v>1</v>
      </c>
      <c r="V71" t="s">
        <v>0</v>
      </c>
      <c r="Y71" t="s">
        <v>311</v>
      </c>
      <c r="AD71">
        <v>5</v>
      </c>
      <c r="AE71">
        <v>7</v>
      </c>
      <c r="AF71">
        <f t="shared" si="5"/>
        <v>5</v>
      </c>
      <c r="AG71">
        <v>5</v>
      </c>
      <c r="AH71">
        <v>7</v>
      </c>
      <c r="AI71">
        <f t="shared" si="6"/>
        <v>5</v>
      </c>
      <c r="AL71">
        <f t="shared" si="7"/>
        <v>0</v>
      </c>
      <c r="AO71">
        <f t="shared" si="8"/>
        <v>0</v>
      </c>
      <c r="AP71" t="s">
        <v>301</v>
      </c>
      <c r="AQ71" t="s">
        <v>628</v>
      </c>
      <c r="AR71" t="s">
        <v>577</v>
      </c>
      <c r="AS71" t="s">
        <v>302</v>
      </c>
      <c r="AT71" t="s">
        <v>303</v>
      </c>
      <c r="AU71" t="s">
        <v>304</v>
      </c>
      <c r="AV71" t="s">
        <v>305</v>
      </c>
      <c r="AW71" t="s">
        <v>306</v>
      </c>
      <c r="AX71" t="s">
        <v>307</v>
      </c>
      <c r="AY71" t="s">
        <v>308</v>
      </c>
      <c r="AZ71" t="s">
        <v>309</v>
      </c>
      <c r="BA71" s="1" t="s">
        <v>650</v>
      </c>
      <c r="BB71" t="s">
        <v>310</v>
      </c>
      <c r="BC71" t="s">
        <v>578</v>
      </c>
      <c r="BD71" t="s">
        <v>301</v>
      </c>
      <c r="BE71" t="s">
        <v>186</v>
      </c>
      <c r="BF71">
        <f>107825*0.8</f>
        <v>86260</v>
      </c>
      <c r="BG71" t="s">
        <v>279</v>
      </c>
      <c r="BH71" t="s">
        <v>297</v>
      </c>
    </row>
    <row r="72" spans="1:60" ht="14.4" customHeight="1">
      <c r="A72">
        <f>A69+1</f>
        <v>69</v>
      </c>
      <c r="B72" t="s">
        <v>117</v>
      </c>
      <c r="C72" t="s">
        <v>605</v>
      </c>
      <c r="D72" t="s">
        <v>24</v>
      </c>
      <c r="F72" t="s">
        <v>189</v>
      </c>
      <c r="H72" t="s">
        <v>190</v>
      </c>
      <c r="I72" t="s">
        <v>4</v>
      </c>
      <c r="J72" t="s">
        <v>2</v>
      </c>
      <c r="K72">
        <v>16</v>
      </c>
      <c r="L72" t="s">
        <v>191</v>
      </c>
      <c r="M72" t="s">
        <v>555</v>
      </c>
      <c r="O72">
        <v>8</v>
      </c>
      <c r="P72">
        <v>1</v>
      </c>
      <c r="R72" t="s">
        <v>1</v>
      </c>
      <c r="Y72" t="s">
        <v>663</v>
      </c>
      <c r="AD72">
        <v>6</v>
      </c>
      <c r="AE72">
        <v>7</v>
      </c>
      <c r="AF72">
        <f t="shared" si="5"/>
        <v>6</v>
      </c>
      <c r="AG72">
        <v>6</v>
      </c>
      <c r="AH72">
        <v>7</v>
      </c>
      <c r="AI72">
        <f t="shared" si="6"/>
        <v>6</v>
      </c>
      <c r="AJ72">
        <v>2</v>
      </c>
      <c r="AL72">
        <f t="shared" si="7"/>
        <v>2</v>
      </c>
      <c r="AO72">
        <f t="shared" si="8"/>
        <v>0</v>
      </c>
      <c r="AP72" t="s">
        <v>579</v>
      </c>
      <c r="AQ72" t="s">
        <v>629</v>
      </c>
      <c r="AR72" t="s">
        <v>192</v>
      </c>
      <c r="AS72" t="s">
        <v>193</v>
      </c>
      <c r="AT72" t="s">
        <v>194</v>
      </c>
      <c r="AU72" t="s">
        <v>197</v>
      </c>
      <c r="AV72" t="s">
        <v>198</v>
      </c>
      <c r="AW72" t="s">
        <v>199</v>
      </c>
      <c r="AX72" t="s">
        <v>200</v>
      </c>
      <c r="AY72" t="s">
        <v>201</v>
      </c>
      <c r="AZ72" t="s">
        <v>202</v>
      </c>
      <c r="BA72" t="s">
        <v>195</v>
      </c>
      <c r="BB72" t="s">
        <v>651</v>
      </c>
      <c r="BC72" t="s">
        <v>196</v>
      </c>
      <c r="BD72" t="s">
        <v>579</v>
      </c>
      <c r="BE72" t="s">
        <v>203</v>
      </c>
      <c r="BF72">
        <v>920</v>
      </c>
    </row>
    <row r="73" spans="1:60" ht="14.4" customHeight="1">
      <c r="A73">
        <f>A70+1</f>
        <v>70</v>
      </c>
      <c r="B73" t="s">
        <v>117</v>
      </c>
      <c r="C73" t="s">
        <v>605</v>
      </c>
      <c r="D73" t="s">
        <v>24</v>
      </c>
      <c r="F73" t="s">
        <v>189</v>
      </c>
      <c r="H73" t="s">
        <v>190</v>
      </c>
      <c r="I73" t="s">
        <v>4</v>
      </c>
      <c r="J73" t="s">
        <v>2</v>
      </c>
      <c r="K73">
        <v>16</v>
      </c>
      <c r="L73" t="s">
        <v>191</v>
      </c>
      <c r="M73" t="s">
        <v>555</v>
      </c>
      <c r="O73">
        <v>8</v>
      </c>
      <c r="P73">
        <v>1</v>
      </c>
      <c r="R73" t="s">
        <v>1</v>
      </c>
      <c r="Y73" t="s">
        <v>664</v>
      </c>
      <c r="AD73">
        <v>2</v>
      </c>
      <c r="AE73">
        <v>4</v>
      </c>
      <c r="AF73">
        <f t="shared" si="5"/>
        <v>6</v>
      </c>
      <c r="AG73">
        <v>2</v>
      </c>
      <c r="AH73">
        <v>4</v>
      </c>
      <c r="AI73">
        <f t="shared" si="6"/>
        <v>6</v>
      </c>
      <c r="AJ73">
        <v>2</v>
      </c>
      <c r="AL73">
        <f t="shared" si="7"/>
        <v>2</v>
      </c>
      <c r="AO73">
        <f t="shared" si="8"/>
        <v>0</v>
      </c>
      <c r="AP73" t="s">
        <v>579</v>
      </c>
      <c r="AQ73" t="s">
        <v>629</v>
      </c>
      <c r="AR73" t="s">
        <v>192</v>
      </c>
      <c r="AS73" t="s">
        <v>193</v>
      </c>
      <c r="AT73" t="s">
        <v>194</v>
      </c>
      <c r="AU73" t="s">
        <v>197</v>
      </c>
      <c r="AV73" t="s">
        <v>198</v>
      </c>
      <c r="AW73" t="s">
        <v>199</v>
      </c>
      <c r="AX73" t="s">
        <v>200</v>
      </c>
      <c r="AY73" t="s">
        <v>201</v>
      </c>
      <c r="AZ73" t="s">
        <v>202</v>
      </c>
      <c r="BA73" t="s">
        <v>195</v>
      </c>
      <c r="BB73" t="s">
        <v>651</v>
      </c>
      <c r="BC73" t="s">
        <v>196</v>
      </c>
      <c r="BD73" t="s">
        <v>579</v>
      </c>
      <c r="BE73" t="s">
        <v>203</v>
      </c>
      <c r="BF73">
        <v>920</v>
      </c>
    </row>
    <row r="74" spans="1:60" ht="14.4" customHeight="1">
      <c r="A74">
        <f>A70+1</f>
        <v>70</v>
      </c>
      <c r="B74" t="s">
        <v>117</v>
      </c>
      <c r="C74" t="s">
        <v>605</v>
      </c>
      <c r="D74" t="s">
        <v>24</v>
      </c>
      <c r="F74" t="s">
        <v>189</v>
      </c>
      <c r="H74" t="s">
        <v>190</v>
      </c>
      <c r="I74" t="s">
        <v>4</v>
      </c>
      <c r="J74" t="s">
        <v>2</v>
      </c>
      <c r="K74">
        <v>16</v>
      </c>
      <c r="L74" t="s">
        <v>191</v>
      </c>
      <c r="M74" t="s">
        <v>555</v>
      </c>
      <c r="O74">
        <v>8</v>
      </c>
      <c r="P74">
        <v>1</v>
      </c>
      <c r="R74" t="s">
        <v>1</v>
      </c>
      <c r="Y74" t="s">
        <v>665</v>
      </c>
      <c r="AD74">
        <v>6</v>
      </c>
      <c r="AE74">
        <v>3</v>
      </c>
      <c r="AF74">
        <f t="shared" si="5"/>
        <v>2</v>
      </c>
      <c r="AG74">
        <v>6</v>
      </c>
      <c r="AH74">
        <v>3</v>
      </c>
      <c r="AI74">
        <f t="shared" si="6"/>
        <v>2</v>
      </c>
      <c r="AJ74">
        <v>2</v>
      </c>
      <c r="AL74">
        <f t="shared" si="7"/>
        <v>2</v>
      </c>
      <c r="AO74">
        <f t="shared" si="8"/>
        <v>0</v>
      </c>
      <c r="AP74" t="s">
        <v>579</v>
      </c>
      <c r="AQ74" t="s">
        <v>629</v>
      </c>
      <c r="AR74" t="s">
        <v>192</v>
      </c>
      <c r="AS74" t="s">
        <v>193</v>
      </c>
      <c r="AT74" t="s">
        <v>194</v>
      </c>
      <c r="AU74" t="s">
        <v>197</v>
      </c>
      <c r="AV74" t="s">
        <v>198</v>
      </c>
      <c r="AW74" t="s">
        <v>199</v>
      </c>
      <c r="AX74" t="s">
        <v>200</v>
      </c>
      <c r="AY74" t="s">
        <v>201</v>
      </c>
      <c r="AZ74" t="s">
        <v>202</v>
      </c>
      <c r="BA74" t="s">
        <v>195</v>
      </c>
      <c r="BB74" t="s">
        <v>651</v>
      </c>
      <c r="BC74" t="s">
        <v>196</v>
      </c>
      <c r="BD74" t="s">
        <v>579</v>
      </c>
      <c r="BE74" t="s">
        <v>203</v>
      </c>
      <c r="BF74">
        <v>920</v>
      </c>
    </row>
    <row r="75" spans="1:60" ht="14.4" customHeight="1">
      <c r="A75">
        <f>A71+1</f>
        <v>71</v>
      </c>
      <c r="B75" t="s">
        <v>117</v>
      </c>
      <c r="C75" t="s">
        <v>605</v>
      </c>
      <c r="D75" t="s">
        <v>24</v>
      </c>
      <c r="F75" t="s">
        <v>189</v>
      </c>
      <c r="H75" t="s">
        <v>190</v>
      </c>
      <c r="I75" t="s">
        <v>4</v>
      </c>
      <c r="J75" t="s">
        <v>2</v>
      </c>
      <c r="K75">
        <v>16</v>
      </c>
      <c r="L75" t="s">
        <v>191</v>
      </c>
      <c r="M75" t="s">
        <v>555</v>
      </c>
      <c r="O75">
        <v>8</v>
      </c>
      <c r="P75">
        <v>1</v>
      </c>
      <c r="R75" t="s">
        <v>1</v>
      </c>
      <c r="Y75" t="s">
        <v>666</v>
      </c>
      <c r="AD75">
        <v>4</v>
      </c>
      <c r="AE75">
        <v>5</v>
      </c>
      <c r="AF75">
        <f t="shared" si="5"/>
        <v>2</v>
      </c>
      <c r="AG75">
        <v>4</v>
      </c>
      <c r="AH75">
        <v>5</v>
      </c>
      <c r="AI75">
        <f t="shared" si="6"/>
        <v>2</v>
      </c>
      <c r="AJ75">
        <v>2</v>
      </c>
      <c r="AL75">
        <f t="shared" si="7"/>
        <v>2</v>
      </c>
      <c r="AO75">
        <f t="shared" si="8"/>
        <v>0</v>
      </c>
      <c r="AP75" t="s">
        <v>579</v>
      </c>
      <c r="AQ75" t="s">
        <v>629</v>
      </c>
      <c r="AR75" t="s">
        <v>192</v>
      </c>
      <c r="AS75" t="s">
        <v>193</v>
      </c>
      <c r="AT75" t="s">
        <v>194</v>
      </c>
      <c r="AU75" t="s">
        <v>197</v>
      </c>
      <c r="AV75" t="s">
        <v>198</v>
      </c>
      <c r="AW75" t="s">
        <v>199</v>
      </c>
      <c r="AX75" t="s">
        <v>200</v>
      </c>
      <c r="AY75" t="s">
        <v>201</v>
      </c>
      <c r="AZ75" t="s">
        <v>202</v>
      </c>
      <c r="BA75" t="s">
        <v>195</v>
      </c>
      <c r="BB75" t="s">
        <v>651</v>
      </c>
      <c r="BC75" t="s">
        <v>196</v>
      </c>
      <c r="BD75" t="s">
        <v>579</v>
      </c>
      <c r="BE75" t="s">
        <v>203</v>
      </c>
      <c r="BF75">
        <v>920</v>
      </c>
    </row>
    <row r="76" spans="1:60" ht="14.4" customHeight="1">
      <c r="A76">
        <f t="shared" si="9"/>
        <v>72</v>
      </c>
      <c r="B76" t="s">
        <v>118</v>
      </c>
      <c r="C76" t="s">
        <v>6</v>
      </c>
      <c r="D76" t="s">
        <v>24</v>
      </c>
      <c r="F76" t="s">
        <v>204</v>
      </c>
      <c r="G76" t="s">
        <v>204</v>
      </c>
      <c r="H76" t="s">
        <v>205</v>
      </c>
      <c r="I76" t="s">
        <v>5</v>
      </c>
      <c r="J76" t="s">
        <v>3</v>
      </c>
      <c r="K76">
        <v>16</v>
      </c>
      <c r="L76" t="s">
        <v>206</v>
      </c>
      <c r="M76" t="s">
        <v>554</v>
      </c>
      <c r="O76">
        <v>8</v>
      </c>
      <c r="P76">
        <v>1</v>
      </c>
      <c r="R76" t="s">
        <v>1</v>
      </c>
      <c r="Y76" t="s">
        <v>54</v>
      </c>
      <c r="AD76">
        <v>4</v>
      </c>
      <c r="AE76">
        <v>7</v>
      </c>
      <c r="AF76">
        <f t="shared" si="5"/>
        <v>4</v>
      </c>
      <c r="AG76">
        <v>4</v>
      </c>
      <c r="AH76">
        <v>7</v>
      </c>
      <c r="AI76">
        <f t="shared" si="6"/>
        <v>4</v>
      </c>
      <c r="AJ76">
        <v>4</v>
      </c>
      <c r="AK76">
        <v>7</v>
      </c>
      <c r="AL76">
        <f t="shared" si="7"/>
        <v>4</v>
      </c>
      <c r="AM76">
        <v>4</v>
      </c>
      <c r="AN76">
        <v>7</v>
      </c>
      <c r="AO76">
        <f t="shared" si="8"/>
        <v>4</v>
      </c>
      <c r="AS76" t="s">
        <v>652</v>
      </c>
      <c r="AT76" t="s">
        <v>653</v>
      </c>
      <c r="AU76" t="s">
        <v>212</v>
      </c>
      <c r="AV76" t="s">
        <v>207</v>
      </c>
      <c r="AW76" t="s">
        <v>211</v>
      </c>
      <c r="AX76" t="s">
        <v>210</v>
      </c>
      <c r="AY76" t="s">
        <v>209</v>
      </c>
      <c r="AZ76" t="s">
        <v>208</v>
      </c>
      <c r="BE76" t="s">
        <v>213</v>
      </c>
      <c r="BF76">
        <v>850</v>
      </c>
    </row>
    <row r="77" spans="1:60" ht="14.4" customHeight="1">
      <c r="A77">
        <f t="shared" si="9"/>
        <v>73</v>
      </c>
      <c r="B77" t="s">
        <v>53</v>
      </c>
      <c r="C77" t="s">
        <v>6</v>
      </c>
      <c r="D77" t="s">
        <v>24</v>
      </c>
      <c r="F77" t="s">
        <v>214</v>
      </c>
      <c r="H77" t="s">
        <v>215</v>
      </c>
      <c r="I77" t="s">
        <v>4</v>
      </c>
      <c r="J77" t="s">
        <v>3</v>
      </c>
      <c r="K77">
        <v>16</v>
      </c>
      <c r="L77" t="s">
        <v>270</v>
      </c>
      <c r="M77" t="s">
        <v>548</v>
      </c>
      <c r="N77" t="s">
        <v>216</v>
      </c>
      <c r="O77">
        <v>8</v>
      </c>
      <c r="P77">
        <v>1</v>
      </c>
      <c r="R77" t="s">
        <v>1</v>
      </c>
      <c r="Y77" t="s">
        <v>54</v>
      </c>
      <c r="AD77">
        <v>4</v>
      </c>
      <c r="AE77">
        <v>7</v>
      </c>
      <c r="AF77">
        <f t="shared" si="5"/>
        <v>4</v>
      </c>
      <c r="AG77">
        <v>4</v>
      </c>
      <c r="AH77">
        <v>7</v>
      </c>
      <c r="AI77">
        <f t="shared" si="6"/>
        <v>4</v>
      </c>
      <c r="AJ77">
        <v>4</v>
      </c>
      <c r="AK77">
        <v>7</v>
      </c>
      <c r="AL77">
        <f t="shared" si="7"/>
        <v>4</v>
      </c>
      <c r="AM77">
        <v>4</v>
      </c>
      <c r="AN77">
        <v>7</v>
      </c>
      <c r="AO77">
        <f t="shared" si="8"/>
        <v>4</v>
      </c>
      <c r="AS77" t="s">
        <v>217</v>
      </c>
      <c r="AT77" t="s">
        <v>654</v>
      </c>
      <c r="AU77" t="s">
        <v>212</v>
      </c>
      <c r="AV77" t="s">
        <v>207</v>
      </c>
      <c r="AW77" t="s">
        <v>218</v>
      </c>
      <c r="AX77" t="s">
        <v>219</v>
      </c>
      <c r="AY77" t="s">
        <v>250</v>
      </c>
      <c r="AZ77" t="s">
        <v>220</v>
      </c>
      <c r="BE77" t="s">
        <v>221</v>
      </c>
      <c r="BF77">
        <v>862</v>
      </c>
    </row>
    <row r="78" spans="1:60" ht="14.4" customHeight="1">
      <c r="A78">
        <f t="shared" si="9"/>
        <v>74</v>
      </c>
      <c r="B78" t="s">
        <v>53</v>
      </c>
      <c r="C78" t="s">
        <v>6</v>
      </c>
      <c r="D78" t="s">
        <v>24</v>
      </c>
      <c r="F78" t="s">
        <v>214</v>
      </c>
      <c r="H78" t="s">
        <v>215</v>
      </c>
      <c r="I78" t="s">
        <v>4</v>
      </c>
      <c r="J78" t="s">
        <v>3</v>
      </c>
      <c r="K78">
        <v>16</v>
      </c>
      <c r="L78" t="s">
        <v>273</v>
      </c>
      <c r="M78" t="s">
        <v>548</v>
      </c>
      <c r="N78" t="s">
        <v>216</v>
      </c>
      <c r="O78">
        <v>8</v>
      </c>
      <c r="P78">
        <v>1</v>
      </c>
      <c r="R78" t="s">
        <v>1</v>
      </c>
      <c r="Y78" t="s">
        <v>54</v>
      </c>
      <c r="AD78">
        <v>4</v>
      </c>
      <c r="AE78">
        <v>7</v>
      </c>
      <c r="AF78">
        <f t="shared" si="5"/>
        <v>4</v>
      </c>
      <c r="AG78">
        <v>4</v>
      </c>
      <c r="AH78">
        <v>7</v>
      </c>
      <c r="AI78">
        <f t="shared" si="6"/>
        <v>4</v>
      </c>
      <c r="AJ78">
        <v>4</v>
      </c>
      <c r="AK78">
        <v>7</v>
      </c>
      <c r="AL78">
        <f t="shared" si="7"/>
        <v>4</v>
      </c>
      <c r="AM78">
        <v>4</v>
      </c>
      <c r="AN78">
        <v>7</v>
      </c>
      <c r="AO78">
        <f t="shared" si="8"/>
        <v>4</v>
      </c>
      <c r="AS78" t="s">
        <v>217</v>
      </c>
      <c r="AT78" t="s">
        <v>654</v>
      </c>
      <c r="AU78" t="s">
        <v>212</v>
      </c>
      <c r="AV78" t="s">
        <v>207</v>
      </c>
      <c r="AW78" t="s">
        <v>218</v>
      </c>
      <c r="AX78" t="s">
        <v>219</v>
      </c>
      <c r="AY78" t="s">
        <v>250</v>
      </c>
      <c r="AZ78" t="s">
        <v>220</v>
      </c>
      <c r="BE78" t="s">
        <v>221</v>
      </c>
    </row>
    <row r="79" spans="1:60" ht="14.4" customHeight="1">
      <c r="A79">
        <f t="shared" si="9"/>
        <v>75</v>
      </c>
      <c r="B79" t="s">
        <v>53</v>
      </c>
      <c r="C79" t="s">
        <v>6</v>
      </c>
      <c r="D79" t="s">
        <v>24</v>
      </c>
      <c r="F79" t="s">
        <v>214</v>
      </c>
      <c r="H79" t="s">
        <v>215</v>
      </c>
      <c r="I79" t="s">
        <v>4</v>
      </c>
      <c r="J79" t="s">
        <v>3</v>
      </c>
      <c r="K79">
        <v>16</v>
      </c>
      <c r="L79" t="s">
        <v>276</v>
      </c>
      <c r="M79" t="s">
        <v>548</v>
      </c>
      <c r="N79" t="s">
        <v>216</v>
      </c>
      <c r="O79">
        <v>8</v>
      </c>
      <c r="P79">
        <v>1</v>
      </c>
      <c r="R79" t="s">
        <v>1</v>
      </c>
      <c r="Y79" t="s">
        <v>54</v>
      </c>
      <c r="AD79">
        <v>4</v>
      </c>
      <c r="AE79">
        <v>7</v>
      </c>
      <c r="AF79">
        <f t="shared" si="5"/>
        <v>4</v>
      </c>
      <c r="AG79">
        <v>4</v>
      </c>
      <c r="AH79">
        <v>7</v>
      </c>
      <c r="AI79">
        <f t="shared" si="6"/>
        <v>4</v>
      </c>
      <c r="AJ79">
        <v>4</v>
      </c>
      <c r="AK79">
        <v>7</v>
      </c>
      <c r="AL79">
        <f t="shared" si="7"/>
        <v>4</v>
      </c>
      <c r="AM79">
        <v>4</v>
      </c>
      <c r="AN79">
        <v>7</v>
      </c>
      <c r="AO79">
        <f t="shared" si="8"/>
        <v>4</v>
      </c>
      <c r="AS79" t="s">
        <v>217</v>
      </c>
      <c r="AT79" t="s">
        <v>654</v>
      </c>
      <c r="AU79" t="s">
        <v>212</v>
      </c>
      <c r="AV79" t="s">
        <v>207</v>
      </c>
      <c r="AW79" t="s">
        <v>218</v>
      </c>
      <c r="AX79" t="s">
        <v>219</v>
      </c>
      <c r="AY79" t="s">
        <v>250</v>
      </c>
      <c r="AZ79" t="s">
        <v>220</v>
      </c>
      <c r="BE79" t="s">
        <v>221</v>
      </c>
    </row>
    <row r="80" spans="1:60" ht="14.4" customHeight="1">
      <c r="A80">
        <f t="shared" si="9"/>
        <v>76</v>
      </c>
      <c r="B80" t="s">
        <v>119</v>
      </c>
      <c r="C80" t="s">
        <v>6</v>
      </c>
      <c r="D80" t="s">
        <v>24</v>
      </c>
      <c r="F80" t="s">
        <v>633</v>
      </c>
      <c r="H80" t="s">
        <v>227</v>
      </c>
      <c r="I80" t="s">
        <v>5</v>
      </c>
      <c r="J80" t="s">
        <v>2</v>
      </c>
      <c r="K80">
        <v>16</v>
      </c>
      <c r="L80" t="s">
        <v>228</v>
      </c>
      <c r="M80" t="s">
        <v>553</v>
      </c>
      <c r="O80">
        <v>10</v>
      </c>
      <c r="P80">
        <v>1</v>
      </c>
      <c r="Y80" t="s">
        <v>630</v>
      </c>
      <c r="AD80">
        <v>3</v>
      </c>
      <c r="AE80">
        <v>7</v>
      </c>
      <c r="AF80">
        <f t="shared" si="5"/>
        <v>3</v>
      </c>
      <c r="AG80">
        <v>3</v>
      </c>
      <c r="AH80">
        <v>4</v>
      </c>
      <c r="AI80">
        <f t="shared" si="6"/>
        <v>7</v>
      </c>
      <c r="AJ80">
        <v>7</v>
      </c>
      <c r="AK80">
        <v>4</v>
      </c>
      <c r="AL80">
        <f t="shared" si="7"/>
        <v>4</v>
      </c>
      <c r="AO80">
        <f t="shared" si="8"/>
        <v>0</v>
      </c>
      <c r="AR80" t="s">
        <v>229</v>
      </c>
      <c r="AS80" t="s">
        <v>609</v>
      </c>
      <c r="AT80" t="s">
        <v>230</v>
      </c>
      <c r="AU80" t="s">
        <v>231</v>
      </c>
      <c r="AV80" t="s">
        <v>232</v>
      </c>
      <c r="AW80" t="s">
        <v>233</v>
      </c>
      <c r="AX80" t="s">
        <v>234</v>
      </c>
      <c r="AY80" t="s">
        <v>235</v>
      </c>
      <c r="AZ80" t="s">
        <v>236</v>
      </c>
      <c r="BE80" t="s">
        <v>237</v>
      </c>
      <c r="BF80">
        <v>929</v>
      </c>
    </row>
    <row r="81" spans="1:58" ht="14.4" customHeight="1">
      <c r="A81">
        <f t="shared" si="9"/>
        <v>77</v>
      </c>
      <c r="B81" t="s">
        <v>120</v>
      </c>
      <c r="C81" t="s">
        <v>6</v>
      </c>
      <c r="D81" t="s">
        <v>24</v>
      </c>
      <c r="F81" t="s">
        <v>238</v>
      </c>
      <c r="H81" t="s">
        <v>239</v>
      </c>
      <c r="I81" t="s">
        <v>4</v>
      </c>
      <c r="J81" t="s">
        <v>3</v>
      </c>
      <c r="K81">
        <v>16</v>
      </c>
      <c r="L81" t="s">
        <v>240</v>
      </c>
      <c r="M81" t="s">
        <v>553</v>
      </c>
      <c r="O81">
        <v>8</v>
      </c>
      <c r="P81">
        <v>2</v>
      </c>
      <c r="Q81">
        <v>7</v>
      </c>
      <c r="Y81" t="s">
        <v>47</v>
      </c>
      <c r="AD81">
        <v>1</v>
      </c>
      <c r="AE81">
        <v>7</v>
      </c>
      <c r="AF81">
        <f t="shared" si="5"/>
        <v>1</v>
      </c>
      <c r="AG81">
        <v>1</v>
      </c>
      <c r="AH81">
        <v>7</v>
      </c>
      <c r="AI81">
        <f t="shared" si="6"/>
        <v>1</v>
      </c>
      <c r="AJ81">
        <v>1</v>
      </c>
      <c r="AK81">
        <v>7</v>
      </c>
      <c r="AL81">
        <f t="shared" si="7"/>
        <v>1</v>
      </c>
      <c r="AM81">
        <v>1</v>
      </c>
      <c r="AN81">
        <v>7</v>
      </c>
      <c r="AO81">
        <f t="shared" si="8"/>
        <v>1</v>
      </c>
      <c r="AP81" t="s">
        <v>655</v>
      </c>
      <c r="AQ81" t="s">
        <v>656</v>
      </c>
      <c r="AR81" t="s">
        <v>241</v>
      </c>
      <c r="AS81" t="s">
        <v>242</v>
      </c>
      <c r="AT81" t="s">
        <v>243</v>
      </c>
      <c r="AU81" t="s">
        <v>241</v>
      </c>
      <c r="AV81" t="s">
        <v>580</v>
      </c>
      <c r="AW81" t="s">
        <v>657</v>
      </c>
      <c r="BD81" t="s">
        <v>655</v>
      </c>
      <c r="BE81" t="s">
        <v>244</v>
      </c>
      <c r="BF81">
        <v>750</v>
      </c>
    </row>
    <row r="82" spans="1:58" ht="14.4" customHeight="1">
      <c r="A82">
        <f t="shared" si="9"/>
        <v>78</v>
      </c>
      <c r="B82" t="s">
        <v>121</v>
      </c>
      <c r="C82" t="s">
        <v>6</v>
      </c>
      <c r="D82" t="s">
        <v>24</v>
      </c>
      <c r="F82" t="s">
        <v>245</v>
      </c>
      <c r="H82" t="s">
        <v>246</v>
      </c>
      <c r="I82" t="s">
        <v>4</v>
      </c>
      <c r="J82" t="s">
        <v>3</v>
      </c>
      <c r="K82">
        <v>16</v>
      </c>
      <c r="L82" t="s">
        <v>247</v>
      </c>
      <c r="M82" t="s">
        <v>553</v>
      </c>
      <c r="O82">
        <v>9</v>
      </c>
      <c r="P82">
        <v>2</v>
      </c>
      <c r="Q82">
        <v>8</v>
      </c>
      <c r="Y82" t="s">
        <v>47</v>
      </c>
      <c r="AD82">
        <v>1</v>
      </c>
      <c r="AE82">
        <v>7</v>
      </c>
      <c r="AF82">
        <f t="shared" si="5"/>
        <v>1</v>
      </c>
      <c r="AG82">
        <v>1</v>
      </c>
      <c r="AH82">
        <v>7</v>
      </c>
      <c r="AI82">
        <f t="shared" si="6"/>
        <v>1</v>
      </c>
      <c r="AJ82">
        <v>1</v>
      </c>
      <c r="AK82">
        <v>7</v>
      </c>
      <c r="AL82">
        <f t="shared" si="7"/>
        <v>1</v>
      </c>
      <c r="AM82">
        <v>1</v>
      </c>
      <c r="AN82">
        <v>7</v>
      </c>
      <c r="AO82">
        <f t="shared" si="8"/>
        <v>1</v>
      </c>
      <c r="AP82" t="s">
        <v>655</v>
      </c>
      <c r="AQ82" t="s">
        <v>656</v>
      </c>
      <c r="AR82" t="s">
        <v>248</v>
      </c>
      <c r="AS82" t="s">
        <v>248</v>
      </c>
      <c r="AT82" t="s">
        <v>241</v>
      </c>
      <c r="AU82" t="s">
        <v>249</v>
      </c>
      <c r="AV82" t="s">
        <v>581</v>
      </c>
      <c r="AW82" t="s">
        <v>658</v>
      </c>
      <c r="BD82" t="s">
        <v>655</v>
      </c>
      <c r="BE82" t="s">
        <v>251</v>
      </c>
      <c r="BF82">
        <v>781</v>
      </c>
    </row>
    <row r="83" spans="1:58" ht="14.4" customHeight="1">
      <c r="A83">
        <f t="shared" si="9"/>
        <v>79</v>
      </c>
      <c r="B83" t="s">
        <v>122</v>
      </c>
      <c r="C83" t="s">
        <v>6</v>
      </c>
      <c r="D83" t="s">
        <v>23</v>
      </c>
      <c r="F83" t="s">
        <v>256</v>
      </c>
      <c r="G83" t="s">
        <v>257</v>
      </c>
      <c r="H83" t="s">
        <v>257</v>
      </c>
      <c r="I83" t="s">
        <v>4</v>
      </c>
      <c r="J83" t="s">
        <v>3</v>
      </c>
      <c r="K83">
        <v>16</v>
      </c>
      <c r="L83" t="s">
        <v>258</v>
      </c>
      <c r="M83" t="s">
        <v>554</v>
      </c>
      <c r="O83">
        <v>8</v>
      </c>
      <c r="P83">
        <v>2</v>
      </c>
      <c r="S83" t="s">
        <v>0</v>
      </c>
      <c r="Y83" t="s">
        <v>28</v>
      </c>
      <c r="AD83">
        <v>7</v>
      </c>
      <c r="AE83">
        <v>7</v>
      </c>
      <c r="AF83">
        <f t="shared" si="5"/>
        <v>7</v>
      </c>
      <c r="AG83">
        <v>7</v>
      </c>
      <c r="AH83">
        <v>7</v>
      </c>
      <c r="AI83">
        <f t="shared" si="6"/>
        <v>7</v>
      </c>
      <c r="AJ83">
        <v>7</v>
      </c>
      <c r="AK83">
        <v>7</v>
      </c>
      <c r="AL83">
        <f t="shared" si="7"/>
        <v>7</v>
      </c>
      <c r="AM83">
        <v>7</v>
      </c>
      <c r="AN83">
        <v>7</v>
      </c>
      <c r="AO83">
        <f t="shared" si="8"/>
        <v>7</v>
      </c>
      <c r="AV83" t="s">
        <v>655</v>
      </c>
      <c r="AW83" t="s">
        <v>631</v>
      </c>
      <c r="AX83" t="s">
        <v>241</v>
      </c>
      <c r="AY83" t="s">
        <v>248</v>
      </c>
      <c r="AZ83" t="s">
        <v>259</v>
      </c>
      <c r="BA83" t="s">
        <v>260</v>
      </c>
      <c r="BB83" t="s">
        <v>659</v>
      </c>
      <c r="BC83" t="s">
        <v>660</v>
      </c>
      <c r="BE83" t="s">
        <v>261</v>
      </c>
      <c r="BF83">
        <v>950</v>
      </c>
    </row>
    <row r="84" spans="1:58" ht="14.4" customHeight="1">
      <c r="A84">
        <f t="shared" si="9"/>
        <v>80</v>
      </c>
      <c r="B84" t="s">
        <v>661</v>
      </c>
      <c r="C84" t="s">
        <v>6</v>
      </c>
      <c r="D84" t="s">
        <v>23</v>
      </c>
      <c r="H84" t="s">
        <v>239</v>
      </c>
      <c r="I84" t="s">
        <v>4</v>
      </c>
      <c r="J84" t="s">
        <v>3</v>
      </c>
      <c r="K84">
        <v>16</v>
      </c>
      <c r="L84" t="s">
        <v>266</v>
      </c>
      <c r="M84" t="s">
        <v>553</v>
      </c>
      <c r="O84">
        <v>9</v>
      </c>
      <c r="P84">
        <v>2</v>
      </c>
      <c r="Q84">
        <v>9</v>
      </c>
      <c r="Y84" t="s">
        <v>267</v>
      </c>
      <c r="AD84">
        <v>6</v>
      </c>
      <c r="AE84">
        <v>7</v>
      </c>
      <c r="AF84">
        <f t="shared" si="5"/>
        <v>6</v>
      </c>
      <c r="AG84">
        <v>6</v>
      </c>
      <c r="AH84">
        <v>7</v>
      </c>
      <c r="AI84">
        <f t="shared" si="6"/>
        <v>6</v>
      </c>
      <c r="AJ84">
        <v>6</v>
      </c>
      <c r="AK84">
        <v>7</v>
      </c>
      <c r="AL84">
        <f t="shared" si="7"/>
        <v>6</v>
      </c>
      <c r="AM84">
        <v>6</v>
      </c>
      <c r="AN84">
        <v>7</v>
      </c>
      <c r="AO84">
        <f t="shared" si="8"/>
        <v>6</v>
      </c>
      <c r="AU84" t="s">
        <v>662</v>
      </c>
      <c r="AV84" t="s">
        <v>268</v>
      </c>
      <c r="AW84" t="s">
        <v>241</v>
      </c>
      <c r="AX84" t="s">
        <v>248</v>
      </c>
      <c r="AY84" t="s">
        <v>241</v>
      </c>
      <c r="AZ84" t="s">
        <v>210</v>
      </c>
      <c r="BA84" t="s">
        <v>582</v>
      </c>
      <c r="BB84" t="s">
        <v>208</v>
      </c>
      <c r="BE84" t="s">
        <v>269</v>
      </c>
      <c r="BF84">
        <v>862</v>
      </c>
    </row>
  </sheetData>
  <phoneticPr fontId="2" type="noConversion"/>
  <dataValidations count="2">
    <dataValidation type="list" allowBlank="1" showInputMessage="1" showErrorMessage="1" sqref="J2:J84" xr:uid="{00000000-0002-0000-0000-000001000000}">
      <formula1>#REF!</formula1>
    </dataValidation>
    <dataValidation type="list" allowBlank="1" showInputMessage="1" showErrorMessage="1" sqref="C2 R2:T84 V2:V84 C56:C84 D2:D84 I2:I84" xr:uid="{00000000-0002-0000-0000-000002000000}">
      <formula1>#REF!</formula1>
    </dataValidation>
  </dataValidations>
  <hyperlinks>
    <hyperlink ref="BE32" r:id="rId1" xr:uid="{00000000-0004-0000-0000-000000000000}"/>
    <hyperlink ref="BE33" r:id="rId2" xr:uid="{00000000-0004-0000-0000-000001000000}"/>
    <hyperlink ref="BE34" r:id="rId3" xr:uid="{00000000-0004-0000-0000-000002000000}"/>
    <hyperlink ref="BE35" r:id="rId4" xr:uid="{00000000-0004-0000-0000-000003000000}"/>
    <hyperlink ref="BE36" r:id="rId5" xr:uid="{00000000-0004-0000-0000-000004000000}"/>
    <hyperlink ref="BE37" r:id="rId6" xr:uid="{00000000-0004-0000-0000-000005000000}"/>
    <hyperlink ref="BE38" r:id="rId7" xr:uid="{00000000-0004-0000-0000-000006000000}"/>
    <hyperlink ref="BE39" r:id="rId8" xr:uid="{00000000-0004-0000-0000-000007000000}"/>
    <hyperlink ref="BE40" r:id="rId9" xr:uid="{00000000-0004-0000-0000-000008000000}"/>
    <hyperlink ref="BE10" r:id="rId10" xr:uid="{00000000-0004-0000-0000-000009000000}"/>
    <hyperlink ref="BE11:BE22" r:id="rId11" display="https://www.royalgalapagos.com/product/grand-majestic/" xr:uid="{00000000-0004-0000-0000-00000A000000}"/>
    <hyperlink ref="BE23" r:id="rId12" xr:uid="{00000000-0004-0000-0000-00000B000000}"/>
    <hyperlink ref="BE26" r:id="rId13" xr:uid="{00000000-0004-0000-0000-00000C000000}"/>
    <hyperlink ref="BE29" r:id="rId14" xr:uid="{00000000-0004-0000-0000-00000D000000}"/>
    <hyperlink ref="BE24" r:id="rId15" xr:uid="{00000000-0004-0000-0000-00000E000000}"/>
    <hyperlink ref="BE25" r:id="rId16" xr:uid="{00000000-0004-0000-0000-00000F000000}"/>
    <hyperlink ref="BE27" r:id="rId17" xr:uid="{00000000-0004-0000-0000-000010000000}"/>
    <hyperlink ref="BE28" r:id="rId18" xr:uid="{00000000-0004-0000-0000-000011000000}"/>
    <hyperlink ref="BE30" r:id="rId19" xr:uid="{00000000-0004-0000-0000-000012000000}"/>
    <hyperlink ref="BE31" r:id="rId20" xr:uid="{00000000-0004-0000-0000-000013000000}"/>
    <hyperlink ref="BE43" r:id="rId21" xr:uid="{00000000-0004-0000-0000-000014000000}"/>
    <hyperlink ref="BE44" r:id="rId22" xr:uid="{00000000-0004-0000-0000-000015000000}"/>
    <hyperlink ref="BE46" r:id="rId23" xr:uid="{00000000-0004-0000-0000-000016000000}"/>
    <hyperlink ref="BE47" r:id="rId24" xr:uid="{00000000-0004-0000-0000-000017000000}"/>
    <hyperlink ref="BE48" r:id="rId25" xr:uid="{00000000-0004-0000-0000-000018000000}"/>
    <hyperlink ref="BE49" r:id="rId26" xr:uid="{00000000-0004-0000-0000-000019000000}"/>
    <hyperlink ref="BE50" r:id="rId27" xr:uid="{00000000-0004-0000-0000-00001A000000}"/>
    <hyperlink ref="BE51" r:id="rId28" xr:uid="{00000000-0004-0000-0000-00001B000000}"/>
    <hyperlink ref="BE52" r:id="rId29" xr:uid="{00000000-0004-0000-0000-00001C000000}"/>
    <hyperlink ref="BE53" r:id="rId30" xr:uid="{00000000-0004-0000-0000-00001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Mónica Páez Espinosa</dc:creator>
  <cp:lastModifiedBy>Jose Cuevas</cp:lastModifiedBy>
  <dcterms:created xsi:type="dcterms:W3CDTF">2021-09-23T20:34:52Z</dcterms:created>
  <dcterms:modified xsi:type="dcterms:W3CDTF">2022-03-28T22:51:10Z</dcterms:modified>
</cp:coreProperties>
</file>