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rndown Chart Sprint1" sheetId="1" r:id="rId4"/>
    <sheet state="visible" name="Burndown Chart s1" sheetId="2" r:id="rId5"/>
    <sheet state="visible" name="Burndown Chart s2" sheetId="3" r:id="rId6"/>
    <sheet state="visible" name="Burndown Chart s3" sheetId="4" r:id="rId7"/>
    <sheet state="visible" name="Burndown Chart s4" sheetId="5" r:id="rId8"/>
    <sheet state="visible" name="Task Dependecies" sheetId="6" r:id="rId9"/>
    <sheet state="visible" name="Gant Chart" sheetId="7" r:id="rId10"/>
  </sheets>
  <definedNames/>
  <calcPr/>
</workbook>
</file>

<file path=xl/sharedStrings.xml><?xml version="1.0" encoding="utf-8"?>
<sst xmlns="http://schemas.openxmlformats.org/spreadsheetml/2006/main" count="279" uniqueCount="132">
  <si>
    <t>First Sprint Burndown Chart</t>
  </si>
  <si>
    <t>Task ID</t>
  </si>
  <si>
    <t>Task Description</t>
  </si>
  <si>
    <t>Initial Estimate time (Hours)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</si>
  <si>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</si>
  <si>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</si>
  <si>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</si>
  <si>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</si>
  <si>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</si>
  <si>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</si>
  <si>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</si>
  <si>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</si>
  <si>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</si>
  <si>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</si>
  <si>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</si>
  <si>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</si>
  <si>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</si>
  <si>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</si>
  <si>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</si>
  <si>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</si>
  <si>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</si>
  <si>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</si>
  <si>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</si>
  <si>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</si>
  <si>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</si>
  <si>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</si>
  <si>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</si>
  <si>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</si>
  <si>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</si>
  <si>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</si>
  <si>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</si>
  <si>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</si>
  <si>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</si>
  <si>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1 day = 2/3 horas de trabalho max</t>
  </si>
  <si>
    <t>BPMN Register Account</t>
  </si>
  <si>
    <t>BPMN Post Content</t>
  </si>
  <si>
    <t xml:space="preserve">NOTA: adicionar horas das tarefas das outras pessoas, fazer este preenchimento das horas na última reunião da semana </t>
  </si>
  <si>
    <t>BPMN Get Notifications</t>
  </si>
  <si>
    <t>BPMN Adicionar Contacto</t>
  </si>
  <si>
    <t>BPMN Send a Message</t>
  </si>
  <si>
    <t xml:space="preserve">Frontend Adicionar User </t>
  </si>
  <si>
    <t>Frontend Adicionar Contacto</t>
  </si>
  <si>
    <t xml:space="preserve">Backend Adicionar User </t>
  </si>
  <si>
    <t>Backend Adicionar Contacto</t>
  </si>
  <si>
    <t>BPMN Interact with Posts</t>
  </si>
  <si>
    <t>BPMN Add Skill</t>
  </si>
  <si>
    <t>BPMN Search Posts/People</t>
  </si>
  <si>
    <t>BPMN Create and Reply to Listing</t>
  </si>
  <si>
    <t>BPMN Create and Interact with Events</t>
  </si>
  <si>
    <t>BPMN Create Groups</t>
  </si>
  <si>
    <t>BPMN Discover Groups</t>
  </si>
  <si>
    <t>BPMN AI Assistant</t>
  </si>
  <si>
    <t>BPMN Post CV with anonymous reviews</t>
  </si>
  <si>
    <t>BPMN Send GIFs in the comments</t>
  </si>
  <si>
    <t>Functional Requirements – Task 2, 10, 11</t>
  </si>
  <si>
    <t>Functional Requirements – Task 1, 16, 17</t>
  </si>
  <si>
    <t>Functional Requirements – Task 3, 18, 19</t>
  </si>
  <si>
    <t>Functional Requirements – Task 4, 12, 13</t>
  </si>
  <si>
    <t>Functional Requirements da Task 5, 14, 15</t>
  </si>
  <si>
    <t>Non-Functional Requirements</t>
  </si>
  <si>
    <t>Frontend Enviar Mensagem</t>
  </si>
  <si>
    <t>Frontend Notificações</t>
  </si>
  <si>
    <t>Frontend Criar Post</t>
  </si>
  <si>
    <t>Backend Enviar Mensagem</t>
  </si>
  <si>
    <t>Backend Notificações</t>
  </si>
  <si>
    <t>Backend Criar Post</t>
  </si>
  <si>
    <t>Criação do Gant Chart</t>
  </si>
  <si>
    <t>Completed Effort</t>
  </si>
  <si>
    <t>Remaining Effort</t>
  </si>
  <si>
    <t>Ideal Burndown</t>
  </si>
  <si>
    <t xml:space="preserve">
</t>
  </si>
  <si>
    <t>Semana1 Burndown Chart</t>
  </si>
  <si>
    <t>BPMN Register Accout</t>
  </si>
  <si>
    <t>BPMN get notification</t>
  </si>
  <si>
    <t>Semana2 Burndown Chart</t>
  </si>
  <si>
    <t>BPMN interagir posts</t>
  </si>
  <si>
    <t>BPMN colocar competências</t>
  </si>
  <si>
    <t>BPMN pesquisar posts ou contas</t>
  </si>
  <si>
    <t>BPMN create and reply listing</t>
  </si>
  <si>
    <t>BPMN criar ver e interagir com eventos</t>
  </si>
  <si>
    <t>BPMN criar grupos</t>
  </si>
  <si>
    <t>BPMN Descobrir novos grupos</t>
  </si>
  <si>
    <t>BPMN falar com AI…</t>
  </si>
  <si>
    <t>BPMN fazer post do teu CV anonymous</t>
  </si>
  <si>
    <t>BPMN mandar gif nos comentários</t>
  </si>
  <si>
    <t>Semana3 Burndown Chart</t>
  </si>
  <si>
    <t>Semana4 Burndown Chart</t>
  </si>
  <si>
    <t>TASK DEPENDENCIES</t>
  </si>
  <si>
    <t>NOTA: Quero retificar o tempo que demoramos em cada tarefa, apesar de demorar uma semana tudo porque vamos fazendo as duas tarefas em simultâneo, deviamos por exemplo dizer que na semana 2 demoramos 3 dias a fazer o BPMN e depois os outros 4 dias a fazer a tarefa de começar a implementar</t>
  </si>
  <si>
    <t>TaskID</t>
  </si>
  <si>
    <t xml:space="preserve">Task Name </t>
  </si>
  <si>
    <t>Dependecy</t>
  </si>
  <si>
    <t>Duration (Days)</t>
  </si>
  <si>
    <t>Responsável</t>
  </si>
  <si>
    <t>Task Start</t>
  </si>
  <si>
    <t>Task End</t>
  </si>
  <si>
    <t>TECNOLOGIAS: react, node.js, supabase</t>
  </si>
  <si>
    <t>-</t>
  </si>
  <si>
    <t>Francisco Mendes</t>
  </si>
  <si>
    <t>Beatriz</t>
  </si>
  <si>
    <t>NOTA: Chega colocar a duração e a data de inicio que o final da tarefa é preenchido automático</t>
  </si>
  <si>
    <t>Vicente</t>
  </si>
  <si>
    <t>Francisco Jorge</t>
  </si>
  <si>
    <t xml:space="preserve">Daniel </t>
  </si>
  <si>
    <t>Task 1</t>
  </si>
  <si>
    <t>Vicente, Daniel</t>
  </si>
  <si>
    <t>Task 4, 6</t>
  </si>
  <si>
    <t>Beatriz, Francisco Jorge, Francisco Mendes</t>
  </si>
  <si>
    <t>Task 4, 8</t>
  </si>
  <si>
    <t>Functional Requirements da Task 2, 10, 11</t>
  </si>
  <si>
    <t>Task 2, 10, 11</t>
  </si>
  <si>
    <t>Functional Requirements da Task 1, 16, 17</t>
  </si>
  <si>
    <t>Task 1, 16, 17</t>
  </si>
  <si>
    <t>##</t>
  </si>
  <si>
    <t>Functional Requirements da Task 3, 18, 19</t>
  </si>
  <si>
    <t>Task 3, 18, 19</t>
  </si>
  <si>
    <t>Functional Requirements da Task 4, 12, 13</t>
  </si>
  <si>
    <t>Task 4, 12, 13</t>
  </si>
  <si>
    <t>Task 5, 14, 15</t>
  </si>
  <si>
    <t>Todos</t>
  </si>
  <si>
    <t>Frontend Messages</t>
  </si>
  <si>
    <t>Task 6, 7</t>
  </si>
  <si>
    <t>Frontend Notifications</t>
  </si>
  <si>
    <t xml:space="preserve">- </t>
  </si>
  <si>
    <t>Frontend Posts</t>
  </si>
  <si>
    <t>Task 6</t>
  </si>
  <si>
    <t>Backend Messages</t>
  </si>
  <si>
    <t>Task 8, 9</t>
  </si>
  <si>
    <t>Backend Notifications</t>
  </si>
  <si>
    <t>Backend Posts</t>
  </si>
  <si>
    <t>BPMN Main Process</t>
  </si>
  <si>
    <t>NOTA: Fazer baseado na tabela das task dependecies, podemos fazer no fim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</si>
</sst>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-409]d/mmm/yy"/>
    <numFmt numFmtId="165" formatCode="0.0"/>
    <numFmt numFmtId="166" formatCode="d\-mmm"/>
  </numFmts>
  <fonts count="7">
    <font>
      <sz val="11.0"/>
      <color theme="1"/>
      <name val="Calibri"/>
      <scheme val="minor"/>
    </font>
    <font>
      <sz val="20.0"/>
      <color theme="0"/>
      <name val="Calibri"/>
    </font>
    <font/>
    <font>
      <sz val="11.0"/>
      <color theme="1"/>
      <name val="Calibri"/>
    </font>
    <font>
      <b/>
      <sz val="11.0"/>
      <color theme="1"/>
      <name val="Calibri"/>
    </font>
    <font>
      <sz val="18.0"/>
      <color theme="1"/>
      <name val="Calibri"/>
    </font>
    <font>
      <color theme="1"/>
      <name val="Calibri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548135"/>
        <bgColor rgb="FF548135"/>
      </patternFill>
    </fill>
    <fill>
      <patternFill patternType="solid">
        <fgColor rgb="FFF7CAAC"/>
        <bgColor rgb="FFF7CAAC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EF2CB"/>
        <bgColor rgb="FFFEF2CB"/>
      </patternFill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  <fill>
      <patternFill patternType="solid">
        <fgColor rgb="FFF4B083"/>
        <bgColor rgb="FFF4B083"/>
      </patternFill>
    </fill>
    <fill>
      <patternFill patternType="solid">
        <fgColor rgb="FFE2EFD9"/>
        <bgColor rgb="FFE2EFD9"/>
      </patternFill>
    </fill>
  </fills>
  <borders count="54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/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/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</border>
    <border>
      <left/>
      <right/>
      <top style="medium">
        <color rgb="FF000000"/>
      </top>
    </border>
    <border>
      <left/>
      <right style="medium">
        <color rgb="FF000000"/>
      </right>
      <top style="medium">
        <color rgb="FF000000"/>
      </top>
    </border>
    <border>
      <left style="medium">
        <color rgb="FF000000"/>
      </left>
      <right/>
      <bottom/>
    </border>
    <border>
      <left/>
      <right/>
      <bottom/>
    </border>
    <border>
      <left/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/>
    </xf>
    <xf borderId="5" fillId="0" fontId="2" numFmtId="0" xfId="0" applyBorder="1" applyFont="1"/>
    <xf borderId="6" fillId="0" fontId="3" numFmtId="0" xfId="0" applyBorder="1" applyFont="1"/>
    <xf borderId="7" fillId="3" fontId="4" numFmtId="0" xfId="0" applyAlignment="1" applyBorder="1" applyFill="1" applyFont="1">
      <alignment horizontal="center" vertical="center"/>
    </xf>
    <xf borderId="8" fillId="3" fontId="4" numFmtId="0" xfId="0" applyAlignment="1" applyBorder="1" applyFont="1">
      <alignment horizontal="center" vertical="center"/>
    </xf>
    <xf borderId="9" fillId="3" fontId="4" numFmtId="0" xfId="0" applyAlignment="1" applyBorder="1" applyFont="1">
      <alignment horizontal="center" shrinkToFit="0" vertical="center" wrapText="1"/>
    </xf>
    <xf borderId="10" fillId="3" fontId="4" numFmtId="164" xfId="0" applyAlignment="1" applyBorder="1" applyFont="1" applyNumberFormat="1">
      <alignment horizontal="center"/>
    </xf>
    <xf borderId="11" fillId="3" fontId="4" numFmtId="164" xfId="0" applyAlignment="1" applyBorder="1" applyFont="1" applyNumberFormat="1">
      <alignment horizontal="center"/>
    </xf>
    <xf borderId="12" fillId="3" fontId="4" numFmtId="164" xfId="0" applyAlignment="1" applyBorder="1" applyFont="1" applyNumberFormat="1">
      <alignment horizontal="center"/>
    </xf>
    <xf borderId="13" fillId="0" fontId="2" numFmtId="0" xfId="0" applyBorder="1" applyFont="1"/>
    <xf borderId="14" fillId="0" fontId="2" numFmtId="0" xfId="0" applyBorder="1" applyFont="1"/>
    <xf borderId="15" fillId="0" fontId="2" numFmtId="0" xfId="0" applyBorder="1" applyFont="1"/>
    <xf borderId="16" fillId="3" fontId="4" numFmtId="0" xfId="0" applyAlignment="1" applyBorder="1" applyFont="1">
      <alignment horizontal="center"/>
    </xf>
    <xf borderId="17" fillId="3" fontId="4" numFmtId="0" xfId="0" applyAlignment="1" applyBorder="1" applyFont="1">
      <alignment horizontal="center"/>
    </xf>
    <xf borderId="18" fillId="3" fontId="4" numFmtId="0" xfId="0" applyAlignment="1" applyBorder="1" applyFont="1">
      <alignment horizontal="center"/>
    </xf>
    <xf borderId="0" fillId="0" fontId="3" numFmtId="0" xfId="0" applyFont="1"/>
    <xf borderId="10" fillId="4" fontId="3" numFmtId="0" xfId="0" applyBorder="1" applyFill="1" applyFont="1"/>
    <xf borderId="11" fillId="4" fontId="3" numFmtId="0" xfId="0" applyBorder="1" applyFont="1"/>
    <xf borderId="19" fillId="5" fontId="3" numFmtId="0" xfId="0" applyAlignment="1" applyBorder="1" applyFill="1" applyFont="1">
      <alignment horizontal="center"/>
    </xf>
    <xf borderId="20" fillId="6" fontId="3" numFmtId="0" xfId="0" applyAlignment="1" applyBorder="1" applyFill="1" applyFont="1">
      <alignment horizontal="center"/>
    </xf>
    <xf borderId="21" fillId="6" fontId="3" numFmtId="0" xfId="0" applyAlignment="1" applyBorder="1" applyFont="1">
      <alignment horizontal="center"/>
    </xf>
    <xf borderId="22" fillId="6" fontId="3" numFmtId="0" xfId="0" applyAlignment="1" applyBorder="1" applyFont="1">
      <alignment horizontal="center"/>
    </xf>
    <xf borderId="23" fillId="4" fontId="3" numFmtId="0" xfId="0" applyBorder="1" applyFont="1"/>
    <xf borderId="24" fillId="4" fontId="3" numFmtId="0" xfId="0" applyBorder="1" applyFont="1"/>
    <xf borderId="23" fillId="6" fontId="3" numFmtId="0" xfId="0" applyAlignment="1" applyBorder="1" applyFont="1">
      <alignment horizontal="center"/>
    </xf>
    <xf borderId="24" fillId="6" fontId="3" numFmtId="0" xfId="0" applyAlignment="1" applyBorder="1" applyFont="1">
      <alignment horizontal="center"/>
    </xf>
    <xf borderId="19" fillId="6" fontId="3" numFmtId="0" xfId="0" applyAlignment="1" applyBorder="1" applyFont="1">
      <alignment horizontal="center"/>
    </xf>
    <xf borderId="20" fillId="4" fontId="3" numFmtId="0" xfId="0" applyBorder="1" applyFont="1"/>
    <xf borderId="24" fillId="6" fontId="3" numFmtId="0" xfId="0" applyBorder="1" applyFont="1"/>
    <xf borderId="22" fillId="5" fontId="3" numFmtId="0" xfId="0" applyAlignment="1" applyBorder="1" applyFont="1">
      <alignment horizontal="center"/>
    </xf>
    <xf borderId="25" fillId="6" fontId="3" numFmtId="0" xfId="0" applyAlignment="1" applyBorder="1" applyFont="1">
      <alignment horizontal="center"/>
    </xf>
    <xf borderId="26" fillId="6" fontId="3" numFmtId="0" xfId="0" applyBorder="1" applyFont="1"/>
    <xf borderId="27" fillId="4" fontId="3" numFmtId="0" xfId="0" applyBorder="1" applyFont="1"/>
    <xf borderId="24" fillId="6" fontId="3" numFmtId="0" xfId="0" applyAlignment="1" applyBorder="1" applyFont="1">
      <alignment horizontal="center" readingOrder="0"/>
    </xf>
    <xf borderId="28" fillId="6" fontId="3" numFmtId="0" xfId="0" applyAlignment="1" applyBorder="1" applyFont="1">
      <alignment horizontal="center"/>
    </xf>
    <xf borderId="26" fillId="6" fontId="3" numFmtId="0" xfId="0" applyAlignment="1" applyBorder="1" applyFont="1">
      <alignment horizontal="center"/>
    </xf>
    <xf borderId="29" fillId="6" fontId="3" numFmtId="0" xfId="0" applyAlignment="1" applyBorder="1" applyFont="1">
      <alignment horizontal="center"/>
    </xf>
    <xf borderId="30" fillId="7" fontId="4" numFmtId="0" xfId="0" applyAlignment="1" applyBorder="1" applyFill="1" applyFont="1">
      <alignment horizontal="center" shrinkToFit="0" wrapText="1"/>
    </xf>
    <xf borderId="31" fillId="0" fontId="2" numFmtId="0" xfId="0" applyBorder="1" applyFont="1"/>
    <xf borderId="32" fillId="7" fontId="3" numFmtId="0" xfId="0" applyAlignment="1" applyBorder="1" applyFont="1">
      <alignment horizontal="center"/>
    </xf>
    <xf borderId="10" fillId="7" fontId="3" numFmtId="0" xfId="0" applyAlignment="1" applyBorder="1" applyFont="1">
      <alignment horizontal="center"/>
    </xf>
    <xf borderId="11" fillId="7" fontId="3" numFmtId="0" xfId="0" applyAlignment="1" applyBorder="1" applyFont="1">
      <alignment horizontal="center"/>
    </xf>
    <xf borderId="12" fillId="7" fontId="3" numFmtId="0" xfId="0" applyAlignment="1" applyBorder="1" applyFont="1">
      <alignment horizontal="center"/>
    </xf>
    <xf borderId="33" fillId="8" fontId="4" numFmtId="0" xfId="0" applyAlignment="1" applyBorder="1" applyFill="1" applyFont="1">
      <alignment horizontal="center"/>
    </xf>
    <xf borderId="34" fillId="0" fontId="2" numFmtId="0" xfId="0" applyBorder="1" applyFont="1"/>
    <xf borderId="35" fillId="8" fontId="3" numFmtId="0" xfId="0" applyAlignment="1" applyBorder="1" applyFont="1">
      <alignment horizontal="center"/>
    </xf>
    <xf borderId="23" fillId="8" fontId="3" numFmtId="165" xfId="0" applyAlignment="1" applyBorder="1" applyFont="1" applyNumberFormat="1">
      <alignment horizontal="center"/>
    </xf>
    <xf borderId="24" fillId="8" fontId="3" numFmtId="165" xfId="0" applyAlignment="1" applyBorder="1" applyFont="1" applyNumberFormat="1">
      <alignment horizontal="center"/>
    </xf>
    <xf borderId="19" fillId="8" fontId="3" numFmtId="165" xfId="0" applyAlignment="1" applyBorder="1" applyFont="1" applyNumberFormat="1">
      <alignment horizontal="center"/>
    </xf>
    <xf borderId="36" fillId="9" fontId="4" numFmtId="0" xfId="0" applyAlignment="1" applyBorder="1" applyFill="1" applyFont="1">
      <alignment horizontal="center"/>
    </xf>
    <xf borderId="37" fillId="0" fontId="2" numFmtId="0" xfId="0" applyBorder="1" applyFont="1"/>
    <xf borderId="38" fillId="9" fontId="3" numFmtId="0" xfId="0" applyAlignment="1" applyBorder="1" applyFont="1">
      <alignment horizontal="center"/>
    </xf>
    <xf borderId="16" fillId="9" fontId="3" numFmtId="165" xfId="0" applyAlignment="1" applyBorder="1" applyFont="1" applyNumberFormat="1">
      <alignment horizontal="center"/>
    </xf>
    <xf borderId="17" fillId="9" fontId="3" numFmtId="165" xfId="0" applyAlignment="1" applyBorder="1" applyFont="1" applyNumberFormat="1">
      <alignment horizontal="center"/>
    </xf>
    <xf borderId="18" fillId="9" fontId="3" numFmtId="165" xfId="0" applyAlignment="1" applyBorder="1" applyFont="1" applyNumberFormat="1">
      <alignment horizontal="center"/>
    </xf>
    <xf borderId="0" fillId="0" fontId="3" numFmtId="0" xfId="0" applyAlignment="1" applyFont="1">
      <alignment shrinkToFit="0" wrapText="1"/>
    </xf>
    <xf borderId="39" fillId="0" fontId="2" numFmtId="0" xfId="0" applyBorder="1" applyFont="1"/>
    <xf borderId="1" fillId="0" fontId="3" numFmtId="0" xfId="0" applyAlignment="1" applyBorder="1" applyFont="1">
      <alignment horizontal="center"/>
    </xf>
    <xf borderId="8" fillId="3" fontId="4" numFmtId="0" xfId="0" applyAlignment="1" applyBorder="1" applyFont="1">
      <alignment horizontal="center" shrinkToFit="0" vertical="center" wrapText="1"/>
    </xf>
    <xf borderId="40" fillId="7" fontId="3" numFmtId="0" xfId="0" applyAlignment="1" applyBorder="1" applyFont="1">
      <alignment horizontal="center"/>
    </xf>
    <xf borderId="41" fillId="0" fontId="3" numFmtId="0" xfId="0" applyBorder="1" applyFont="1"/>
    <xf borderId="21" fillId="8" fontId="3" numFmtId="165" xfId="0" applyAlignment="1" applyBorder="1" applyFont="1" applyNumberFormat="1">
      <alignment horizontal="center"/>
    </xf>
    <xf borderId="23" fillId="4" fontId="3" numFmtId="0" xfId="0" applyAlignment="1" applyBorder="1" applyFont="1">
      <alignment horizontal="right" shrinkToFit="0" wrapText="1"/>
    </xf>
    <xf borderId="24" fillId="4" fontId="3" numFmtId="0" xfId="0" applyAlignment="1" applyBorder="1" applyFont="1">
      <alignment shrinkToFit="0" wrapText="1"/>
    </xf>
    <xf borderId="42" fillId="6" fontId="3" numFmtId="0" xfId="0" applyAlignment="1" applyBorder="1" applyFont="1">
      <alignment horizontal="center"/>
    </xf>
    <xf borderId="24" fillId="4" fontId="3" numFmtId="0" xfId="0" applyAlignment="1" applyBorder="1" applyFont="1">
      <alignment horizontal="left" shrinkToFit="0" wrapText="1"/>
    </xf>
    <xf borderId="43" fillId="7" fontId="3" numFmtId="0" xfId="0" applyAlignment="1" applyBorder="1" applyFont="1">
      <alignment horizontal="center"/>
    </xf>
    <xf borderId="22" fillId="8" fontId="3" numFmtId="165" xfId="0" applyAlignment="1" applyBorder="1" applyFont="1" applyNumberFormat="1">
      <alignment horizontal="center"/>
    </xf>
    <xf borderId="44" fillId="7" fontId="3" numFmtId="0" xfId="0" applyAlignment="1" applyBorder="1" applyFont="1">
      <alignment horizontal="center"/>
    </xf>
    <xf borderId="42" fillId="8" fontId="3" numFmtId="165" xfId="0" applyAlignment="1" applyBorder="1" applyFont="1" applyNumberFormat="1">
      <alignment horizontal="center"/>
    </xf>
    <xf borderId="45" fillId="9" fontId="3" numFmtId="165" xfId="0" applyAlignment="1" applyBorder="1" applyFont="1" applyNumberFormat="1">
      <alignment horizontal="center"/>
    </xf>
    <xf borderId="5" fillId="0" fontId="3" numFmtId="0" xfId="0" applyBorder="1" applyFont="1"/>
    <xf borderId="1" fillId="10" fontId="5" numFmtId="0" xfId="0" applyAlignment="1" applyBorder="1" applyFill="1" applyFont="1">
      <alignment horizontal="center"/>
    </xf>
    <xf borderId="46" fillId="11" fontId="3" numFmtId="0" xfId="0" applyAlignment="1" applyBorder="1" applyFill="1" applyFont="1">
      <alignment horizontal="center" vertical="center"/>
    </xf>
    <xf borderId="47" fillId="11" fontId="3" numFmtId="0" xfId="0" applyAlignment="1" applyBorder="1" applyFont="1">
      <alignment horizontal="center" vertical="center"/>
    </xf>
    <xf borderId="48" fillId="11" fontId="3" numFmtId="0" xfId="0" applyAlignment="1" applyBorder="1" applyFont="1">
      <alignment horizontal="center" vertical="center"/>
    </xf>
    <xf borderId="49" fillId="0" fontId="2" numFmtId="0" xfId="0" applyBorder="1" applyFont="1"/>
    <xf borderId="50" fillId="0" fontId="2" numFmtId="0" xfId="0" applyBorder="1" applyFont="1"/>
    <xf borderId="51" fillId="0" fontId="2" numFmtId="0" xfId="0" applyBorder="1" applyFont="1"/>
    <xf borderId="11" fillId="4" fontId="3" numFmtId="0" xfId="0" applyAlignment="1" applyBorder="1" applyFont="1">
      <alignment horizontal="center"/>
    </xf>
    <xf borderId="11" fillId="4" fontId="3" numFmtId="166" xfId="0" applyAlignment="1" applyBorder="1" applyFont="1" applyNumberFormat="1">
      <alignment horizontal="center"/>
    </xf>
    <xf borderId="22" fillId="4" fontId="3" numFmtId="166" xfId="0" applyAlignment="1" applyBorder="1" applyFont="1" applyNumberFormat="1">
      <alignment horizontal="center"/>
    </xf>
    <xf borderId="24" fillId="4" fontId="3" numFmtId="0" xfId="0" applyAlignment="1" applyBorder="1" applyFont="1">
      <alignment horizontal="center"/>
    </xf>
    <xf borderId="24" fillId="4" fontId="3" numFmtId="166" xfId="0" applyAlignment="1" applyBorder="1" applyFont="1" applyNumberFormat="1">
      <alignment horizontal="center"/>
    </xf>
    <xf borderId="0" fillId="0" fontId="6" numFmtId="0" xfId="0" applyFont="1"/>
    <xf borderId="23" fillId="6" fontId="3" numFmtId="0" xfId="0" applyBorder="1" applyFont="1"/>
    <xf borderId="24" fillId="6" fontId="3" numFmtId="166" xfId="0" applyAlignment="1" applyBorder="1" applyFont="1" applyNumberFormat="1">
      <alignment horizontal="center"/>
    </xf>
    <xf borderId="52" fillId="0" fontId="3" numFmtId="166" xfId="0" applyAlignment="1" applyBorder="1" applyFont="1" applyNumberFormat="1">
      <alignment horizontal="center"/>
    </xf>
    <xf borderId="24" fillId="6" fontId="3" numFmtId="0" xfId="0" applyAlignment="1" applyBorder="1" applyFont="1">
      <alignment horizontal="center" shrinkToFit="0" vertical="top" wrapText="1"/>
    </xf>
    <xf borderId="24" fillId="6" fontId="3" numFmtId="0" xfId="0" applyAlignment="1" applyBorder="1" applyFont="1">
      <alignment horizontal="center" shrinkToFit="0" wrapText="1"/>
    </xf>
    <xf borderId="53" fillId="6" fontId="3" numFmtId="0" xfId="0" applyBorder="1" applyFont="1"/>
    <xf borderId="26" fillId="6" fontId="3" numFmtId="166" xfId="0" applyAlignment="1" applyBorder="1" applyFont="1" applyNumberFormat="1">
      <alignment horizontal="center"/>
    </xf>
    <xf borderId="53" fillId="4" fontId="3" numFmtId="0" xfId="0" applyBorder="1" applyFont="1"/>
    <xf borderId="23" fillId="0" fontId="3" numFmtId="0" xfId="0" applyBorder="1" applyFont="1"/>
    <xf borderId="24" fillId="0" fontId="3" numFmtId="0" xfId="0" applyAlignment="1" applyBorder="1" applyFont="1">
      <alignment horizontal="center"/>
    </xf>
    <xf borderId="24" fillId="0" fontId="3" numFmtId="166" xfId="0" applyAlignment="1" applyBorder="1" applyFont="1" applyNumberFormat="1">
      <alignment horizontal="center"/>
    </xf>
    <xf borderId="24" fillId="0" fontId="3" numFmtId="0" xfId="0" applyBorder="1" applyFont="1"/>
    <xf borderId="16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Calibri"/>
              </a:defRPr>
            </a:pPr>
            <a:r>
              <a:rPr b="0" i="0" sz="1400">
                <a:solidFill>
                  <a:srgbClr val="757575"/>
                </a:solidFill>
                <a:latin typeface="Calibri"/>
              </a:rPr>
              <a:t>First Sprint Burndown Chart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Completed Effort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val>
            <c:numRef>
              <c:f>'Burndown Chart Sprint1'!$C$41:$AG$41</c:f>
              <c:numCache/>
            </c:numRef>
          </c:val>
        </c:ser>
        <c:axId val="1699942272"/>
        <c:axId val="881351385"/>
      </c:barChart>
      <c:lineChart>
        <c:ser>
          <c:idx val="1"/>
          <c:order val="1"/>
          <c:tx>
            <c:v>Remaining Effort</c:v>
          </c:tx>
          <c:spPr>
            <a:ln cmpd="sng" w="28575">
              <a:solidFill>
                <a:srgbClr val="00B0F0">
                  <a:alpha val="100000"/>
                </a:srgbClr>
              </a:solidFill>
              <a:prstDash val="solid"/>
            </a:ln>
          </c:spPr>
          <c:marker>
            <c:symbol val="none"/>
          </c:marker>
          <c:val>
            <c:numRef>
              <c:f>'Burndown Chart Sprint1'!$C$42:$AG$42</c:f>
              <c:numCache/>
            </c:numRef>
          </c:val>
          <c:smooth val="0"/>
        </c:ser>
        <c:ser>
          <c:idx val="2"/>
          <c:order val="2"/>
          <c:tx>
            <c:v>Ideal Burndown</c:v>
          </c:tx>
          <c:spPr>
            <a:ln cmpd="sng" w="28575">
              <a:solidFill>
                <a:srgbClr val="92D050">
                  <a:alpha val="100000"/>
                </a:srgbClr>
              </a:solidFill>
              <a:prstDash val="solid"/>
            </a:ln>
          </c:spPr>
          <c:marker>
            <c:symbol val="none"/>
          </c:marker>
          <c:val>
            <c:numRef>
              <c:f>'Burndown Chart Sprint1'!$C$43:$AG$43</c:f>
              <c:numCache/>
            </c:numRef>
          </c:val>
          <c:smooth val="0"/>
        </c:ser>
        <c:axId val="1699942272"/>
        <c:axId val="881351385"/>
      </c:lineChart>
      <c:catAx>
        <c:axId val="1699942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881351385"/>
      </c:catAx>
      <c:valAx>
        <c:axId val="8813513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69994227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Calibri"/>
              </a:defRPr>
            </a:pPr>
            <a:r>
              <a:rPr b="0" i="0" sz="1400">
                <a:solidFill>
                  <a:srgbClr val="757575"/>
                </a:solidFill>
                <a:latin typeface="Calibri"/>
              </a:rPr>
              <a:t>Semana1 Burndown Chart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Completed Effort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val>
            <c:numRef>
              <c:f>'Burndown Chart s1'!$C$11:$K$11</c:f>
              <c:numCache/>
            </c:numRef>
          </c:val>
        </c:ser>
        <c:axId val="507628280"/>
        <c:axId val="320815982"/>
      </c:barChart>
      <c:lineChart>
        <c:ser>
          <c:idx val="1"/>
          <c:order val="1"/>
          <c:tx>
            <c:v>Remaining Effort</c:v>
          </c:tx>
          <c:spPr>
            <a:ln cmpd="sng" w="28575">
              <a:solidFill>
                <a:srgbClr val="00B0F0">
                  <a:alpha val="100000"/>
                </a:srgbClr>
              </a:solidFill>
              <a:prstDash val="solid"/>
            </a:ln>
          </c:spPr>
          <c:marker>
            <c:symbol val="none"/>
          </c:marker>
          <c:val>
            <c:numRef>
              <c:f>'Burndown Chart s1'!$C$12:$K$12</c:f>
              <c:numCache/>
            </c:numRef>
          </c:val>
          <c:smooth val="0"/>
        </c:ser>
        <c:ser>
          <c:idx val="2"/>
          <c:order val="2"/>
          <c:tx>
            <c:v>Ideal Burndown</c:v>
          </c:tx>
          <c:spPr>
            <a:ln cmpd="sng" w="28575">
              <a:solidFill>
                <a:srgbClr val="92D050">
                  <a:alpha val="100000"/>
                </a:srgbClr>
              </a:solidFill>
              <a:prstDash val="solid"/>
            </a:ln>
          </c:spPr>
          <c:marker>
            <c:symbol val="none"/>
          </c:marker>
          <c:val>
            <c:numRef>
              <c:f>'Burndown Chart s1'!$C$13:$K$13</c:f>
              <c:numCache/>
            </c:numRef>
          </c:val>
          <c:smooth val="0"/>
        </c:ser>
        <c:axId val="507628280"/>
        <c:axId val="320815982"/>
      </c:lineChart>
      <c:catAx>
        <c:axId val="507628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320815982"/>
      </c:catAx>
      <c:valAx>
        <c:axId val="3208159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50762828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Calibri"/>
              </a:defRPr>
            </a:pPr>
            <a:r>
              <a:rPr b="0" i="0" sz="1400">
                <a:solidFill>
                  <a:srgbClr val="757575"/>
                </a:solidFill>
                <a:latin typeface="Calibri"/>
              </a:rPr>
              <a:t>Semana2 Burndown Chart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Completed Effort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val>
            <c:numRef>
              <c:f>'Burndown Chart s2'!$C$20:$K$20</c:f>
              <c:numCache/>
            </c:numRef>
          </c:val>
        </c:ser>
        <c:axId val="1947417341"/>
        <c:axId val="1766995452"/>
      </c:barChart>
      <c:lineChart>
        <c:ser>
          <c:idx val="1"/>
          <c:order val="1"/>
          <c:tx>
            <c:v>Remaining Effort</c:v>
          </c:tx>
          <c:spPr>
            <a:ln cmpd="sng" w="28575">
              <a:solidFill>
                <a:srgbClr val="00B0F0">
                  <a:alpha val="100000"/>
                </a:srgbClr>
              </a:solidFill>
              <a:prstDash val="solid"/>
            </a:ln>
          </c:spPr>
          <c:marker>
            <c:symbol val="none"/>
          </c:marker>
          <c:val>
            <c:numRef>
              <c:f>'Burndown Chart s2'!$C$21:$K$21</c:f>
              <c:numCache/>
            </c:numRef>
          </c:val>
          <c:smooth val="0"/>
        </c:ser>
        <c:ser>
          <c:idx val="2"/>
          <c:order val="2"/>
          <c:tx>
            <c:v>Ideal Burndown</c:v>
          </c:tx>
          <c:spPr>
            <a:ln cmpd="sng" w="28575">
              <a:solidFill>
                <a:srgbClr val="92D050">
                  <a:alpha val="100000"/>
                </a:srgbClr>
              </a:solidFill>
              <a:prstDash val="solid"/>
            </a:ln>
          </c:spPr>
          <c:marker>
            <c:symbol val="none"/>
          </c:marker>
          <c:val>
            <c:numRef>
              <c:f>'Burndown Chart s2'!$C$22:$K$22</c:f>
              <c:numCache/>
            </c:numRef>
          </c:val>
          <c:smooth val="0"/>
        </c:ser>
        <c:axId val="1947417341"/>
        <c:axId val="1766995452"/>
      </c:lineChart>
      <c:catAx>
        <c:axId val="19474173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766995452"/>
      </c:catAx>
      <c:valAx>
        <c:axId val="17669954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94741734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Calibri"/>
              </a:defRPr>
            </a:pPr>
            <a:r>
              <a:rPr b="0" i="0" sz="1400">
                <a:solidFill>
                  <a:srgbClr val="757575"/>
                </a:solidFill>
                <a:latin typeface="Calibri"/>
              </a:rPr>
              <a:t>Semana3 Burndown Chart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Completed Effort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val>
            <c:numRef>
              <c:f>'Burndown Chart s3'!$C$14:$K$14</c:f>
              <c:numCache/>
            </c:numRef>
          </c:val>
        </c:ser>
        <c:axId val="1236698272"/>
        <c:axId val="1095357558"/>
      </c:barChart>
      <c:lineChart>
        <c:ser>
          <c:idx val="1"/>
          <c:order val="1"/>
          <c:tx>
            <c:v>Remaining Effort</c:v>
          </c:tx>
          <c:spPr>
            <a:ln cmpd="sng" w="28575">
              <a:solidFill>
                <a:srgbClr val="00B0F0">
                  <a:alpha val="100000"/>
                </a:srgbClr>
              </a:solidFill>
              <a:prstDash val="solid"/>
            </a:ln>
          </c:spPr>
          <c:marker>
            <c:symbol val="none"/>
          </c:marker>
          <c:val>
            <c:numRef>
              <c:f>'Burndown Chart s3'!$C$15:$K$15</c:f>
              <c:numCache/>
            </c:numRef>
          </c:val>
          <c:smooth val="0"/>
        </c:ser>
        <c:ser>
          <c:idx val="2"/>
          <c:order val="2"/>
          <c:tx>
            <c:v>Ideal Burndown</c:v>
          </c:tx>
          <c:spPr>
            <a:ln cmpd="sng" w="28575">
              <a:solidFill>
                <a:srgbClr val="92D050">
                  <a:alpha val="100000"/>
                </a:srgbClr>
              </a:solidFill>
              <a:prstDash val="solid"/>
            </a:ln>
          </c:spPr>
          <c:marker>
            <c:symbol val="none"/>
          </c:marker>
          <c:val>
            <c:numRef>
              <c:f>'Burndown Chart s3'!$C$16:$K$16</c:f>
              <c:numCache/>
            </c:numRef>
          </c:val>
          <c:smooth val="0"/>
        </c:ser>
        <c:axId val="1236698272"/>
        <c:axId val="1095357558"/>
      </c:lineChart>
      <c:catAx>
        <c:axId val="1236698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095357558"/>
      </c:catAx>
      <c:valAx>
        <c:axId val="10953575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23669827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Calibri"/>
              </a:defRPr>
            </a:pPr>
            <a:r>
              <a:rPr b="0" i="0" sz="1400">
                <a:solidFill>
                  <a:srgbClr val="757575"/>
                </a:solidFill>
                <a:latin typeface="Calibri"/>
              </a:rPr>
              <a:t>Semana4 Burndown Chart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Completed Effort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val>
            <c:numRef>
              <c:f>'Burndown Chart s4'!$C$16:$K$16</c:f>
              <c:numCache/>
            </c:numRef>
          </c:val>
        </c:ser>
        <c:axId val="2144810708"/>
        <c:axId val="2106167980"/>
      </c:barChart>
      <c:lineChart>
        <c:ser>
          <c:idx val="1"/>
          <c:order val="1"/>
          <c:tx>
            <c:v>Remaining Effort</c:v>
          </c:tx>
          <c:spPr>
            <a:ln cmpd="sng" w="28575">
              <a:solidFill>
                <a:srgbClr val="00B0F0">
                  <a:alpha val="100000"/>
                </a:srgbClr>
              </a:solidFill>
              <a:prstDash val="solid"/>
            </a:ln>
          </c:spPr>
          <c:marker>
            <c:symbol val="none"/>
          </c:marker>
          <c:val>
            <c:numRef>
              <c:f>'Burndown Chart s4'!$C$17:$K$17</c:f>
              <c:numCache/>
            </c:numRef>
          </c:val>
          <c:smooth val="0"/>
        </c:ser>
        <c:ser>
          <c:idx val="2"/>
          <c:order val="2"/>
          <c:tx>
            <c:v>Ideal Burndown</c:v>
          </c:tx>
          <c:spPr>
            <a:ln cmpd="sng" w="28575">
              <a:solidFill>
                <a:srgbClr val="92D050">
                  <a:alpha val="100000"/>
                </a:srgbClr>
              </a:solidFill>
              <a:prstDash val="solid"/>
            </a:ln>
          </c:spPr>
          <c:marker>
            <c:symbol val="none"/>
          </c:marker>
          <c:val>
            <c:numRef>
              <c:f>'Burndown Chart s4'!$C$18:$K$18</c:f>
              <c:numCache/>
            </c:numRef>
          </c:val>
          <c:smooth val="0"/>
        </c:ser>
        <c:axId val="2144810708"/>
        <c:axId val="2106167980"/>
      </c:lineChart>
      <c:catAx>
        <c:axId val="21448107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2106167980"/>
      </c:catAx>
      <c:valAx>
        <c:axId val="21061679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214481070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457200</xdr:colOff>
      <xdr:row>45</xdr:row>
      <xdr:rowOff>85725</xdr:rowOff>
    </xdr:from>
    <xdr:ext cx="11449050" cy="59817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466725</xdr:colOff>
      <xdr:row>15</xdr:row>
      <xdr:rowOff>85725</xdr:rowOff>
    </xdr:from>
    <xdr:ext cx="9353550" cy="598170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352425</xdr:colOff>
      <xdr:row>23</xdr:row>
      <xdr:rowOff>161925</xdr:rowOff>
    </xdr:from>
    <xdr:ext cx="9363075" cy="598170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695325</xdr:colOff>
      <xdr:row>17</xdr:row>
      <xdr:rowOff>152400</xdr:rowOff>
    </xdr:from>
    <xdr:ext cx="9267825" cy="598170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695325</xdr:colOff>
      <xdr:row>19</xdr:row>
      <xdr:rowOff>152400</xdr:rowOff>
    </xdr:from>
    <xdr:ext cx="9267825" cy="512445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7.14"/>
    <col customWidth="1" min="3" max="3" width="73.14"/>
    <col customWidth="1" min="4" max="4" width="16.86"/>
    <col customWidth="1" min="5" max="11" width="10.0"/>
    <col customWidth="1" min="12" max="43" width="9.0"/>
  </cols>
  <sheetData>
    <row r="1" ht="13.5" customHeight="1"/>
    <row r="2" ht="13.5" customHeight="1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3"/>
    </row>
    <row r="3" ht="13.5" customHeight="1">
      <c r="B3" s="4"/>
      <c r="C3" s="5"/>
      <c r="D3" s="5"/>
      <c r="E3" s="5"/>
      <c r="F3" s="5"/>
      <c r="G3" s="5"/>
      <c r="H3" s="5"/>
      <c r="I3" s="5"/>
      <c r="J3" s="5"/>
      <c r="K3" s="5"/>
      <c r="AG3" s="6"/>
    </row>
    <row r="4" ht="15.0" customHeight="1">
      <c r="B4" s="7" t="s">
        <v>1</v>
      </c>
      <c r="C4" s="8" t="s">
        <v>2</v>
      </c>
      <c r="D4" s="9" t="s">
        <v>3</v>
      </c>
      <c r="E4" s="10">
        <v>45928.0</v>
      </c>
      <c r="F4" s="11">
        <v>45929.0</v>
      </c>
      <c r="G4" s="11">
        <v>45930.0</v>
      </c>
      <c r="H4" s="11">
        <v>45931.0</v>
      </c>
      <c r="I4" s="11">
        <v>45932.0</v>
      </c>
      <c r="J4" s="11">
        <v>45933.0</v>
      </c>
      <c r="K4" s="11">
        <v>45934.0</v>
      </c>
      <c r="L4" s="11">
        <v>45935.0</v>
      </c>
      <c r="M4" s="11">
        <v>45936.0</v>
      </c>
      <c r="N4" s="11">
        <v>45937.0</v>
      </c>
      <c r="O4" s="11">
        <v>45938.0</v>
      </c>
      <c r="P4" s="11">
        <v>45939.0</v>
      </c>
      <c r="Q4" s="11">
        <v>45940.0</v>
      </c>
      <c r="R4" s="11">
        <v>45941.0</v>
      </c>
      <c r="S4" s="11">
        <v>45942.0</v>
      </c>
      <c r="T4" s="11">
        <v>45943.0</v>
      </c>
      <c r="U4" s="11">
        <v>45944.0</v>
      </c>
      <c r="V4" s="11">
        <v>45945.0</v>
      </c>
      <c r="W4" s="11">
        <v>45946.0</v>
      </c>
      <c r="X4" s="11">
        <v>45947.0</v>
      </c>
      <c r="Y4" s="11">
        <v>45948.0</v>
      </c>
      <c r="Z4" s="11">
        <v>45949.0</v>
      </c>
      <c r="AA4" s="11">
        <v>45950.0</v>
      </c>
      <c r="AB4" s="11">
        <v>45951.0</v>
      </c>
      <c r="AC4" s="11">
        <v>45952.0</v>
      </c>
      <c r="AD4" s="11">
        <v>45953.0</v>
      </c>
      <c r="AE4" s="11">
        <v>45954.0</v>
      </c>
      <c r="AF4" s="11">
        <v>45955.0</v>
      </c>
      <c r="AG4" s="12">
        <v>45956.0</v>
      </c>
    </row>
    <row r="5" ht="13.5" customHeight="1">
      <c r="B5" s="13"/>
      <c r="C5" s="14"/>
      <c r="D5" s="15"/>
      <c r="E5" s="16" t="s">
        <v>4</v>
      </c>
      <c r="F5" s="17" t="s">
        <v>5</v>
      </c>
      <c r="G5" s="17" t="s">
        <v>6</v>
      </c>
      <c r="H5" s="17" t="s">
        <v>7</v>
      </c>
      <c r="I5" s="17" t="s">
        <v>8</v>
      </c>
      <c r="J5" s="17" t="s">
        <v>9</v>
      </c>
      <c r="K5" s="17" t="s">
        <v>10</v>
      </c>
      <c r="L5" s="17" t="s">
        <v>11</v>
      </c>
      <c r="M5" s="17" t="s">
        <v>12</v>
      </c>
      <c r="N5" s="17" t="s">
        <v>13</v>
      </c>
      <c r="O5" s="17" t="s">
        <v>14</v>
      </c>
      <c r="P5" s="17" t="s">
        <v>15</v>
      </c>
      <c r="Q5" s="17" t="s">
        <v>16</v>
      </c>
      <c r="R5" s="17" t="s">
        <v>17</v>
      </c>
      <c r="S5" s="17" t="s">
        <v>18</v>
      </c>
      <c r="T5" s="17" t="s">
        <v>19</v>
      </c>
      <c r="U5" s="17" t="s">
        <v>20</v>
      </c>
      <c r="V5" s="17" t="s">
        <v>21</v>
      </c>
      <c r="W5" s="17" t="s">
        <v>22</v>
      </c>
      <c r="X5" s="17" t="s">
        <v>23</v>
      </c>
      <c r="Y5" s="17" t="s">
        <v>24</v>
      </c>
      <c r="Z5" s="17" t="s">
        <v>25</v>
      </c>
      <c r="AA5" s="17" t="s">
        <v>26</v>
      </c>
      <c r="AB5" s="17" t="s">
        <v>27</v>
      </c>
      <c r="AC5" s="17" t="s">
        <v>28</v>
      </c>
      <c r="AD5" s="17" t="s">
        <v>29</v>
      </c>
      <c r="AE5" s="17" t="s">
        <v>30</v>
      </c>
      <c r="AF5" s="17" t="s">
        <v>31</v>
      </c>
      <c r="AG5" s="18" t="s">
        <v>32</v>
      </c>
      <c r="AQ5" s="19" t="s">
        <v>33</v>
      </c>
    </row>
    <row r="6" ht="13.5" customHeight="1">
      <c r="B6" s="20">
        <v>1.0</v>
      </c>
      <c r="C6" s="21" t="s">
        <v>34</v>
      </c>
      <c r="D6" s="22">
        <v>6.0</v>
      </c>
      <c r="E6" s="23"/>
      <c r="F6" s="24"/>
      <c r="G6" s="24">
        <v>2.0</v>
      </c>
      <c r="H6" s="24">
        <v>1.0</v>
      </c>
      <c r="I6" s="24">
        <v>1.0</v>
      </c>
      <c r="J6" s="24"/>
      <c r="K6" s="24">
        <v>2.0</v>
      </c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5"/>
    </row>
    <row r="7" ht="13.5" customHeight="1">
      <c r="B7" s="26">
        <v>2.0</v>
      </c>
      <c r="C7" s="27" t="s">
        <v>35</v>
      </c>
      <c r="D7" s="22">
        <v>6.0</v>
      </c>
      <c r="E7" s="28"/>
      <c r="F7" s="29"/>
      <c r="G7" s="29"/>
      <c r="H7" s="29">
        <v>2.0</v>
      </c>
      <c r="I7" s="29">
        <v>3.0</v>
      </c>
      <c r="J7" s="29">
        <v>1.0</v>
      </c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30"/>
      <c r="AQ7" s="19" t="s">
        <v>36</v>
      </c>
    </row>
    <row r="8" ht="13.5" customHeight="1">
      <c r="B8" s="26">
        <v>3.0</v>
      </c>
      <c r="C8" s="27" t="s">
        <v>37</v>
      </c>
      <c r="D8" s="22">
        <v>6.0</v>
      </c>
      <c r="E8" s="28"/>
      <c r="F8" s="29"/>
      <c r="G8" s="29">
        <v>3.0</v>
      </c>
      <c r="H8" s="29">
        <v>2.0</v>
      </c>
      <c r="I8" s="29">
        <v>1.0</v>
      </c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30"/>
    </row>
    <row r="9" ht="13.5" customHeight="1">
      <c r="B9" s="26">
        <v>4.0</v>
      </c>
      <c r="C9" s="27" t="s">
        <v>38</v>
      </c>
      <c r="D9" s="22">
        <v>6.0</v>
      </c>
      <c r="E9" s="28"/>
      <c r="F9" s="29"/>
      <c r="G9" s="29"/>
      <c r="H9" s="29">
        <v>2.0</v>
      </c>
      <c r="I9" s="29">
        <v>3.0</v>
      </c>
      <c r="J9" s="29">
        <v>1.0</v>
      </c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30"/>
    </row>
    <row r="10" ht="13.5" customHeight="1">
      <c r="B10" s="26">
        <v>5.0</v>
      </c>
      <c r="C10" s="27" t="s">
        <v>39</v>
      </c>
      <c r="D10" s="22">
        <v>6.0</v>
      </c>
      <c r="E10" s="28"/>
      <c r="F10" s="29"/>
      <c r="G10" s="29"/>
      <c r="H10" s="29"/>
      <c r="I10" s="29">
        <v>2.0</v>
      </c>
      <c r="J10" s="29">
        <v>2.0</v>
      </c>
      <c r="K10" s="29">
        <v>2.0</v>
      </c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30"/>
    </row>
    <row r="11" ht="13.5" customHeight="1">
      <c r="B11" s="31">
        <v>6.0</v>
      </c>
      <c r="C11" s="32" t="s">
        <v>40</v>
      </c>
      <c r="D11" s="33">
        <v>8.0</v>
      </c>
      <c r="E11" s="34"/>
      <c r="F11" s="29"/>
      <c r="G11" s="29"/>
      <c r="H11" s="29"/>
      <c r="I11" s="29"/>
      <c r="J11" s="29"/>
      <c r="K11" s="29"/>
      <c r="L11" s="29"/>
      <c r="M11" s="29"/>
      <c r="N11" s="29"/>
      <c r="O11" s="29">
        <v>3.0</v>
      </c>
      <c r="P11" s="29">
        <v>3.0</v>
      </c>
      <c r="Q11" s="29">
        <v>2.0</v>
      </c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30"/>
    </row>
    <row r="12" ht="13.5" customHeight="1">
      <c r="B12" s="31">
        <v>7.0</v>
      </c>
      <c r="C12" s="32" t="s">
        <v>41</v>
      </c>
      <c r="D12" s="33">
        <v>8.0</v>
      </c>
      <c r="E12" s="34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>
        <v>1.0</v>
      </c>
      <c r="W12" s="29"/>
      <c r="X12" s="29">
        <v>3.0</v>
      </c>
      <c r="Y12" s="29">
        <v>4.0</v>
      </c>
      <c r="Z12" s="29"/>
      <c r="AA12" s="29"/>
      <c r="AB12" s="29"/>
      <c r="AC12" s="29"/>
      <c r="AD12" s="29"/>
      <c r="AE12" s="29"/>
      <c r="AF12" s="29"/>
      <c r="AG12" s="30"/>
    </row>
    <row r="13" ht="13.5" customHeight="1">
      <c r="B13" s="31">
        <v>8.0</v>
      </c>
      <c r="C13" s="32" t="s">
        <v>42</v>
      </c>
      <c r="D13" s="33">
        <v>8.0</v>
      </c>
      <c r="E13" s="34"/>
      <c r="F13" s="29"/>
      <c r="G13" s="29"/>
      <c r="H13" s="29"/>
      <c r="I13" s="29"/>
      <c r="J13" s="29"/>
      <c r="K13" s="29"/>
      <c r="L13" s="29"/>
      <c r="M13" s="29"/>
      <c r="N13" s="29">
        <v>1.0</v>
      </c>
      <c r="O13" s="29">
        <v>2.0</v>
      </c>
      <c r="P13" s="29">
        <v>3.0</v>
      </c>
      <c r="Q13" s="29">
        <v>2.0</v>
      </c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30"/>
    </row>
    <row r="14" ht="13.5" customHeight="1">
      <c r="B14" s="31">
        <v>9.0</v>
      </c>
      <c r="C14" s="32" t="s">
        <v>43</v>
      </c>
      <c r="D14" s="33">
        <v>8.0</v>
      </c>
      <c r="E14" s="34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>
        <v>3.0</v>
      </c>
      <c r="X14" s="29">
        <v>3.0</v>
      </c>
      <c r="Y14" s="29">
        <v>2.0</v>
      </c>
      <c r="Z14" s="29"/>
      <c r="AA14" s="29"/>
      <c r="AB14" s="29"/>
      <c r="AC14" s="29"/>
      <c r="AD14" s="29"/>
      <c r="AE14" s="29"/>
      <c r="AF14" s="29"/>
      <c r="AG14" s="30"/>
    </row>
    <row r="15" ht="13.5" customHeight="1">
      <c r="B15" s="31">
        <v>10.0</v>
      </c>
      <c r="C15" s="32" t="s">
        <v>44</v>
      </c>
      <c r="D15" s="33">
        <v>2.0</v>
      </c>
      <c r="E15" s="34"/>
      <c r="F15" s="29"/>
      <c r="G15" s="29"/>
      <c r="H15" s="29"/>
      <c r="I15" s="29"/>
      <c r="J15" s="29"/>
      <c r="K15" s="29"/>
      <c r="L15" s="29"/>
      <c r="M15" s="29"/>
      <c r="N15" s="29">
        <v>2.0</v>
      </c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30"/>
    </row>
    <row r="16" ht="13.5" customHeight="1">
      <c r="B16" s="31">
        <v>11.0</v>
      </c>
      <c r="C16" s="32" t="s">
        <v>45</v>
      </c>
      <c r="D16" s="33">
        <v>2.0</v>
      </c>
      <c r="E16" s="34"/>
      <c r="F16" s="29"/>
      <c r="G16" s="29"/>
      <c r="H16" s="29"/>
      <c r="I16" s="29"/>
      <c r="J16" s="29"/>
      <c r="K16" s="29"/>
      <c r="L16" s="29"/>
      <c r="M16" s="29">
        <v>2.0</v>
      </c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30"/>
    </row>
    <row r="17" ht="13.5" customHeight="1">
      <c r="B17" s="31">
        <v>12.0</v>
      </c>
      <c r="C17" s="32" t="s">
        <v>46</v>
      </c>
      <c r="D17" s="33">
        <v>2.0</v>
      </c>
      <c r="E17" s="34"/>
      <c r="F17" s="29"/>
      <c r="G17" s="29"/>
      <c r="H17" s="29"/>
      <c r="I17" s="29"/>
      <c r="J17" s="29"/>
      <c r="K17" s="29"/>
      <c r="L17" s="29"/>
      <c r="M17" s="29"/>
      <c r="N17" s="29">
        <v>2.0</v>
      </c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30"/>
    </row>
    <row r="18" ht="13.5" customHeight="1">
      <c r="B18" s="31">
        <v>13.0</v>
      </c>
      <c r="C18" s="32" t="s">
        <v>47</v>
      </c>
      <c r="D18" s="33">
        <v>2.0</v>
      </c>
      <c r="E18" s="34"/>
      <c r="F18" s="29"/>
      <c r="G18" s="29"/>
      <c r="H18" s="29"/>
      <c r="I18" s="29"/>
      <c r="J18" s="29"/>
      <c r="K18" s="29"/>
      <c r="L18" s="29">
        <v>2.0</v>
      </c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30"/>
    </row>
    <row r="19" ht="13.5" customHeight="1">
      <c r="B19" s="31">
        <v>14.0</v>
      </c>
      <c r="C19" s="32" t="s">
        <v>48</v>
      </c>
      <c r="D19" s="33">
        <v>2.0</v>
      </c>
      <c r="E19" s="34"/>
      <c r="F19" s="29"/>
      <c r="G19" s="29"/>
      <c r="H19" s="29"/>
      <c r="I19" s="29"/>
      <c r="J19" s="29"/>
      <c r="K19" s="29"/>
      <c r="L19" s="29"/>
      <c r="M19" s="29">
        <v>2.0</v>
      </c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30"/>
    </row>
    <row r="20" ht="13.5" customHeight="1">
      <c r="B20" s="31">
        <v>15.0</v>
      </c>
      <c r="C20" s="32" t="s">
        <v>49</v>
      </c>
      <c r="D20" s="33">
        <v>2.0</v>
      </c>
      <c r="E20" s="34"/>
      <c r="F20" s="29"/>
      <c r="G20" s="29"/>
      <c r="H20" s="29"/>
      <c r="I20" s="29"/>
      <c r="J20" s="29"/>
      <c r="K20" s="29"/>
      <c r="L20" s="29"/>
      <c r="M20" s="29"/>
      <c r="N20" s="29">
        <v>2.0</v>
      </c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30"/>
    </row>
    <row r="21" ht="13.5" customHeight="1">
      <c r="B21" s="31">
        <v>16.0</v>
      </c>
      <c r="C21" s="32" t="s">
        <v>50</v>
      </c>
      <c r="D21" s="33">
        <v>2.0</v>
      </c>
      <c r="E21" s="34"/>
      <c r="F21" s="29"/>
      <c r="G21" s="29"/>
      <c r="H21" s="29"/>
      <c r="I21" s="29"/>
      <c r="J21" s="29"/>
      <c r="K21" s="29"/>
      <c r="L21" s="29">
        <v>2.0</v>
      </c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30"/>
    </row>
    <row r="22" ht="13.5" customHeight="1">
      <c r="B22" s="31">
        <v>17.0</v>
      </c>
      <c r="C22" s="32" t="s">
        <v>51</v>
      </c>
      <c r="D22" s="33">
        <v>2.0</v>
      </c>
      <c r="E22" s="34"/>
      <c r="F22" s="29"/>
      <c r="G22" s="29"/>
      <c r="H22" s="29"/>
      <c r="I22" s="29"/>
      <c r="J22" s="29"/>
      <c r="K22" s="29"/>
      <c r="L22" s="29"/>
      <c r="M22" s="29">
        <v>2.0</v>
      </c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30"/>
    </row>
    <row r="23" ht="13.5" customHeight="1">
      <c r="B23" s="31">
        <v>18.0</v>
      </c>
      <c r="C23" s="35" t="s">
        <v>52</v>
      </c>
      <c r="D23" s="33">
        <v>2.0</v>
      </c>
      <c r="E23" s="34"/>
      <c r="F23" s="29"/>
      <c r="G23" s="29"/>
      <c r="H23" s="29"/>
      <c r="I23" s="29"/>
      <c r="J23" s="29"/>
      <c r="K23" s="29"/>
      <c r="L23" s="29"/>
      <c r="M23" s="29">
        <v>2.0</v>
      </c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30"/>
    </row>
    <row r="24" ht="13.5" customHeight="1">
      <c r="B24" s="31">
        <v>19.0</v>
      </c>
      <c r="C24" s="32" t="s">
        <v>53</v>
      </c>
      <c r="D24" s="33">
        <v>2.0</v>
      </c>
      <c r="E24" s="34"/>
      <c r="F24" s="29"/>
      <c r="G24" s="29"/>
      <c r="H24" s="29"/>
      <c r="I24" s="29"/>
      <c r="J24" s="29"/>
      <c r="K24" s="29"/>
      <c r="L24" s="29">
        <v>2.0</v>
      </c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30"/>
    </row>
    <row r="25" ht="13.5" customHeight="1">
      <c r="B25" s="31">
        <v>20.0</v>
      </c>
      <c r="C25" s="36" t="s">
        <v>54</v>
      </c>
      <c r="D25" s="33">
        <v>6.0</v>
      </c>
      <c r="E25" s="34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>
        <v>2.0</v>
      </c>
      <c r="U25" s="29">
        <v>1.0</v>
      </c>
      <c r="V25" s="29">
        <v>2.0</v>
      </c>
      <c r="W25" s="29">
        <v>1.0</v>
      </c>
      <c r="X25" s="29"/>
      <c r="Y25" s="29"/>
      <c r="Z25" s="29"/>
      <c r="AA25" s="29"/>
      <c r="AB25" s="29"/>
      <c r="AC25" s="29"/>
      <c r="AD25" s="29"/>
      <c r="AE25" s="29"/>
      <c r="AF25" s="29"/>
      <c r="AG25" s="30"/>
    </row>
    <row r="26" ht="13.5" customHeight="1">
      <c r="B26" s="31">
        <v>21.0</v>
      </c>
      <c r="C26" s="36" t="s">
        <v>55</v>
      </c>
      <c r="D26" s="33">
        <v>6.0</v>
      </c>
      <c r="E26" s="34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>
        <v>1.0</v>
      </c>
      <c r="Y26" s="29"/>
      <c r="Z26" s="29">
        <v>2.0</v>
      </c>
      <c r="AA26" s="29"/>
      <c r="AB26" s="29"/>
      <c r="AC26" s="29"/>
      <c r="AD26" s="29"/>
      <c r="AE26" s="29"/>
      <c r="AF26" s="29"/>
      <c r="AG26" s="30"/>
    </row>
    <row r="27" ht="13.5" customHeight="1">
      <c r="B27" s="31">
        <v>22.0</v>
      </c>
      <c r="C27" s="36" t="s">
        <v>56</v>
      </c>
      <c r="D27" s="33">
        <v>6.0</v>
      </c>
      <c r="E27" s="34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>
        <v>1.0</v>
      </c>
      <c r="V27" s="29">
        <v>2.0</v>
      </c>
      <c r="W27" s="29">
        <v>1.0</v>
      </c>
      <c r="X27" s="29"/>
      <c r="Y27" s="29"/>
      <c r="Z27" s="29">
        <v>2.0</v>
      </c>
      <c r="AA27" s="29"/>
      <c r="AB27" s="29"/>
      <c r="AC27" s="29"/>
      <c r="AD27" s="29"/>
      <c r="AE27" s="29"/>
      <c r="AF27" s="29"/>
      <c r="AG27" s="30"/>
    </row>
    <row r="28" ht="13.5" customHeight="1">
      <c r="B28" s="31">
        <v>23.0</v>
      </c>
      <c r="C28" s="36" t="s">
        <v>57</v>
      </c>
      <c r="D28" s="33">
        <v>6.0</v>
      </c>
      <c r="E28" s="34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>
        <v>1.0</v>
      </c>
      <c r="Y28" s="29">
        <v>1.0</v>
      </c>
      <c r="Z28" s="29"/>
      <c r="AA28" s="29"/>
      <c r="AB28" s="29"/>
      <c r="AC28" s="29"/>
      <c r="AD28" s="29"/>
      <c r="AE28" s="29"/>
      <c r="AF28" s="29"/>
      <c r="AG28" s="30"/>
    </row>
    <row r="29" ht="13.5" customHeight="1">
      <c r="B29" s="31">
        <v>24.0</v>
      </c>
      <c r="C29" s="36" t="s">
        <v>58</v>
      </c>
      <c r="D29" s="33">
        <v>6.0</v>
      </c>
      <c r="E29" s="34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>
        <v>1.0</v>
      </c>
      <c r="X29" s="29">
        <v>2.0</v>
      </c>
      <c r="Y29" s="29"/>
      <c r="Z29" s="29"/>
      <c r="AA29" s="29"/>
      <c r="AB29" s="29"/>
      <c r="AC29" s="29"/>
      <c r="AD29" s="29"/>
      <c r="AE29" s="29"/>
      <c r="AF29" s="29"/>
      <c r="AG29" s="30"/>
    </row>
    <row r="30" ht="13.5" customHeight="1">
      <c r="B30" s="31">
        <v>25.0</v>
      </c>
      <c r="C30" s="36" t="s">
        <v>59</v>
      </c>
      <c r="D30" s="33">
        <v>2.0</v>
      </c>
      <c r="E30" s="34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37">
        <v>1.0</v>
      </c>
      <c r="Z30" s="29"/>
      <c r="AA30" s="37"/>
      <c r="AB30" s="29"/>
      <c r="AC30" s="29"/>
      <c r="AD30" s="29"/>
      <c r="AE30" s="29"/>
      <c r="AF30" s="29"/>
      <c r="AG30" s="30"/>
    </row>
    <row r="31" ht="13.5" customHeight="1">
      <c r="B31" s="31">
        <v>26.0</v>
      </c>
      <c r="C31" s="36" t="s">
        <v>60</v>
      </c>
      <c r="D31" s="33">
        <v>6.0</v>
      </c>
      <c r="E31" s="34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37">
        <v>2.0</v>
      </c>
      <c r="AA31" s="37">
        <v>2.0</v>
      </c>
      <c r="AB31" s="37"/>
      <c r="AC31" s="29"/>
      <c r="AD31" s="29"/>
      <c r="AE31" s="29"/>
      <c r="AF31" s="29"/>
      <c r="AG31" s="30"/>
    </row>
    <row r="32" ht="13.5" customHeight="1">
      <c r="B32" s="31">
        <v>27.0</v>
      </c>
      <c r="C32" s="36" t="s">
        <v>61</v>
      </c>
      <c r="D32" s="33">
        <v>6.0</v>
      </c>
      <c r="E32" s="34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37">
        <v>2.0</v>
      </c>
      <c r="AC32" s="37">
        <v>2.0</v>
      </c>
      <c r="AD32" s="29"/>
      <c r="AE32" s="29"/>
      <c r="AF32" s="29"/>
      <c r="AG32" s="30"/>
    </row>
    <row r="33" ht="13.5" customHeight="1">
      <c r="B33" s="31">
        <v>28.0</v>
      </c>
      <c r="C33" s="36" t="s">
        <v>62</v>
      </c>
      <c r="D33" s="33">
        <v>8.0</v>
      </c>
      <c r="E33" s="34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37">
        <v>1.0</v>
      </c>
      <c r="AA33" s="37">
        <v>1.0</v>
      </c>
      <c r="AB33" s="29"/>
      <c r="AC33" s="29"/>
      <c r="AD33" s="29"/>
      <c r="AE33" s="29"/>
      <c r="AF33" s="29"/>
      <c r="AG33" s="30"/>
    </row>
    <row r="34" ht="13.5" customHeight="1">
      <c r="B34" s="31">
        <v>29.0</v>
      </c>
      <c r="C34" s="36" t="s">
        <v>63</v>
      </c>
      <c r="D34" s="33">
        <v>6.0</v>
      </c>
      <c r="E34" s="34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37">
        <v>2.0</v>
      </c>
      <c r="AA34" s="37">
        <v>1.0</v>
      </c>
      <c r="AB34" s="29"/>
      <c r="AC34" s="29"/>
      <c r="AD34" s="29"/>
      <c r="AE34" s="29"/>
      <c r="AF34" s="29"/>
      <c r="AG34" s="30"/>
    </row>
    <row r="35" ht="13.5" customHeight="1">
      <c r="B35" s="31">
        <v>30.0</v>
      </c>
      <c r="C35" s="36" t="s">
        <v>64</v>
      </c>
      <c r="D35" s="33">
        <v>6.0</v>
      </c>
      <c r="E35" s="34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37"/>
      <c r="AB35" s="37">
        <v>1.0</v>
      </c>
      <c r="AC35" s="37">
        <v>2.0</v>
      </c>
      <c r="AD35" s="29"/>
      <c r="AE35" s="29"/>
      <c r="AF35" s="29"/>
      <c r="AG35" s="30"/>
    </row>
    <row r="36" ht="13.5" customHeight="1">
      <c r="B36" s="31">
        <v>31.0</v>
      </c>
      <c r="C36" s="36" t="s">
        <v>65</v>
      </c>
      <c r="D36" s="33">
        <v>8.0</v>
      </c>
      <c r="E36" s="34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37">
        <v>1.0</v>
      </c>
      <c r="AA36" s="37">
        <v>1.0</v>
      </c>
      <c r="AB36" s="37">
        <v>2.0</v>
      </c>
      <c r="AC36" s="29"/>
      <c r="AD36" s="29"/>
      <c r="AE36" s="29"/>
      <c r="AF36" s="29"/>
      <c r="AG36" s="30"/>
    </row>
    <row r="37" ht="13.5" customHeight="1">
      <c r="B37" s="31">
        <v>32.0</v>
      </c>
      <c r="C37" s="36" t="s">
        <v>66</v>
      </c>
      <c r="D37" s="33">
        <v>1.0</v>
      </c>
      <c r="E37" s="34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37">
        <v>2.0</v>
      </c>
      <c r="AE37" s="29"/>
      <c r="AF37" s="29"/>
      <c r="AG37" s="30"/>
    </row>
    <row r="38" ht="13.5" customHeight="1">
      <c r="B38" s="31"/>
      <c r="C38" s="36"/>
      <c r="D38" s="33"/>
      <c r="E38" s="34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30"/>
    </row>
    <row r="39" ht="13.5" customHeight="1">
      <c r="B39" s="31"/>
      <c r="C39" s="36"/>
      <c r="D39" s="33"/>
      <c r="E39" s="34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30"/>
    </row>
    <row r="40" ht="13.5" customHeight="1">
      <c r="B40" s="31"/>
      <c r="C40" s="36"/>
      <c r="D40" s="33"/>
      <c r="E40" s="38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40"/>
    </row>
    <row r="41" ht="15.0" customHeight="1">
      <c r="B41" s="41" t="s">
        <v>67</v>
      </c>
      <c r="C41" s="42"/>
      <c r="D41" s="43">
        <v>0.0</v>
      </c>
      <c r="E41" s="44">
        <f t="shared" ref="E41:AG41" si="1">SUM(E6:E40)</f>
        <v>0</v>
      </c>
      <c r="F41" s="45">
        <f t="shared" si="1"/>
        <v>0</v>
      </c>
      <c r="G41" s="45">
        <f t="shared" si="1"/>
        <v>5</v>
      </c>
      <c r="H41" s="45">
        <f t="shared" si="1"/>
        <v>7</v>
      </c>
      <c r="I41" s="45">
        <f t="shared" si="1"/>
        <v>10</v>
      </c>
      <c r="J41" s="45">
        <f t="shared" si="1"/>
        <v>4</v>
      </c>
      <c r="K41" s="45">
        <f t="shared" si="1"/>
        <v>4</v>
      </c>
      <c r="L41" s="45">
        <f t="shared" si="1"/>
        <v>6</v>
      </c>
      <c r="M41" s="45">
        <f t="shared" si="1"/>
        <v>8</v>
      </c>
      <c r="N41" s="45">
        <f t="shared" si="1"/>
        <v>7</v>
      </c>
      <c r="O41" s="45">
        <f t="shared" si="1"/>
        <v>5</v>
      </c>
      <c r="P41" s="45">
        <f t="shared" si="1"/>
        <v>6</v>
      </c>
      <c r="Q41" s="45">
        <f t="shared" si="1"/>
        <v>4</v>
      </c>
      <c r="R41" s="45">
        <f t="shared" si="1"/>
        <v>0</v>
      </c>
      <c r="S41" s="45">
        <f t="shared" si="1"/>
        <v>0</v>
      </c>
      <c r="T41" s="45">
        <f t="shared" si="1"/>
        <v>2</v>
      </c>
      <c r="U41" s="45">
        <f t="shared" si="1"/>
        <v>2</v>
      </c>
      <c r="V41" s="45">
        <f t="shared" si="1"/>
        <v>5</v>
      </c>
      <c r="W41" s="45">
        <f t="shared" si="1"/>
        <v>6</v>
      </c>
      <c r="X41" s="45">
        <f t="shared" si="1"/>
        <v>10</v>
      </c>
      <c r="Y41" s="45">
        <f t="shared" si="1"/>
        <v>8</v>
      </c>
      <c r="Z41" s="45">
        <f t="shared" si="1"/>
        <v>10</v>
      </c>
      <c r="AA41" s="45">
        <f t="shared" si="1"/>
        <v>5</v>
      </c>
      <c r="AB41" s="45">
        <f t="shared" si="1"/>
        <v>5</v>
      </c>
      <c r="AC41" s="45">
        <f t="shared" si="1"/>
        <v>4</v>
      </c>
      <c r="AD41" s="45">
        <f t="shared" si="1"/>
        <v>2</v>
      </c>
      <c r="AE41" s="45">
        <f t="shared" si="1"/>
        <v>0</v>
      </c>
      <c r="AF41" s="45">
        <f t="shared" si="1"/>
        <v>0</v>
      </c>
      <c r="AG41" s="46">
        <f t="shared" si="1"/>
        <v>0</v>
      </c>
    </row>
    <row r="42" ht="13.5" customHeight="1">
      <c r="B42" s="47" t="s">
        <v>68</v>
      </c>
      <c r="C42" s="48"/>
      <c r="D42" s="49">
        <f>SUM(D6:D41)</f>
        <v>155</v>
      </c>
      <c r="E42" s="50">
        <f t="shared" ref="E42:AG42" si="2">D42-SUM(E6:E40)</f>
        <v>155</v>
      </c>
      <c r="F42" s="51">
        <f t="shared" si="2"/>
        <v>155</v>
      </c>
      <c r="G42" s="51">
        <f t="shared" si="2"/>
        <v>150</v>
      </c>
      <c r="H42" s="51">
        <f t="shared" si="2"/>
        <v>143</v>
      </c>
      <c r="I42" s="51">
        <f t="shared" si="2"/>
        <v>133</v>
      </c>
      <c r="J42" s="51">
        <f t="shared" si="2"/>
        <v>129</v>
      </c>
      <c r="K42" s="51">
        <f t="shared" si="2"/>
        <v>125</v>
      </c>
      <c r="L42" s="51">
        <f t="shared" si="2"/>
        <v>119</v>
      </c>
      <c r="M42" s="51">
        <f t="shared" si="2"/>
        <v>111</v>
      </c>
      <c r="N42" s="51">
        <f t="shared" si="2"/>
        <v>104</v>
      </c>
      <c r="O42" s="51">
        <f t="shared" si="2"/>
        <v>99</v>
      </c>
      <c r="P42" s="51">
        <f t="shared" si="2"/>
        <v>93</v>
      </c>
      <c r="Q42" s="51">
        <f t="shared" si="2"/>
        <v>89</v>
      </c>
      <c r="R42" s="51">
        <f t="shared" si="2"/>
        <v>89</v>
      </c>
      <c r="S42" s="51">
        <f t="shared" si="2"/>
        <v>89</v>
      </c>
      <c r="T42" s="51">
        <f t="shared" si="2"/>
        <v>87</v>
      </c>
      <c r="U42" s="51">
        <f t="shared" si="2"/>
        <v>85</v>
      </c>
      <c r="V42" s="51">
        <f t="shared" si="2"/>
        <v>80</v>
      </c>
      <c r="W42" s="51">
        <f t="shared" si="2"/>
        <v>74</v>
      </c>
      <c r="X42" s="51">
        <f t="shared" si="2"/>
        <v>64</v>
      </c>
      <c r="Y42" s="51">
        <f t="shared" si="2"/>
        <v>56</v>
      </c>
      <c r="Z42" s="51">
        <f t="shared" si="2"/>
        <v>46</v>
      </c>
      <c r="AA42" s="51">
        <f t="shared" si="2"/>
        <v>41</v>
      </c>
      <c r="AB42" s="51">
        <f t="shared" si="2"/>
        <v>36</v>
      </c>
      <c r="AC42" s="51">
        <f t="shared" si="2"/>
        <v>32</v>
      </c>
      <c r="AD42" s="51">
        <f t="shared" si="2"/>
        <v>30</v>
      </c>
      <c r="AE42" s="51">
        <f t="shared" si="2"/>
        <v>30</v>
      </c>
      <c r="AF42" s="51">
        <f t="shared" si="2"/>
        <v>30</v>
      </c>
      <c r="AG42" s="52">
        <f t="shared" si="2"/>
        <v>30</v>
      </c>
    </row>
    <row r="43" ht="13.5" customHeight="1">
      <c r="B43" s="53" t="s">
        <v>69</v>
      </c>
      <c r="C43" s="54"/>
      <c r="D43" s="55">
        <f>D42</f>
        <v>155</v>
      </c>
      <c r="E43" s="56">
        <f>$D$43-($D$43/29*1)</f>
        <v>149.6551724</v>
      </c>
      <c r="F43" s="57">
        <f>$D$43-($D$43/29*2)</f>
        <v>144.3103448</v>
      </c>
      <c r="G43" s="57">
        <f>$D$43-($D$43/29*3)</f>
        <v>138.9655172</v>
      </c>
      <c r="H43" s="57">
        <f>$D$43-($D$43/29*4)</f>
        <v>133.6206897</v>
      </c>
      <c r="I43" s="57">
        <f>$D$43-($D$43/29*5)</f>
        <v>128.2758621</v>
      </c>
      <c r="J43" s="57">
        <f>$D$43-($D$43/29*6)</f>
        <v>122.9310345</v>
      </c>
      <c r="K43" s="57">
        <f>$D$43-($D$43/29*7)</f>
        <v>117.5862069</v>
      </c>
      <c r="L43" s="57">
        <f>$D$43-($D$43/29*8)</f>
        <v>112.2413793</v>
      </c>
      <c r="M43" s="57">
        <f>$D$43-($D$43/29*9)</f>
        <v>106.8965517</v>
      </c>
      <c r="N43" s="57">
        <f>$D$43-($D$43/29*10)</f>
        <v>101.5517241</v>
      </c>
      <c r="O43" s="57">
        <f>$D$43-($D$43/29*11)</f>
        <v>96.20689655</v>
      </c>
      <c r="P43" s="57">
        <f>$D$43-($D$43/29*12)</f>
        <v>90.86206897</v>
      </c>
      <c r="Q43" s="57">
        <f>$D$43-($D$43/29*13)</f>
        <v>85.51724138</v>
      </c>
      <c r="R43" s="57">
        <f>$D$43-($D$43/29*14)</f>
        <v>80.17241379</v>
      </c>
      <c r="S43" s="57">
        <f>$D$43-($D$43/29*15)</f>
        <v>74.82758621</v>
      </c>
      <c r="T43" s="57">
        <f>$D$43-($D$43/29*16)</f>
        <v>69.48275862</v>
      </c>
      <c r="U43" s="57">
        <f>$D$43-($D$43/29*17)</f>
        <v>64.13793103</v>
      </c>
      <c r="V43" s="57">
        <f>$D$43-($D$43/29*18)</f>
        <v>58.79310345</v>
      </c>
      <c r="W43" s="57">
        <f>$D$43-($D$43/29*19)</f>
        <v>53.44827586</v>
      </c>
      <c r="X43" s="57">
        <f>$D$43-($D$43/29*20)</f>
        <v>48.10344828</v>
      </c>
      <c r="Y43" s="57">
        <f>$D$43-($D$43/29*21)</f>
        <v>42.75862069</v>
      </c>
      <c r="Z43" s="57">
        <f>$D$43-($D$43/29*22)</f>
        <v>37.4137931</v>
      </c>
      <c r="AA43" s="57">
        <f>$D$43-($D$43/29*23)</f>
        <v>32.06896552</v>
      </c>
      <c r="AB43" s="57">
        <f>$D$43-($D$43/29*24)</f>
        <v>26.72413793</v>
      </c>
      <c r="AC43" s="57">
        <f>$D$43-($D$43/29*25)</f>
        <v>21.37931034</v>
      </c>
      <c r="AD43" s="57">
        <f>$D$43-($D$43/29*26)</f>
        <v>16.03448276</v>
      </c>
      <c r="AE43" s="57">
        <f>$D$43-($D$43/29*27)</f>
        <v>10.68965517</v>
      </c>
      <c r="AF43" s="57">
        <f>$D$43-($D$43/29*28)</f>
        <v>5.344827586</v>
      </c>
      <c r="AG43" s="58">
        <f>$D$43-($D$43/29*29)</f>
        <v>0</v>
      </c>
    </row>
    <row r="44" ht="13.5" customHeight="1">
      <c r="Q44" s="59" t="s">
        <v>70</v>
      </c>
    </row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8">
    <mergeCell ref="B2:AG2"/>
    <mergeCell ref="B3:K3"/>
    <mergeCell ref="B4:B5"/>
    <mergeCell ref="C4:C5"/>
    <mergeCell ref="D4:D5"/>
    <mergeCell ref="B41:C41"/>
    <mergeCell ref="B42:C42"/>
    <mergeCell ref="B43:C43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7.14"/>
    <col customWidth="1" min="3" max="3" width="73.14"/>
    <col customWidth="1" min="4" max="4" width="16.86"/>
    <col customWidth="1" min="5" max="11" width="10.0"/>
    <col customWidth="1" min="12" max="26" width="9.0"/>
  </cols>
  <sheetData>
    <row r="2">
      <c r="B2" s="1" t="s">
        <v>71</v>
      </c>
      <c r="C2" s="2"/>
      <c r="D2" s="2"/>
      <c r="E2" s="2"/>
      <c r="F2" s="2"/>
      <c r="G2" s="2"/>
      <c r="H2" s="2"/>
      <c r="I2" s="2"/>
      <c r="J2" s="2"/>
      <c r="K2" s="60"/>
    </row>
    <row r="3">
      <c r="B3" s="61"/>
      <c r="C3" s="2"/>
      <c r="D3" s="2"/>
      <c r="E3" s="2"/>
      <c r="F3" s="2"/>
      <c r="G3" s="2"/>
      <c r="H3" s="2"/>
      <c r="I3" s="2"/>
      <c r="J3" s="2"/>
      <c r="K3" s="2"/>
    </row>
    <row r="4" ht="15.0" customHeight="1">
      <c r="B4" s="7" t="s">
        <v>1</v>
      </c>
      <c r="C4" s="8" t="s">
        <v>2</v>
      </c>
      <c r="D4" s="62" t="s">
        <v>3</v>
      </c>
      <c r="E4" s="11">
        <v>45928.0</v>
      </c>
      <c r="F4" s="11">
        <v>45929.0</v>
      </c>
      <c r="G4" s="11">
        <v>45930.0</v>
      </c>
      <c r="H4" s="11">
        <v>45931.0</v>
      </c>
      <c r="I4" s="11">
        <v>45932.0</v>
      </c>
      <c r="J4" s="11">
        <v>45933.0</v>
      </c>
      <c r="K4" s="11">
        <v>45934.0</v>
      </c>
    </row>
    <row r="5">
      <c r="B5" s="13"/>
      <c r="C5" s="14"/>
      <c r="D5" s="14"/>
      <c r="E5" s="17" t="s">
        <v>4</v>
      </c>
      <c r="F5" s="17" t="s">
        <v>5</v>
      </c>
      <c r="G5" s="17" t="s">
        <v>6</v>
      </c>
      <c r="H5" s="17" t="s">
        <v>7</v>
      </c>
      <c r="I5" s="17" t="s">
        <v>8</v>
      </c>
      <c r="J5" s="17" t="s">
        <v>9</v>
      </c>
      <c r="K5" s="17" t="s">
        <v>10</v>
      </c>
      <c r="N5" s="19" t="s">
        <v>33</v>
      </c>
    </row>
    <row r="6">
      <c r="B6" s="20">
        <v>1.0</v>
      </c>
      <c r="C6" s="21" t="s">
        <v>72</v>
      </c>
      <c r="D6" s="22">
        <v>6.0</v>
      </c>
      <c r="E6" s="28">
        <v>0.0</v>
      </c>
      <c r="F6" s="28">
        <v>0.0</v>
      </c>
      <c r="G6" s="28">
        <v>2.0</v>
      </c>
      <c r="H6" s="28">
        <v>1.0</v>
      </c>
      <c r="I6" s="28">
        <v>1.0</v>
      </c>
      <c r="J6" s="28">
        <v>0.0</v>
      </c>
      <c r="K6" s="28">
        <v>2.0</v>
      </c>
    </row>
    <row r="7">
      <c r="B7" s="26">
        <v>2.0</v>
      </c>
      <c r="C7" s="27" t="s">
        <v>35</v>
      </c>
      <c r="D7" s="22">
        <v>6.0</v>
      </c>
      <c r="E7" s="28">
        <v>0.0</v>
      </c>
      <c r="F7" s="28">
        <v>0.0</v>
      </c>
      <c r="G7" s="28">
        <v>0.0</v>
      </c>
      <c r="H7" s="28">
        <v>2.0</v>
      </c>
      <c r="I7" s="28">
        <v>3.0</v>
      </c>
      <c r="J7" s="28">
        <v>1.0</v>
      </c>
      <c r="K7" s="28">
        <v>0.0</v>
      </c>
      <c r="N7" s="19" t="s">
        <v>36</v>
      </c>
    </row>
    <row r="8">
      <c r="B8" s="26">
        <v>3.0</v>
      </c>
      <c r="C8" s="27" t="s">
        <v>73</v>
      </c>
      <c r="D8" s="22">
        <v>6.0</v>
      </c>
      <c r="E8" s="28">
        <v>0.0</v>
      </c>
      <c r="F8" s="28">
        <v>0.0</v>
      </c>
      <c r="G8" s="28">
        <v>3.0</v>
      </c>
      <c r="H8" s="28">
        <v>2.0</v>
      </c>
      <c r="I8" s="28">
        <v>1.0</v>
      </c>
      <c r="J8" s="28">
        <v>0.0</v>
      </c>
      <c r="K8" s="28">
        <v>0.0</v>
      </c>
    </row>
    <row r="9">
      <c r="B9" s="26">
        <v>4.0</v>
      </c>
      <c r="C9" s="27" t="s">
        <v>38</v>
      </c>
      <c r="D9" s="22">
        <v>6.0</v>
      </c>
      <c r="E9" s="28">
        <v>0.0</v>
      </c>
      <c r="F9" s="28">
        <v>0.0</v>
      </c>
      <c r="G9" s="28">
        <v>0.0</v>
      </c>
      <c r="H9" s="28">
        <v>2.0</v>
      </c>
      <c r="I9" s="28">
        <v>3.0</v>
      </c>
      <c r="J9" s="28">
        <v>1.0</v>
      </c>
      <c r="K9" s="28">
        <v>0.0</v>
      </c>
    </row>
    <row r="10">
      <c r="B10" s="26">
        <v>5.0</v>
      </c>
      <c r="C10" s="27" t="s">
        <v>39</v>
      </c>
      <c r="D10" s="22">
        <v>6.0</v>
      </c>
      <c r="E10" s="28">
        <v>0.0</v>
      </c>
      <c r="F10" s="28">
        <v>0.0</v>
      </c>
      <c r="G10" s="28">
        <v>0.0</v>
      </c>
      <c r="H10" s="28">
        <v>0.0</v>
      </c>
      <c r="I10" s="28">
        <v>2.0</v>
      </c>
      <c r="J10" s="28">
        <v>2.0</v>
      </c>
      <c r="K10" s="28">
        <v>2.0</v>
      </c>
    </row>
    <row r="11" ht="15.0" customHeight="1">
      <c r="B11" s="41" t="s">
        <v>67</v>
      </c>
      <c r="C11" s="42"/>
      <c r="D11" s="46">
        <v>0.0</v>
      </c>
      <c r="E11" s="63">
        <f t="shared" ref="E11:K11" si="1">SUM(E6:E10)</f>
        <v>0</v>
      </c>
      <c r="F11" s="63">
        <f t="shared" si="1"/>
        <v>0</v>
      </c>
      <c r="G11" s="63">
        <f t="shared" si="1"/>
        <v>5</v>
      </c>
      <c r="H11" s="63">
        <f t="shared" si="1"/>
        <v>7</v>
      </c>
      <c r="I11" s="63">
        <f t="shared" si="1"/>
        <v>10</v>
      </c>
      <c r="J11" s="63">
        <f t="shared" si="1"/>
        <v>4</v>
      </c>
      <c r="K11" s="63">
        <f t="shared" si="1"/>
        <v>4</v>
      </c>
      <c r="L11" s="64"/>
    </row>
    <row r="12">
      <c r="B12" s="47" t="s">
        <v>68</v>
      </c>
      <c r="C12" s="48"/>
      <c r="D12" s="49">
        <f>SUM(D6:D11)</f>
        <v>30</v>
      </c>
      <c r="E12" s="50">
        <f t="shared" ref="E12:K12" si="2">D12-SUM(E6:E10)</f>
        <v>30</v>
      </c>
      <c r="F12" s="51">
        <f t="shared" si="2"/>
        <v>30</v>
      </c>
      <c r="G12" s="51">
        <f t="shared" si="2"/>
        <v>25</v>
      </c>
      <c r="H12" s="51">
        <f t="shared" si="2"/>
        <v>18</v>
      </c>
      <c r="I12" s="51">
        <f t="shared" si="2"/>
        <v>8</v>
      </c>
      <c r="J12" s="65">
        <f t="shared" si="2"/>
        <v>4</v>
      </c>
      <c r="K12" s="65">
        <f t="shared" si="2"/>
        <v>0</v>
      </c>
    </row>
    <row r="13">
      <c r="B13" s="53" t="s">
        <v>69</v>
      </c>
      <c r="C13" s="54"/>
      <c r="D13" s="55">
        <f>D12</f>
        <v>30</v>
      </c>
      <c r="E13" s="56">
        <f>$D$13-($D$13/7*1)</f>
        <v>25.71428571</v>
      </c>
      <c r="F13" s="57">
        <f>$D$13-($D$13/7*2)</f>
        <v>21.42857143</v>
      </c>
      <c r="G13" s="57">
        <f>$D$13-($D$13/7*3)</f>
        <v>17.14285714</v>
      </c>
      <c r="H13" s="57">
        <f>$D$13-($D$13/7*4)</f>
        <v>12.85714286</v>
      </c>
      <c r="I13" s="57">
        <f>$D$13-($D$13/7*5)</f>
        <v>8.571428571</v>
      </c>
      <c r="J13" s="57">
        <f>$D$13-($D$13/7*6)</f>
        <v>4.285714286</v>
      </c>
      <c r="K13" s="57">
        <f>$D$13-($D$13/7*7)</f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B2:K2"/>
    <mergeCell ref="B3:K3"/>
    <mergeCell ref="B4:B5"/>
    <mergeCell ref="C4:C5"/>
    <mergeCell ref="D4:D5"/>
    <mergeCell ref="B11:C11"/>
    <mergeCell ref="B12:C12"/>
    <mergeCell ref="B13:C13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7.14"/>
    <col customWidth="1" min="3" max="3" width="73.14"/>
    <col customWidth="1" min="4" max="4" width="15.57"/>
    <col customWidth="1" min="5" max="11" width="10.0"/>
    <col customWidth="1" min="12" max="26" width="9.0"/>
  </cols>
  <sheetData>
    <row r="2">
      <c r="B2" s="1" t="s">
        <v>74</v>
      </c>
      <c r="C2" s="2"/>
      <c r="D2" s="2"/>
      <c r="E2" s="2"/>
      <c r="F2" s="2"/>
      <c r="G2" s="2"/>
      <c r="H2" s="2"/>
      <c r="I2" s="2"/>
      <c r="J2" s="2"/>
      <c r="K2" s="60"/>
    </row>
    <row r="3">
      <c r="B3" s="61"/>
      <c r="C3" s="2"/>
      <c r="D3" s="2"/>
      <c r="E3" s="2"/>
      <c r="F3" s="2"/>
      <c r="G3" s="2"/>
      <c r="H3" s="2"/>
      <c r="I3" s="2"/>
      <c r="J3" s="2"/>
      <c r="K3" s="2"/>
    </row>
    <row r="4" ht="15.0" customHeight="1">
      <c r="B4" s="7" t="s">
        <v>1</v>
      </c>
      <c r="C4" s="8" t="s">
        <v>2</v>
      </c>
      <c r="D4" s="62" t="s">
        <v>3</v>
      </c>
      <c r="E4" s="11">
        <v>45935.0</v>
      </c>
      <c r="F4" s="11">
        <v>45936.0</v>
      </c>
      <c r="G4" s="11">
        <v>45937.0</v>
      </c>
      <c r="H4" s="11">
        <v>45938.0</v>
      </c>
      <c r="I4" s="11">
        <v>45939.0</v>
      </c>
      <c r="J4" s="11">
        <v>45940.0</v>
      </c>
      <c r="K4" s="12">
        <v>45941.0</v>
      </c>
    </row>
    <row r="5">
      <c r="B5" s="13"/>
      <c r="C5" s="14"/>
      <c r="D5" s="14"/>
      <c r="E5" s="17" t="s">
        <v>4</v>
      </c>
      <c r="F5" s="17" t="s">
        <v>5</v>
      </c>
      <c r="G5" s="17" t="s">
        <v>6</v>
      </c>
      <c r="H5" s="17" t="s">
        <v>7</v>
      </c>
      <c r="I5" s="17" t="s">
        <v>8</v>
      </c>
      <c r="J5" s="17" t="s">
        <v>9</v>
      </c>
      <c r="K5" s="18" t="s">
        <v>10</v>
      </c>
    </row>
    <row r="6">
      <c r="B6" s="66">
        <v>6.0</v>
      </c>
      <c r="C6" s="67" t="s">
        <v>40</v>
      </c>
      <c r="D6" s="22">
        <v>8.0</v>
      </c>
      <c r="E6" s="28"/>
      <c r="F6" s="28"/>
      <c r="G6" s="28"/>
      <c r="H6" s="28">
        <v>3.0</v>
      </c>
      <c r="I6" s="28">
        <v>3.0</v>
      </c>
      <c r="J6" s="28">
        <v>2.0</v>
      </c>
      <c r="K6" s="68"/>
    </row>
    <row r="7">
      <c r="B7" s="66">
        <v>7.0</v>
      </c>
      <c r="C7" s="67" t="s">
        <v>41</v>
      </c>
      <c r="D7" s="22">
        <v>8.0</v>
      </c>
      <c r="E7" s="28"/>
      <c r="F7" s="28"/>
      <c r="G7" s="28"/>
      <c r="H7" s="28"/>
      <c r="I7" s="28"/>
      <c r="J7" s="28"/>
      <c r="K7" s="68"/>
    </row>
    <row r="8">
      <c r="B8" s="66">
        <v>8.0</v>
      </c>
      <c r="C8" s="69" t="s">
        <v>42</v>
      </c>
      <c r="D8" s="22">
        <v>8.0</v>
      </c>
      <c r="E8" s="28"/>
      <c r="F8" s="28"/>
      <c r="G8" s="28">
        <v>1.0</v>
      </c>
      <c r="H8" s="28">
        <v>2.0</v>
      </c>
      <c r="I8" s="28">
        <v>3.0</v>
      </c>
      <c r="J8" s="28">
        <v>2.0</v>
      </c>
      <c r="K8" s="68"/>
    </row>
    <row r="9">
      <c r="B9" s="66">
        <v>9.0</v>
      </c>
      <c r="C9" s="69" t="s">
        <v>43</v>
      </c>
      <c r="D9" s="22">
        <v>8.0</v>
      </c>
      <c r="E9" s="28"/>
      <c r="F9" s="28"/>
      <c r="G9" s="28"/>
      <c r="H9" s="28"/>
      <c r="I9" s="28"/>
      <c r="J9" s="28"/>
      <c r="K9" s="68"/>
    </row>
    <row r="10">
      <c r="B10" s="66">
        <v>10.0</v>
      </c>
      <c r="C10" s="69" t="s">
        <v>75</v>
      </c>
      <c r="D10" s="22">
        <v>2.0</v>
      </c>
      <c r="E10" s="28"/>
      <c r="F10" s="28"/>
      <c r="G10" s="28">
        <v>2.0</v>
      </c>
      <c r="H10" s="28"/>
      <c r="I10" s="28"/>
      <c r="J10" s="28"/>
      <c r="K10" s="68"/>
    </row>
    <row r="11">
      <c r="B11" s="66">
        <v>11.0</v>
      </c>
      <c r="C11" s="69" t="s">
        <v>76</v>
      </c>
      <c r="D11" s="22">
        <v>2.0</v>
      </c>
      <c r="E11" s="28"/>
      <c r="F11" s="28">
        <v>2.0</v>
      </c>
      <c r="G11" s="28"/>
      <c r="H11" s="28"/>
      <c r="I11" s="28"/>
      <c r="J11" s="28"/>
      <c r="K11" s="68"/>
    </row>
    <row r="12">
      <c r="B12" s="66">
        <v>12.0</v>
      </c>
      <c r="C12" s="69" t="s">
        <v>77</v>
      </c>
      <c r="D12" s="22">
        <v>2.0</v>
      </c>
      <c r="E12" s="28"/>
      <c r="F12" s="28"/>
      <c r="G12" s="28">
        <v>2.0</v>
      </c>
      <c r="H12" s="28"/>
      <c r="I12" s="28"/>
      <c r="J12" s="28"/>
      <c r="K12" s="68"/>
    </row>
    <row r="13">
      <c r="B13" s="66">
        <v>13.0</v>
      </c>
      <c r="C13" s="69" t="s">
        <v>78</v>
      </c>
      <c r="D13" s="22">
        <v>2.0</v>
      </c>
      <c r="E13" s="28">
        <v>2.0</v>
      </c>
      <c r="F13" s="28"/>
      <c r="G13" s="28"/>
      <c r="H13" s="28"/>
      <c r="I13" s="28"/>
      <c r="J13" s="28"/>
      <c r="K13" s="68"/>
    </row>
    <row r="14">
      <c r="B14" s="66">
        <v>14.0</v>
      </c>
      <c r="C14" s="69" t="s">
        <v>79</v>
      </c>
      <c r="D14" s="22">
        <v>2.0</v>
      </c>
      <c r="E14" s="28"/>
      <c r="F14" s="28">
        <v>2.0</v>
      </c>
      <c r="G14" s="28"/>
      <c r="H14" s="28"/>
      <c r="I14" s="28"/>
      <c r="J14" s="28"/>
      <c r="K14" s="68"/>
    </row>
    <row r="15">
      <c r="B15" s="66">
        <v>15.0</v>
      </c>
      <c r="C15" s="69" t="s">
        <v>80</v>
      </c>
      <c r="D15" s="22">
        <v>2.0</v>
      </c>
      <c r="E15" s="28"/>
      <c r="F15" s="28"/>
      <c r="G15" s="28">
        <v>2.0</v>
      </c>
      <c r="H15" s="28"/>
      <c r="I15" s="28"/>
      <c r="J15" s="28"/>
      <c r="K15" s="68"/>
    </row>
    <row r="16">
      <c r="B16" s="66">
        <v>16.0</v>
      </c>
      <c r="C16" s="69" t="s">
        <v>81</v>
      </c>
      <c r="D16" s="22">
        <v>2.0</v>
      </c>
      <c r="E16" s="28">
        <v>2.0</v>
      </c>
      <c r="F16" s="28"/>
      <c r="G16" s="28"/>
      <c r="H16" s="28"/>
      <c r="I16" s="28"/>
      <c r="J16" s="28"/>
      <c r="K16" s="68"/>
    </row>
    <row r="17">
      <c r="B17" s="66">
        <v>17.0</v>
      </c>
      <c r="C17" s="69" t="s">
        <v>82</v>
      </c>
      <c r="D17" s="22">
        <v>2.0</v>
      </c>
      <c r="E17" s="28"/>
      <c r="F17" s="28">
        <v>2.0</v>
      </c>
      <c r="G17" s="28"/>
      <c r="H17" s="28"/>
      <c r="I17" s="28"/>
      <c r="J17" s="28"/>
      <c r="K17" s="68"/>
    </row>
    <row r="18">
      <c r="B18" s="66">
        <v>18.0</v>
      </c>
      <c r="C18" s="69" t="s">
        <v>83</v>
      </c>
      <c r="D18" s="22">
        <v>2.0</v>
      </c>
      <c r="E18" s="28"/>
      <c r="F18" s="28">
        <v>2.0</v>
      </c>
      <c r="G18" s="28"/>
      <c r="H18" s="28"/>
      <c r="I18" s="28"/>
      <c r="J18" s="28"/>
      <c r="K18" s="68"/>
    </row>
    <row r="19">
      <c r="B19" s="66">
        <v>19.0</v>
      </c>
      <c r="C19" s="69" t="s">
        <v>84</v>
      </c>
      <c r="D19" s="22">
        <v>2.0</v>
      </c>
      <c r="E19" s="28">
        <v>2.0</v>
      </c>
      <c r="F19" s="28"/>
      <c r="G19" s="28"/>
      <c r="H19" s="28"/>
      <c r="I19" s="28"/>
      <c r="J19" s="28"/>
      <c r="K19" s="68"/>
    </row>
    <row r="20" ht="15.0" customHeight="1">
      <c r="B20" s="41" t="s">
        <v>67</v>
      </c>
      <c r="C20" s="42"/>
      <c r="D20" s="46">
        <v>0.0</v>
      </c>
      <c r="E20" s="63">
        <f t="shared" ref="E20:K20" si="1">SUM(E6:E19)</f>
        <v>6</v>
      </c>
      <c r="F20" s="63">
        <f t="shared" si="1"/>
        <v>8</v>
      </c>
      <c r="G20" s="63">
        <f t="shared" si="1"/>
        <v>7</v>
      </c>
      <c r="H20" s="63">
        <f t="shared" si="1"/>
        <v>5</v>
      </c>
      <c r="I20" s="63">
        <f t="shared" si="1"/>
        <v>6</v>
      </c>
      <c r="J20" s="63">
        <f t="shared" si="1"/>
        <v>4</v>
      </c>
      <c r="K20" s="70">
        <f t="shared" si="1"/>
        <v>0</v>
      </c>
      <c r="L20" s="19"/>
    </row>
    <row r="21" ht="15.75" customHeight="1">
      <c r="B21" s="47" t="s">
        <v>68</v>
      </c>
      <c r="C21" s="48"/>
      <c r="D21" s="49">
        <f>SUM(D6:D20)</f>
        <v>52</v>
      </c>
      <c r="E21" s="50">
        <f t="shared" ref="E21:K21" si="2">D21-SUM(E6:E19)</f>
        <v>46</v>
      </c>
      <c r="F21" s="50">
        <f t="shared" si="2"/>
        <v>38</v>
      </c>
      <c r="G21" s="50">
        <f t="shared" si="2"/>
        <v>31</v>
      </c>
      <c r="H21" s="50">
        <f t="shared" si="2"/>
        <v>26</v>
      </c>
      <c r="I21" s="50">
        <f t="shared" si="2"/>
        <v>20</v>
      </c>
      <c r="J21" s="50">
        <f t="shared" si="2"/>
        <v>16</v>
      </c>
      <c r="K21" s="71">
        <f t="shared" si="2"/>
        <v>16</v>
      </c>
    </row>
    <row r="22" ht="15.75" customHeight="1">
      <c r="B22" s="53" t="s">
        <v>69</v>
      </c>
      <c r="C22" s="54"/>
      <c r="D22" s="55">
        <f>D21</f>
        <v>52</v>
      </c>
      <c r="E22" s="56">
        <f>$D$22-($D$22/7*1)</f>
        <v>44.57142857</v>
      </c>
      <c r="F22" s="57">
        <f>$D$22-($D$22/7*2)</f>
        <v>37.14285714</v>
      </c>
      <c r="G22" s="57">
        <f>$D$22-($D$22/7*3)</f>
        <v>29.71428571</v>
      </c>
      <c r="H22" s="57">
        <f>$D$22-($D$22/7*4)</f>
        <v>22.28571429</v>
      </c>
      <c r="I22" s="57">
        <f>$D$22-($D$22/7*5)</f>
        <v>14.85714286</v>
      </c>
      <c r="J22" s="57">
        <f>$D$22-($D$22/7*6)</f>
        <v>7.428571429</v>
      </c>
      <c r="K22" s="58">
        <f>$D$22-($D$22/7*7)</f>
        <v>0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B2:K2"/>
    <mergeCell ref="B3:K3"/>
    <mergeCell ref="B4:B5"/>
    <mergeCell ref="C4:C5"/>
    <mergeCell ref="D4:D5"/>
    <mergeCell ref="B20:C20"/>
    <mergeCell ref="B21:C21"/>
    <mergeCell ref="B22:C22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7.14"/>
    <col customWidth="1" min="3" max="3" width="73.14"/>
    <col customWidth="1" min="4" max="4" width="15.57"/>
    <col customWidth="1" min="5" max="11" width="10.0"/>
    <col customWidth="1" min="12" max="26" width="9.0"/>
  </cols>
  <sheetData>
    <row r="2">
      <c r="B2" s="1" t="s">
        <v>85</v>
      </c>
      <c r="C2" s="2"/>
      <c r="D2" s="2"/>
      <c r="E2" s="2"/>
      <c r="F2" s="2"/>
      <c r="G2" s="2"/>
      <c r="H2" s="2"/>
      <c r="I2" s="2"/>
      <c r="J2" s="2"/>
      <c r="K2" s="60"/>
    </row>
    <row r="3">
      <c r="B3" s="61"/>
      <c r="C3" s="2"/>
      <c r="D3" s="2"/>
      <c r="E3" s="2"/>
      <c r="F3" s="2"/>
      <c r="G3" s="2"/>
      <c r="H3" s="2"/>
      <c r="I3" s="2"/>
      <c r="J3" s="2"/>
      <c r="K3" s="2"/>
    </row>
    <row r="4" ht="13.5" customHeight="1">
      <c r="B4" s="7" t="s">
        <v>1</v>
      </c>
      <c r="C4" s="8" t="s">
        <v>2</v>
      </c>
      <c r="D4" s="62" t="s">
        <v>3</v>
      </c>
      <c r="E4" s="11">
        <v>45942.0</v>
      </c>
      <c r="F4" s="11">
        <v>45943.0</v>
      </c>
      <c r="G4" s="11">
        <v>45944.0</v>
      </c>
      <c r="H4" s="11">
        <v>45945.0</v>
      </c>
      <c r="I4" s="11">
        <v>45946.0</v>
      </c>
      <c r="J4" s="11">
        <v>45947.0</v>
      </c>
      <c r="K4" s="11">
        <v>45948.0</v>
      </c>
    </row>
    <row r="5">
      <c r="B5" s="13"/>
      <c r="C5" s="14"/>
      <c r="D5" s="14"/>
      <c r="E5" s="17" t="s">
        <v>4</v>
      </c>
      <c r="F5" s="17" t="s">
        <v>5</v>
      </c>
      <c r="G5" s="17" t="s">
        <v>6</v>
      </c>
      <c r="H5" s="17" t="s">
        <v>7</v>
      </c>
      <c r="I5" s="17" t="s">
        <v>8</v>
      </c>
      <c r="J5" s="17" t="s">
        <v>9</v>
      </c>
      <c r="K5" s="17" t="s">
        <v>10</v>
      </c>
    </row>
    <row r="6">
      <c r="B6" s="66">
        <v>20.0</v>
      </c>
      <c r="C6" s="67" t="s">
        <v>54</v>
      </c>
      <c r="D6" s="22">
        <v>6.0</v>
      </c>
      <c r="E6" s="28"/>
      <c r="F6" s="28">
        <v>2.0</v>
      </c>
      <c r="G6" s="28">
        <v>1.0</v>
      </c>
      <c r="H6" s="28">
        <v>2.0</v>
      </c>
      <c r="I6" s="28">
        <v>1.0</v>
      </c>
      <c r="J6" s="28"/>
      <c r="K6" s="68"/>
    </row>
    <row r="7">
      <c r="B7" s="66">
        <v>21.0</v>
      </c>
      <c r="C7" s="67" t="s">
        <v>55</v>
      </c>
      <c r="D7" s="22">
        <v>6.0</v>
      </c>
      <c r="E7" s="28"/>
      <c r="F7" s="28"/>
      <c r="G7" s="28"/>
      <c r="H7" s="28"/>
      <c r="I7" s="28"/>
      <c r="J7" s="28">
        <v>1.0</v>
      </c>
      <c r="K7" s="68">
        <v>2.0</v>
      </c>
    </row>
    <row r="8">
      <c r="B8" s="66">
        <v>22.0</v>
      </c>
      <c r="C8" s="69" t="s">
        <v>56</v>
      </c>
      <c r="D8" s="22">
        <v>6.0</v>
      </c>
      <c r="E8" s="28"/>
      <c r="F8" s="28"/>
      <c r="G8" s="28">
        <v>1.0</v>
      </c>
      <c r="H8" s="28">
        <v>2.0</v>
      </c>
      <c r="I8" s="28">
        <v>1.0</v>
      </c>
      <c r="J8" s="28"/>
      <c r="K8" s="68">
        <v>2.0</v>
      </c>
    </row>
    <row r="9">
      <c r="B9" s="66">
        <v>23.0</v>
      </c>
      <c r="C9" s="69" t="s">
        <v>57</v>
      </c>
      <c r="D9" s="22">
        <v>6.0</v>
      </c>
      <c r="E9" s="28"/>
      <c r="F9" s="28"/>
      <c r="G9" s="28"/>
      <c r="H9" s="28"/>
      <c r="I9" s="28"/>
      <c r="J9" s="28">
        <v>1.0</v>
      </c>
      <c r="K9" s="68">
        <v>1.0</v>
      </c>
    </row>
    <row r="10">
      <c r="B10" s="66">
        <v>24.0</v>
      </c>
      <c r="C10" s="69" t="s">
        <v>58</v>
      </c>
      <c r="D10" s="22">
        <v>6.0</v>
      </c>
      <c r="E10" s="28"/>
      <c r="F10" s="28"/>
      <c r="G10" s="28"/>
      <c r="H10" s="28"/>
      <c r="I10" s="28">
        <v>1.0</v>
      </c>
      <c r="J10" s="28">
        <v>2.0</v>
      </c>
      <c r="K10" s="68"/>
    </row>
    <row r="11">
      <c r="B11" s="66">
        <v>25.0</v>
      </c>
      <c r="C11" s="27" t="s">
        <v>59</v>
      </c>
      <c r="D11" s="22">
        <v>2.0</v>
      </c>
      <c r="E11" s="28"/>
      <c r="F11" s="28"/>
      <c r="G11" s="28"/>
      <c r="H11" s="28"/>
      <c r="I11" s="28"/>
      <c r="J11" s="28"/>
      <c r="K11" s="68">
        <v>2.0</v>
      </c>
    </row>
    <row r="12">
      <c r="B12" s="66">
        <v>7.0</v>
      </c>
      <c r="C12" s="69" t="s">
        <v>41</v>
      </c>
      <c r="D12" s="22">
        <v>8.0</v>
      </c>
      <c r="E12" s="28"/>
      <c r="F12" s="28"/>
      <c r="G12" s="28"/>
      <c r="H12" s="28">
        <v>1.0</v>
      </c>
      <c r="I12" s="28"/>
      <c r="J12" s="28">
        <v>3.0</v>
      </c>
      <c r="K12" s="68">
        <v>4.0</v>
      </c>
    </row>
    <row r="13">
      <c r="B13" s="66">
        <v>9.0</v>
      </c>
      <c r="C13" s="69" t="s">
        <v>43</v>
      </c>
      <c r="D13" s="22">
        <v>8.0</v>
      </c>
      <c r="E13" s="28"/>
      <c r="F13" s="28"/>
      <c r="G13" s="28"/>
      <c r="H13" s="28"/>
      <c r="I13" s="28">
        <v>3.0</v>
      </c>
      <c r="J13" s="28">
        <v>3.0</v>
      </c>
      <c r="K13" s="68">
        <v>2.0</v>
      </c>
    </row>
    <row r="14" ht="15.0" customHeight="1">
      <c r="B14" s="41" t="s">
        <v>67</v>
      </c>
      <c r="C14" s="42"/>
      <c r="D14" s="46">
        <v>0.0</v>
      </c>
      <c r="E14" s="70">
        <f t="shared" ref="E14:K14" si="1">SUM(E6:E13)</f>
        <v>0</v>
      </c>
      <c r="F14" s="72">
        <f t="shared" si="1"/>
        <v>2</v>
      </c>
      <c r="G14" s="72">
        <f t="shared" si="1"/>
        <v>2</v>
      </c>
      <c r="H14" s="72">
        <f t="shared" si="1"/>
        <v>5</v>
      </c>
      <c r="I14" s="72">
        <f t="shared" si="1"/>
        <v>6</v>
      </c>
      <c r="J14" s="72">
        <f t="shared" si="1"/>
        <v>10</v>
      </c>
      <c r="K14" s="72">
        <f t="shared" si="1"/>
        <v>13</v>
      </c>
      <c r="L14" s="19"/>
    </row>
    <row r="15">
      <c r="B15" s="47" t="s">
        <v>68</v>
      </c>
      <c r="C15" s="48"/>
      <c r="D15" s="49">
        <f>SUM(D6:D13)</f>
        <v>48</v>
      </c>
      <c r="E15" s="73">
        <f t="shared" ref="E15:K15" si="2">D15-SUM(E6:E13)</f>
        <v>48</v>
      </c>
      <c r="F15" s="73">
        <f t="shared" si="2"/>
        <v>46</v>
      </c>
      <c r="G15" s="73">
        <f t="shared" si="2"/>
        <v>44</v>
      </c>
      <c r="H15" s="73">
        <f t="shared" si="2"/>
        <v>39</v>
      </c>
      <c r="I15" s="73">
        <f t="shared" si="2"/>
        <v>33</v>
      </c>
      <c r="J15" s="73">
        <f t="shared" si="2"/>
        <v>23</v>
      </c>
      <c r="K15" s="73">
        <f t="shared" si="2"/>
        <v>10</v>
      </c>
    </row>
    <row r="16">
      <c r="B16" s="53" t="s">
        <v>69</v>
      </c>
      <c r="C16" s="54"/>
      <c r="D16" s="55">
        <f>D15</f>
        <v>48</v>
      </c>
      <c r="E16" s="74">
        <f>$D$16-($D$16/7*1)</f>
        <v>41.14285714</v>
      </c>
      <c r="F16" s="74">
        <f>$D$16-($D$16/7*2)</f>
        <v>34.28571429</v>
      </c>
      <c r="G16" s="74">
        <f>$D$16-($D$16/7*3)</f>
        <v>27.42857143</v>
      </c>
      <c r="H16" s="74">
        <f>$D$16-($D$16/7*4)</f>
        <v>20.57142857</v>
      </c>
      <c r="I16" s="74">
        <f>$D$16-($D$16/7*5)</f>
        <v>13.71428571</v>
      </c>
      <c r="J16" s="74">
        <f>$D$16-($D$16/7*6)</f>
        <v>6.857142857</v>
      </c>
      <c r="K16" s="74">
        <f>$D$16-($D$16/7*7)</f>
        <v>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B2:K2"/>
    <mergeCell ref="B3:K3"/>
    <mergeCell ref="B4:B5"/>
    <mergeCell ref="C4:C5"/>
    <mergeCell ref="D4:D5"/>
    <mergeCell ref="B14:C14"/>
    <mergeCell ref="B15:C15"/>
    <mergeCell ref="B16:C16"/>
  </mergeCells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7.14"/>
    <col customWidth="1" min="3" max="3" width="73.14"/>
    <col customWidth="1" min="4" max="4" width="15.57"/>
    <col customWidth="1" min="5" max="11" width="10.0"/>
    <col customWidth="1" min="12" max="26" width="9.0"/>
  </cols>
  <sheetData>
    <row r="1" ht="13.5" customHeight="1"/>
    <row r="2" ht="13.5" customHeight="1">
      <c r="B2" s="1" t="s">
        <v>86</v>
      </c>
      <c r="C2" s="2"/>
      <c r="D2" s="2"/>
      <c r="E2" s="2"/>
      <c r="F2" s="2"/>
      <c r="G2" s="2"/>
      <c r="H2" s="2"/>
      <c r="I2" s="2"/>
      <c r="J2" s="2"/>
      <c r="K2" s="60"/>
    </row>
    <row r="3" ht="13.5" customHeight="1">
      <c r="B3" s="61"/>
      <c r="C3" s="2"/>
      <c r="D3" s="2"/>
      <c r="E3" s="2"/>
      <c r="F3" s="2"/>
      <c r="G3" s="2"/>
      <c r="H3" s="2"/>
      <c r="I3" s="2"/>
      <c r="J3" s="2"/>
      <c r="K3" s="2"/>
    </row>
    <row r="4" ht="13.5" customHeight="1">
      <c r="B4" s="7" t="s">
        <v>1</v>
      </c>
      <c r="C4" s="8" t="s">
        <v>2</v>
      </c>
      <c r="D4" s="62" t="s">
        <v>3</v>
      </c>
      <c r="E4" s="11">
        <v>45942.0</v>
      </c>
      <c r="F4" s="11">
        <v>45943.0</v>
      </c>
      <c r="G4" s="11">
        <v>45944.0</v>
      </c>
      <c r="H4" s="11">
        <v>45945.0</v>
      </c>
      <c r="I4" s="11">
        <v>45946.0</v>
      </c>
      <c r="J4" s="11">
        <v>45947.0</v>
      </c>
      <c r="K4" s="11">
        <v>45948.0</v>
      </c>
    </row>
    <row r="5" ht="13.5" customHeight="1">
      <c r="B5" s="13"/>
      <c r="C5" s="14"/>
      <c r="D5" s="14"/>
      <c r="E5" s="17" t="s">
        <v>4</v>
      </c>
      <c r="F5" s="17" t="s">
        <v>5</v>
      </c>
      <c r="G5" s="17" t="s">
        <v>6</v>
      </c>
      <c r="H5" s="17" t="s">
        <v>7</v>
      </c>
      <c r="I5" s="17" t="s">
        <v>8</v>
      </c>
      <c r="J5" s="17" t="s">
        <v>9</v>
      </c>
      <c r="K5" s="17" t="s">
        <v>10</v>
      </c>
    </row>
    <row r="6" ht="13.5" customHeight="1">
      <c r="B6" s="66">
        <v>21.0</v>
      </c>
      <c r="C6" s="67" t="s">
        <v>55</v>
      </c>
      <c r="D6" s="22">
        <v>3.0</v>
      </c>
      <c r="E6" s="28"/>
      <c r="F6" s="28"/>
      <c r="G6" s="28"/>
      <c r="H6" s="28"/>
      <c r="I6" s="28"/>
      <c r="J6" s="28"/>
      <c r="K6" s="68"/>
    </row>
    <row r="7" ht="13.5" customHeight="1">
      <c r="B7" s="66">
        <v>23.0</v>
      </c>
      <c r="C7" s="67" t="s">
        <v>57</v>
      </c>
      <c r="D7" s="22">
        <v>4.0</v>
      </c>
      <c r="E7" s="28"/>
      <c r="F7" s="28"/>
      <c r="G7" s="28"/>
      <c r="H7" s="28"/>
      <c r="I7" s="28"/>
      <c r="J7" s="28"/>
      <c r="K7" s="68"/>
    </row>
    <row r="8" ht="13.5" customHeight="1">
      <c r="B8" s="66">
        <v>24.0</v>
      </c>
      <c r="C8" s="69" t="s">
        <v>58</v>
      </c>
      <c r="D8" s="22">
        <v>3.0</v>
      </c>
      <c r="E8" s="28"/>
      <c r="F8" s="28"/>
      <c r="G8" s="28"/>
      <c r="H8" s="28"/>
      <c r="I8" s="28"/>
      <c r="J8" s="28"/>
      <c r="K8" s="68"/>
    </row>
    <row r="9" ht="13.5" customHeight="1">
      <c r="B9" s="66">
        <v>26.0</v>
      </c>
      <c r="C9" s="69" t="s">
        <v>60</v>
      </c>
      <c r="D9" s="22">
        <v>6.0</v>
      </c>
      <c r="E9" s="28"/>
      <c r="F9" s="28"/>
      <c r="G9" s="28"/>
      <c r="H9" s="28"/>
      <c r="I9" s="28"/>
      <c r="J9" s="28"/>
      <c r="K9" s="68"/>
    </row>
    <row r="10" ht="13.5" customHeight="1">
      <c r="B10" s="66">
        <v>27.0</v>
      </c>
      <c r="C10" s="69" t="s">
        <v>61</v>
      </c>
      <c r="D10" s="22">
        <v>6.0</v>
      </c>
      <c r="E10" s="28"/>
      <c r="F10" s="28"/>
      <c r="G10" s="28"/>
      <c r="H10" s="28"/>
      <c r="I10" s="28"/>
      <c r="J10" s="28"/>
      <c r="K10" s="68"/>
    </row>
    <row r="11" ht="13.5" customHeight="1">
      <c r="B11" s="66">
        <v>28.0</v>
      </c>
      <c r="C11" s="27" t="s">
        <v>62</v>
      </c>
      <c r="D11" s="22">
        <v>8.0</v>
      </c>
      <c r="E11" s="28"/>
      <c r="F11" s="28"/>
      <c r="G11" s="28"/>
      <c r="H11" s="28"/>
      <c r="I11" s="28"/>
      <c r="J11" s="28"/>
      <c r="K11" s="68"/>
    </row>
    <row r="12" ht="13.5" customHeight="1">
      <c r="B12" s="66">
        <v>29.0</v>
      </c>
      <c r="C12" s="69" t="s">
        <v>63</v>
      </c>
      <c r="D12" s="22">
        <v>6.0</v>
      </c>
      <c r="E12" s="28"/>
      <c r="F12" s="28"/>
      <c r="G12" s="28"/>
      <c r="H12" s="28"/>
      <c r="I12" s="28"/>
      <c r="J12" s="28"/>
      <c r="K12" s="68"/>
    </row>
    <row r="13" ht="13.5" customHeight="1">
      <c r="B13" s="66">
        <v>30.0</v>
      </c>
      <c r="C13" s="69" t="s">
        <v>64</v>
      </c>
      <c r="D13" s="22">
        <v>6.0</v>
      </c>
      <c r="E13" s="28"/>
      <c r="F13" s="28"/>
      <c r="G13" s="28"/>
      <c r="H13" s="28"/>
      <c r="I13" s="28"/>
      <c r="J13" s="28"/>
      <c r="K13" s="68"/>
    </row>
    <row r="14" ht="13.5" customHeight="1">
      <c r="B14" s="66">
        <v>31.0</v>
      </c>
      <c r="C14" s="69" t="s">
        <v>65</v>
      </c>
      <c r="D14" s="22">
        <v>8.0</v>
      </c>
      <c r="E14" s="28"/>
      <c r="F14" s="28"/>
      <c r="G14" s="28"/>
      <c r="H14" s="28"/>
      <c r="I14" s="28"/>
      <c r="J14" s="28"/>
      <c r="K14" s="68"/>
    </row>
    <row r="15" ht="13.5" customHeight="1">
      <c r="B15" s="66">
        <v>32.0</v>
      </c>
      <c r="C15" s="69" t="s">
        <v>66</v>
      </c>
      <c r="D15" s="22">
        <v>1.0</v>
      </c>
      <c r="E15" s="28"/>
      <c r="F15" s="28"/>
      <c r="G15" s="28"/>
      <c r="H15" s="28"/>
      <c r="I15" s="28"/>
      <c r="J15" s="28"/>
      <c r="K15" s="68"/>
    </row>
    <row r="16" ht="15.0" customHeight="1">
      <c r="B16" s="41" t="s">
        <v>67</v>
      </c>
      <c r="C16" s="42"/>
      <c r="D16" s="46">
        <v>0.0</v>
      </c>
      <c r="E16" s="70">
        <f t="shared" ref="E16:K16" si="1">SUM(E6:E15)</f>
        <v>0</v>
      </c>
      <c r="F16" s="72">
        <f t="shared" si="1"/>
        <v>0</v>
      </c>
      <c r="G16" s="72">
        <f t="shared" si="1"/>
        <v>0</v>
      </c>
      <c r="H16" s="72">
        <f t="shared" si="1"/>
        <v>0</v>
      </c>
      <c r="I16" s="72">
        <f t="shared" si="1"/>
        <v>0</v>
      </c>
      <c r="J16" s="72">
        <f t="shared" si="1"/>
        <v>0</v>
      </c>
      <c r="K16" s="72">
        <f t="shared" si="1"/>
        <v>0</v>
      </c>
      <c r="L16" s="19"/>
    </row>
    <row r="17" ht="13.5" customHeight="1">
      <c r="B17" s="47" t="s">
        <v>68</v>
      </c>
      <c r="C17" s="48"/>
      <c r="D17" s="49">
        <f>SUM(D6:D15)</f>
        <v>51</v>
      </c>
      <c r="E17" s="73">
        <f t="shared" ref="E17:K17" si="2">D17-SUM(E6:E15)</f>
        <v>51</v>
      </c>
      <c r="F17" s="73">
        <f t="shared" si="2"/>
        <v>51</v>
      </c>
      <c r="G17" s="73">
        <f t="shared" si="2"/>
        <v>51</v>
      </c>
      <c r="H17" s="73">
        <f t="shared" si="2"/>
        <v>51</v>
      </c>
      <c r="I17" s="73">
        <f t="shared" si="2"/>
        <v>51</v>
      </c>
      <c r="J17" s="73">
        <f t="shared" si="2"/>
        <v>51</v>
      </c>
      <c r="K17" s="73">
        <f t="shared" si="2"/>
        <v>51</v>
      </c>
    </row>
    <row r="18" ht="13.5" customHeight="1">
      <c r="B18" s="53" t="s">
        <v>69</v>
      </c>
      <c r="C18" s="54"/>
      <c r="D18" s="55">
        <f>D17</f>
        <v>51</v>
      </c>
      <c r="E18" s="74">
        <f>$D$18-($D$18/7*1)</f>
        <v>43.71428571</v>
      </c>
      <c r="F18" s="74">
        <f>$D$18-($D$18/7*2)</f>
        <v>36.42857143</v>
      </c>
      <c r="G18" s="74">
        <f>$D$18-($D$18/7*3)</f>
        <v>29.14285714</v>
      </c>
      <c r="H18" s="74">
        <f>$D$18-($D$18/7*4)</f>
        <v>21.85714286</v>
      </c>
      <c r="I18" s="74">
        <f>$D$18-($D$18/7*5)</f>
        <v>14.57142857</v>
      </c>
      <c r="J18" s="74">
        <f>$D$18-($D$18/7*6)</f>
        <v>7.285714286</v>
      </c>
      <c r="K18" s="74">
        <f>$D$18-($D$18/7*7)</f>
        <v>0</v>
      </c>
    </row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8">
    <mergeCell ref="B2:K2"/>
    <mergeCell ref="B3:K3"/>
    <mergeCell ref="B4:B5"/>
    <mergeCell ref="C4:C5"/>
    <mergeCell ref="D4:D5"/>
    <mergeCell ref="B16:C16"/>
    <mergeCell ref="B17:C17"/>
    <mergeCell ref="B18:C18"/>
  </mergeCell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57"/>
    <col customWidth="1" min="3" max="3" width="42.14"/>
    <col customWidth="1" min="4" max="4" width="21.0"/>
    <col customWidth="1" min="5" max="5" width="20.43"/>
    <col customWidth="1" min="6" max="6" width="35.14"/>
    <col customWidth="1" min="7" max="11" width="10.57"/>
    <col customWidth="1" min="12" max="12" width="25.43"/>
    <col customWidth="1" min="13" max="13" width="9.0"/>
    <col customWidth="1" min="14" max="14" width="61.86"/>
    <col customWidth="1" min="15" max="26" width="10.57"/>
  </cols>
  <sheetData>
    <row r="1">
      <c r="B1" s="75"/>
    </row>
    <row r="2">
      <c r="B2" s="76" t="s">
        <v>87</v>
      </c>
      <c r="C2" s="2"/>
      <c r="D2" s="2"/>
      <c r="E2" s="2"/>
      <c r="F2" s="2"/>
      <c r="G2" s="2"/>
      <c r="H2" s="3"/>
      <c r="L2" s="19" t="s">
        <v>88</v>
      </c>
    </row>
    <row r="3">
      <c r="B3" s="77" t="s">
        <v>89</v>
      </c>
      <c r="C3" s="78" t="s">
        <v>90</v>
      </c>
      <c r="D3" s="78" t="s">
        <v>91</v>
      </c>
      <c r="E3" s="78" t="s">
        <v>92</v>
      </c>
      <c r="F3" s="78" t="s">
        <v>93</v>
      </c>
      <c r="G3" s="78" t="s">
        <v>94</v>
      </c>
      <c r="H3" s="79" t="s">
        <v>95</v>
      </c>
    </row>
    <row r="4">
      <c r="B4" s="80"/>
      <c r="C4" s="81"/>
      <c r="D4" s="81"/>
      <c r="E4" s="81"/>
      <c r="F4" s="81"/>
      <c r="G4" s="81"/>
      <c r="H4" s="82"/>
      <c r="L4" s="19" t="s">
        <v>96</v>
      </c>
    </row>
    <row r="5">
      <c r="B5" s="20">
        <v>1.0</v>
      </c>
      <c r="C5" s="21" t="s">
        <v>34</v>
      </c>
      <c r="D5" s="83" t="s">
        <v>97</v>
      </c>
      <c r="E5" s="83">
        <v>3.0</v>
      </c>
      <c r="F5" s="83" t="s">
        <v>98</v>
      </c>
      <c r="G5" s="84">
        <v>45930.0</v>
      </c>
      <c r="H5" s="85">
        <f t="shared" ref="H5:H24" si="1">G5+E5-1</f>
        <v>45932</v>
      </c>
    </row>
    <row r="6">
      <c r="B6" s="26">
        <v>2.0</v>
      </c>
      <c r="C6" s="27" t="s">
        <v>35</v>
      </c>
      <c r="D6" s="86" t="s">
        <v>97</v>
      </c>
      <c r="E6" s="86">
        <v>3.0</v>
      </c>
      <c r="F6" s="86" t="s">
        <v>99</v>
      </c>
      <c r="G6" s="87">
        <v>45931.0</v>
      </c>
      <c r="H6" s="85">
        <f t="shared" si="1"/>
        <v>45933</v>
      </c>
      <c r="L6" s="88" t="s">
        <v>100</v>
      </c>
    </row>
    <row r="7">
      <c r="B7" s="26">
        <v>3.0</v>
      </c>
      <c r="C7" s="27" t="s">
        <v>37</v>
      </c>
      <c r="D7" s="86" t="s">
        <v>97</v>
      </c>
      <c r="E7" s="86">
        <v>3.0</v>
      </c>
      <c r="F7" s="86" t="s">
        <v>101</v>
      </c>
      <c r="G7" s="87">
        <v>45930.0</v>
      </c>
      <c r="H7" s="85">
        <f t="shared" si="1"/>
        <v>45932</v>
      </c>
    </row>
    <row r="8">
      <c r="B8" s="26">
        <v>4.0</v>
      </c>
      <c r="C8" s="27" t="s">
        <v>38</v>
      </c>
      <c r="D8" s="86" t="s">
        <v>97</v>
      </c>
      <c r="E8" s="86">
        <v>3.0</v>
      </c>
      <c r="F8" s="86" t="s">
        <v>102</v>
      </c>
      <c r="G8" s="87">
        <v>45931.0</v>
      </c>
      <c r="H8" s="85">
        <f t="shared" si="1"/>
        <v>45933</v>
      </c>
    </row>
    <row r="9">
      <c r="B9" s="26">
        <v>5.0</v>
      </c>
      <c r="C9" s="27" t="s">
        <v>39</v>
      </c>
      <c r="D9" s="86" t="s">
        <v>97</v>
      </c>
      <c r="E9" s="86">
        <v>3.0</v>
      </c>
      <c r="F9" s="86" t="s">
        <v>103</v>
      </c>
      <c r="G9" s="87">
        <v>45932.0</v>
      </c>
      <c r="H9" s="85">
        <f t="shared" si="1"/>
        <v>45934</v>
      </c>
    </row>
    <row r="10">
      <c r="B10" s="89">
        <v>6.0</v>
      </c>
      <c r="C10" s="32" t="s">
        <v>40</v>
      </c>
      <c r="D10" s="29" t="s">
        <v>104</v>
      </c>
      <c r="E10" s="29">
        <v>6.0</v>
      </c>
      <c r="F10" s="29" t="s">
        <v>105</v>
      </c>
      <c r="G10" s="90">
        <v>45935.0</v>
      </c>
      <c r="H10" s="91">
        <f t="shared" si="1"/>
        <v>45940</v>
      </c>
    </row>
    <row r="11">
      <c r="B11" s="89">
        <v>7.0</v>
      </c>
      <c r="C11" s="32" t="s">
        <v>41</v>
      </c>
      <c r="D11" s="29" t="s">
        <v>106</v>
      </c>
      <c r="E11" s="29">
        <v>3.0</v>
      </c>
      <c r="F11" s="29" t="s">
        <v>105</v>
      </c>
      <c r="G11" s="90">
        <v>45946.0</v>
      </c>
      <c r="H11" s="91">
        <f t="shared" si="1"/>
        <v>45948</v>
      </c>
    </row>
    <row r="12">
      <c r="B12" s="89">
        <v>8.0</v>
      </c>
      <c r="C12" s="32" t="s">
        <v>42</v>
      </c>
      <c r="D12" s="29" t="s">
        <v>104</v>
      </c>
      <c r="E12" s="29">
        <v>6.0</v>
      </c>
      <c r="F12" s="92" t="s">
        <v>107</v>
      </c>
      <c r="G12" s="90">
        <v>45935.0</v>
      </c>
      <c r="H12" s="91">
        <f t="shared" si="1"/>
        <v>45940</v>
      </c>
    </row>
    <row r="13">
      <c r="B13" s="89">
        <v>9.0</v>
      </c>
      <c r="C13" s="32" t="s">
        <v>43</v>
      </c>
      <c r="D13" s="29" t="s">
        <v>108</v>
      </c>
      <c r="E13" s="29">
        <v>3.0</v>
      </c>
      <c r="F13" s="93" t="s">
        <v>107</v>
      </c>
      <c r="G13" s="90">
        <v>45945.0</v>
      </c>
      <c r="H13" s="91">
        <f t="shared" si="1"/>
        <v>45947</v>
      </c>
    </row>
    <row r="14">
      <c r="B14" s="89">
        <v>10.0</v>
      </c>
      <c r="C14" s="32" t="s">
        <v>44</v>
      </c>
      <c r="D14" s="29" t="s">
        <v>97</v>
      </c>
      <c r="E14" s="29">
        <v>1.0</v>
      </c>
      <c r="F14" s="29" t="s">
        <v>99</v>
      </c>
      <c r="G14" s="90">
        <v>45937.0</v>
      </c>
      <c r="H14" s="91">
        <f t="shared" si="1"/>
        <v>45937</v>
      </c>
    </row>
    <row r="15">
      <c r="B15" s="89">
        <v>11.0</v>
      </c>
      <c r="C15" s="32" t="s">
        <v>45</v>
      </c>
      <c r="D15" s="29" t="s">
        <v>97</v>
      </c>
      <c r="E15" s="29">
        <v>1.0</v>
      </c>
      <c r="F15" s="29" t="s">
        <v>99</v>
      </c>
      <c r="G15" s="90">
        <v>45936.0</v>
      </c>
      <c r="H15" s="91">
        <f t="shared" si="1"/>
        <v>45936</v>
      </c>
    </row>
    <row r="16">
      <c r="B16" s="89">
        <v>12.0</v>
      </c>
      <c r="C16" s="32" t="s">
        <v>46</v>
      </c>
      <c r="D16" s="29" t="s">
        <v>97</v>
      </c>
      <c r="E16" s="29">
        <v>1.0</v>
      </c>
      <c r="F16" s="29" t="s">
        <v>102</v>
      </c>
      <c r="G16" s="90">
        <v>45937.0</v>
      </c>
      <c r="H16" s="91">
        <f t="shared" si="1"/>
        <v>45937</v>
      </c>
    </row>
    <row r="17">
      <c r="B17" s="89">
        <v>13.0</v>
      </c>
      <c r="C17" s="32" t="s">
        <v>47</v>
      </c>
      <c r="D17" s="29" t="s">
        <v>97</v>
      </c>
      <c r="E17" s="29">
        <v>1.0</v>
      </c>
      <c r="F17" s="29" t="s">
        <v>102</v>
      </c>
      <c r="G17" s="90">
        <v>45935.0</v>
      </c>
      <c r="H17" s="91">
        <f t="shared" si="1"/>
        <v>45935</v>
      </c>
    </row>
    <row r="18">
      <c r="B18" s="89">
        <v>14.0</v>
      </c>
      <c r="C18" s="32" t="s">
        <v>48</v>
      </c>
      <c r="D18" s="29" t="s">
        <v>97</v>
      </c>
      <c r="E18" s="29">
        <v>1.0</v>
      </c>
      <c r="F18" s="29" t="s">
        <v>103</v>
      </c>
      <c r="G18" s="90">
        <v>45936.0</v>
      </c>
      <c r="H18" s="91">
        <f t="shared" si="1"/>
        <v>45936</v>
      </c>
    </row>
    <row r="19">
      <c r="B19" s="89">
        <v>15.0</v>
      </c>
      <c r="C19" s="32" t="s">
        <v>49</v>
      </c>
      <c r="D19" s="29" t="s">
        <v>97</v>
      </c>
      <c r="E19" s="29">
        <v>1.0</v>
      </c>
      <c r="F19" s="29" t="s">
        <v>103</v>
      </c>
      <c r="G19" s="90">
        <v>45937.0</v>
      </c>
      <c r="H19" s="91">
        <f t="shared" si="1"/>
        <v>45937</v>
      </c>
    </row>
    <row r="20">
      <c r="B20" s="89">
        <v>16.0</v>
      </c>
      <c r="C20" s="32" t="s">
        <v>50</v>
      </c>
      <c r="D20" s="29" t="s">
        <v>97</v>
      </c>
      <c r="E20" s="29">
        <v>1.0</v>
      </c>
      <c r="F20" s="29" t="s">
        <v>98</v>
      </c>
      <c r="G20" s="90">
        <v>45935.0</v>
      </c>
      <c r="H20" s="91">
        <f t="shared" si="1"/>
        <v>45935</v>
      </c>
    </row>
    <row r="21" ht="15.75" customHeight="1">
      <c r="B21" s="89">
        <v>17.0</v>
      </c>
      <c r="C21" s="32" t="s">
        <v>51</v>
      </c>
      <c r="D21" s="29" t="s">
        <v>97</v>
      </c>
      <c r="E21" s="29">
        <v>1.0</v>
      </c>
      <c r="F21" s="29" t="s">
        <v>98</v>
      </c>
      <c r="G21" s="90">
        <v>45936.0</v>
      </c>
      <c r="H21" s="91">
        <f t="shared" si="1"/>
        <v>45936</v>
      </c>
      <c r="L21" s="19"/>
    </row>
    <row r="22" ht="15.75" customHeight="1">
      <c r="B22" s="94">
        <v>18.0</v>
      </c>
      <c r="C22" s="35" t="s">
        <v>52</v>
      </c>
      <c r="D22" s="39" t="s">
        <v>97</v>
      </c>
      <c r="E22" s="39">
        <v>1.0</v>
      </c>
      <c r="F22" s="39" t="s">
        <v>101</v>
      </c>
      <c r="G22" s="95">
        <v>45936.0</v>
      </c>
      <c r="H22" s="91">
        <f t="shared" si="1"/>
        <v>45936</v>
      </c>
      <c r="L22" s="19"/>
    </row>
    <row r="23" ht="15.75" customHeight="1">
      <c r="B23" s="89">
        <v>19.0</v>
      </c>
      <c r="C23" s="32" t="s">
        <v>53</v>
      </c>
      <c r="D23" s="29" t="s">
        <v>97</v>
      </c>
      <c r="E23" s="29">
        <v>1.0</v>
      </c>
      <c r="F23" s="29" t="s">
        <v>101</v>
      </c>
      <c r="G23" s="90">
        <v>45935.0</v>
      </c>
      <c r="H23" s="91">
        <f t="shared" si="1"/>
        <v>45935</v>
      </c>
    </row>
    <row r="24" ht="15.75" customHeight="1">
      <c r="B24" s="96">
        <v>20.0</v>
      </c>
      <c r="C24" s="27" t="s">
        <v>109</v>
      </c>
      <c r="D24" s="86" t="s">
        <v>110</v>
      </c>
      <c r="E24" s="86">
        <v>3.0</v>
      </c>
      <c r="F24" s="86" t="s">
        <v>99</v>
      </c>
      <c r="G24" s="87">
        <v>45943.0</v>
      </c>
      <c r="H24" s="85">
        <f t="shared" si="1"/>
        <v>45945</v>
      </c>
    </row>
    <row r="25" ht="15.75" customHeight="1">
      <c r="B25" s="26">
        <v>21.0</v>
      </c>
      <c r="C25" s="27" t="s">
        <v>111</v>
      </c>
      <c r="D25" s="86" t="s">
        <v>112</v>
      </c>
      <c r="E25" s="86">
        <v>3.0</v>
      </c>
      <c r="F25" s="86" t="s">
        <v>98</v>
      </c>
      <c r="G25" s="87">
        <v>45947.0</v>
      </c>
      <c r="H25" s="85" t="s">
        <v>113</v>
      </c>
    </row>
    <row r="26" ht="15.75" customHeight="1">
      <c r="B26" s="96">
        <v>22.0</v>
      </c>
      <c r="C26" s="27" t="s">
        <v>114</v>
      </c>
      <c r="D26" s="86" t="s">
        <v>115</v>
      </c>
      <c r="E26" s="86">
        <v>3.0</v>
      </c>
      <c r="F26" s="86" t="s">
        <v>101</v>
      </c>
      <c r="G26" s="87">
        <v>45944.0</v>
      </c>
      <c r="H26" s="85">
        <f>G26+E26-1</f>
        <v>45946</v>
      </c>
    </row>
    <row r="27" ht="15.75" customHeight="1">
      <c r="B27" s="26">
        <v>23.0</v>
      </c>
      <c r="C27" s="27" t="s">
        <v>116</v>
      </c>
      <c r="D27" s="86" t="s">
        <v>117</v>
      </c>
      <c r="E27" s="86">
        <v>3.0</v>
      </c>
      <c r="F27" s="86" t="s">
        <v>102</v>
      </c>
      <c r="G27" s="87"/>
      <c r="H27" s="85" t="s">
        <v>113</v>
      </c>
    </row>
    <row r="28" ht="15.75" customHeight="1">
      <c r="B28" s="26">
        <v>24.0</v>
      </c>
      <c r="C28" s="27" t="s">
        <v>58</v>
      </c>
      <c r="D28" s="86" t="s">
        <v>118</v>
      </c>
      <c r="E28" s="86">
        <v>3.0</v>
      </c>
      <c r="F28" s="86" t="s">
        <v>103</v>
      </c>
      <c r="G28" s="87">
        <v>16.0</v>
      </c>
      <c r="H28" s="85" t="s">
        <v>113</v>
      </c>
    </row>
    <row r="29" ht="15.75" customHeight="1">
      <c r="B29" s="26">
        <v>25.0</v>
      </c>
      <c r="C29" s="27" t="s">
        <v>59</v>
      </c>
      <c r="D29" s="86" t="s">
        <v>97</v>
      </c>
      <c r="E29" s="86">
        <v>1.0</v>
      </c>
      <c r="F29" s="86" t="s">
        <v>119</v>
      </c>
      <c r="G29" s="87">
        <v>45948.0</v>
      </c>
      <c r="H29" s="85">
        <f t="shared" ref="H29:H37" si="2">G29+E29-1</f>
        <v>45948</v>
      </c>
    </row>
    <row r="30" ht="15.75" customHeight="1">
      <c r="B30" s="97">
        <v>26.0</v>
      </c>
      <c r="C30" s="32" t="s">
        <v>120</v>
      </c>
      <c r="D30" s="93" t="s">
        <v>121</v>
      </c>
      <c r="E30" s="98">
        <v>3.0</v>
      </c>
      <c r="F30" s="29" t="s">
        <v>105</v>
      </c>
      <c r="G30" s="99">
        <v>45950.0</v>
      </c>
      <c r="H30" s="91">
        <f t="shared" si="2"/>
        <v>45952</v>
      </c>
    </row>
    <row r="31" ht="15.75" customHeight="1">
      <c r="B31" s="97">
        <v>27.0</v>
      </c>
      <c r="C31" s="100" t="s">
        <v>122</v>
      </c>
      <c r="D31" s="98" t="s">
        <v>123</v>
      </c>
      <c r="E31" s="98">
        <v>3.0</v>
      </c>
      <c r="F31" s="29" t="s">
        <v>105</v>
      </c>
      <c r="G31" s="99">
        <v>45952.0</v>
      </c>
      <c r="H31" s="91">
        <f t="shared" si="2"/>
        <v>45954</v>
      </c>
    </row>
    <row r="32" ht="15.75" customHeight="1">
      <c r="B32" s="97">
        <v>28.0</v>
      </c>
      <c r="C32" s="100" t="s">
        <v>124</v>
      </c>
      <c r="D32" s="98" t="s">
        <v>125</v>
      </c>
      <c r="E32" s="98">
        <v>4.0</v>
      </c>
      <c r="F32" s="29" t="s">
        <v>105</v>
      </c>
      <c r="G32" s="99">
        <v>45953.0</v>
      </c>
      <c r="H32" s="91">
        <f t="shared" si="2"/>
        <v>45956</v>
      </c>
    </row>
    <row r="33" ht="15.75" customHeight="1">
      <c r="B33" s="97">
        <v>29.0</v>
      </c>
      <c r="C33" s="32" t="s">
        <v>126</v>
      </c>
      <c r="D33" s="98" t="s">
        <v>127</v>
      </c>
      <c r="E33" s="98">
        <v>3.0</v>
      </c>
      <c r="F33" s="92" t="s">
        <v>107</v>
      </c>
      <c r="G33" s="99">
        <v>45952.0</v>
      </c>
      <c r="H33" s="91">
        <f t="shared" si="2"/>
        <v>45954</v>
      </c>
    </row>
    <row r="34" ht="15.75" customHeight="1">
      <c r="B34" s="97">
        <v>30.0</v>
      </c>
      <c r="C34" s="100" t="s">
        <v>128</v>
      </c>
      <c r="D34" s="98" t="s">
        <v>123</v>
      </c>
      <c r="E34" s="98">
        <v>3.0</v>
      </c>
      <c r="F34" s="92" t="s">
        <v>107</v>
      </c>
      <c r="G34" s="99">
        <v>45950.0</v>
      </c>
      <c r="H34" s="91">
        <f t="shared" si="2"/>
        <v>45952</v>
      </c>
    </row>
    <row r="35" ht="15.75" customHeight="1">
      <c r="B35" s="97">
        <v>31.0</v>
      </c>
      <c r="C35" s="100" t="s">
        <v>129</v>
      </c>
      <c r="D35" s="98" t="s">
        <v>125</v>
      </c>
      <c r="E35" s="98">
        <v>4.0</v>
      </c>
      <c r="F35" s="92" t="s">
        <v>107</v>
      </c>
      <c r="G35" s="99">
        <v>45953.0</v>
      </c>
      <c r="H35" s="91">
        <f t="shared" si="2"/>
        <v>45956</v>
      </c>
    </row>
    <row r="36" ht="15.75" customHeight="1">
      <c r="B36" s="97">
        <v>32.0</v>
      </c>
      <c r="C36" s="100" t="s">
        <v>130</v>
      </c>
      <c r="D36" s="98" t="s">
        <v>123</v>
      </c>
      <c r="E36" s="98"/>
      <c r="F36" s="98"/>
      <c r="G36" s="99"/>
      <c r="H36" s="91">
        <f t="shared" si="2"/>
        <v>-1</v>
      </c>
    </row>
    <row r="37" ht="15.75" customHeight="1">
      <c r="B37" s="101">
        <v>33.0</v>
      </c>
      <c r="C37" s="100" t="s">
        <v>66</v>
      </c>
      <c r="D37" s="98" t="s">
        <v>123</v>
      </c>
      <c r="E37" s="98">
        <v>1.0</v>
      </c>
      <c r="F37" s="98" t="s">
        <v>119</v>
      </c>
      <c r="G37" s="99">
        <v>45956.0</v>
      </c>
      <c r="H37" s="91">
        <f t="shared" si="2"/>
        <v>45956</v>
      </c>
      <c r="M37" s="19"/>
      <c r="N37" s="19"/>
      <c r="O37" s="19"/>
    </row>
    <row r="38" ht="15.75" customHeight="1">
      <c r="L38" s="19"/>
    </row>
    <row r="39" ht="15.75" customHeight="1">
      <c r="L39" s="19"/>
      <c r="M39" s="19"/>
      <c r="N39" s="19"/>
      <c r="O39" s="19"/>
    </row>
    <row r="40" ht="15.75" customHeight="1">
      <c r="L40" s="19"/>
      <c r="M40" s="19"/>
      <c r="N40" s="19"/>
      <c r="O40" s="19"/>
    </row>
    <row r="41" ht="15.75" customHeight="1"/>
    <row r="42" ht="15.75" customHeight="1"/>
    <row r="43" ht="15.75" customHeight="1">
      <c r="L43" s="19"/>
      <c r="M43" s="19"/>
      <c r="N43" s="19"/>
      <c r="O43" s="19"/>
    </row>
    <row r="44" ht="15.75" customHeight="1">
      <c r="L44" s="19"/>
      <c r="M44" s="19"/>
      <c r="N44" s="19"/>
      <c r="O44" s="19"/>
    </row>
    <row r="45" ht="15.75" customHeight="1">
      <c r="L45" s="19"/>
      <c r="M45" s="19"/>
      <c r="N45" s="19"/>
      <c r="O45" s="19"/>
    </row>
    <row r="46" ht="15.75" customHeight="1">
      <c r="L46" s="19"/>
      <c r="M46" s="19"/>
      <c r="N46" s="19"/>
      <c r="O46" s="19"/>
    </row>
    <row r="47" ht="15.75" customHeight="1">
      <c r="L47" s="19"/>
      <c r="M47" s="19"/>
      <c r="N47" s="19"/>
      <c r="O47" s="19"/>
    </row>
    <row r="48" ht="15.75" customHeight="1">
      <c r="L48" s="19"/>
      <c r="M48" s="19"/>
      <c r="N48" s="19"/>
      <c r="O48" s="19"/>
    </row>
    <row r="49" ht="15.75" customHeight="1">
      <c r="L49" s="19"/>
      <c r="M49" s="19"/>
      <c r="N49" s="19"/>
      <c r="O49" s="19"/>
    </row>
    <row r="50" ht="15.75" customHeight="1">
      <c r="L50" s="19"/>
      <c r="M50" s="19"/>
      <c r="N50" s="19"/>
      <c r="O50" s="19"/>
    </row>
    <row r="51" ht="15.75" customHeight="1">
      <c r="L51" s="19"/>
      <c r="M51" s="19"/>
      <c r="N51" s="19"/>
      <c r="O51" s="19"/>
    </row>
    <row r="52" ht="15.75" customHeight="1">
      <c r="L52" s="19"/>
      <c r="M52" s="19"/>
      <c r="N52" s="19"/>
      <c r="O52" s="19"/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">
    <mergeCell ref="B2:H2"/>
    <mergeCell ref="B3:B4"/>
    <mergeCell ref="C3:C4"/>
    <mergeCell ref="D3:D4"/>
    <mergeCell ref="E3:E4"/>
    <mergeCell ref="F3:F4"/>
    <mergeCell ref="G3:G4"/>
    <mergeCell ref="H3:H4"/>
  </mergeCells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57"/>
  </cols>
  <sheetData>
    <row r="4">
      <c r="C4" s="19" t="s">
        <v>131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