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efect Trends- ATM" sheetId="1" state="visible" r:id="rId3"/>
    <sheet name="Slaughterhouse IQC" sheetId="2" state="visible" r:id="rId4"/>
    <sheet name="Receipt Summary" sheetId="3" state="visible" r:id="rId5"/>
    <sheet name="Master Data" sheetId="4" state="visible" r:id="rId6"/>
    <sheet name="Defect Pivot 666541-F" sheetId="5" state="visible" r:id="rId7"/>
    <sheet name="Defect Pivot 666540-M" sheetId="6" state="visible" r:id="rId8"/>
    <sheet name="Defect Pivot 666518-F" sheetId="7" state="visible" r:id="rId9"/>
    <sheet name="Supplier Comparison" sheetId="8" state="visible" r:id="rId10"/>
    <sheet name="Defect Atlas" sheetId="9" state="visible" r:id="rId11"/>
    <sheet name="README" sheetId="10" state="visible" r:id="rId12"/>
    <sheet name="Sheet1" sheetId="11" state="visible" r:id="rId13"/>
  </sheets>
  <definedNames>
    <definedName function="false" hidden="true" localSheetId="3" name="_xlnm._FilterDatabase" vbProcedure="false">'Master Data'!$A$1:$L$114</definedName>
    <definedName function="false" hidden="true" localSheetId="2" name="_xlnm._FilterDatabase" vbProcedure="false">'Receipt Summary'!$A$1:$I$38</definedName>
  </definedName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<sst xmlns="http://schemas.openxmlformats.org/spreadsheetml/2006/main" count="1818" uniqueCount="303">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</sst>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Martins — Top 5 Defects Over Time</a:t>
            </a:r>
          </a:p>
        </c:rich>
      </c:tx>
      <c:overlay val="0"/>
      <c:spPr>
        <a:noFill/>
        <a:ln w="0">
          <a:noFill/>
        </a:ln>
      </c:spPr>
    </c:title>
    <c:autoTitleDeleted val="0"/>
    <c:plotArea>
      <c:layout/>
      <c:lineChart>
        <c:grouping val="standard"/>
        <c:varyColors val="0"/>
        <c:ser>
          <c:idx val="0"/>
          <c:order val="0"/>
          <c:tx>
            <c:strRef>
              <c:f>'Defect Trends- ATM'!$A$6</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ATM'!$B$6:$N$6</c:f>
              <c:numCache>
                <c:formatCode>General</c:formatCode>
                <c:ptCount val="13"/>
                <c:pt idx="0">
                  <c:v>1</c:v>
                </c:pt>
                <c:pt idx="1">
                  <c:v>17</c:v>
                </c:pt>
                <c:pt idx="2">
                  <c:v>45</c:v>
                </c:pt>
                <c:pt idx="3">
                  <c:v>6</c:v>
                </c:pt>
                <c:pt idx="4">
                  <c:v>22</c:v>
                </c:pt>
                <c:pt idx="5">
                  <c:v>26</c:v>
                </c:pt>
                <c:pt idx="6">
                  <c:v>12</c:v>
                </c:pt>
                <c:pt idx="7">
                  <c:v>12</c:v>
                </c:pt>
                <c:pt idx="8">
                  <c:v>6</c:v>
                </c:pt>
                <c:pt idx="9">
                  <c:v>18</c:v>
                </c:pt>
                <c:pt idx="10">
                  <c:v>4</c:v>
                </c:pt>
                <c:pt idx="11">
                  <c:v>1</c:v>
                </c:pt>
                <c:pt idx="12">
                  <c:v>1</c:v>
                </c:pt>
              </c:numCache>
            </c:numRef>
          </c:val>
          <c:smooth val="0"/>
          <c:extLst>
            <c:ext xmlns:c16="http://schemas.microsoft.com/office/drawing/2014/chart" uri="{C3380CC4-5D6E-409C-BE32-E72D297353CC}">
              <c16:uniqueId val="{00000000-F6B1-486E-85C7-2E9A77955F04}"/>
            </c:ext>
          </c:extLst>
        </c:ser>
        <c:ser>
          <c:idx val="1"/>
          <c:order val="1"/>
          <c:tx>
            <c:strRef>
              <c:f>'Defect Trends- ATM'!$A$11</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ATM'!$B$11:$N$11</c:f>
              <c:numCache>
                <c:formatCode>General</c:formatCode>
                <c:ptCount val="13"/>
                <c:pt idx="0">
                  <c:v>5</c:v>
                </c:pt>
                <c:pt idx="1">
                  <c:v>6</c:v>
                </c:pt>
                <c:pt idx="2">
                  <c:v>19</c:v>
                </c:pt>
                <c:pt idx="3">
                  <c:v>9</c:v>
                </c:pt>
                <c:pt idx="4">
                  <c:v>2</c:v>
                </c:pt>
                <c:pt idx="5">
                  <c:v>10</c:v>
                </c:pt>
                <c:pt idx="6">
                  <c:v>4</c:v>
                </c:pt>
                <c:pt idx="7">
                  <c:v>0</c:v>
                </c:pt>
                <c:pt idx="8">
                  <c:v>0</c:v>
                </c:pt>
                <c:pt idx="9">
                  <c:v>0</c:v>
                </c:pt>
                <c:pt idx="10">
                  <c:v>6</c:v>
                </c:pt>
                <c:pt idx="11">
                  <c:v>1</c:v>
                </c:pt>
                <c:pt idx="12">
                  <c:v>4</c:v>
                </c:pt>
              </c:numCache>
            </c:numRef>
          </c:val>
          <c:smooth val="0"/>
          <c:extLst>
            <c:ext xmlns:c16="http://schemas.microsoft.com/office/drawing/2014/chart" uri="{C3380CC4-5D6E-409C-BE32-E72D297353CC}">
              <c16:uniqueId val="{00000001-F6B1-486E-85C7-2E9A77955F04}"/>
            </c:ext>
          </c:extLst>
        </c:ser>
        <c:ser>
          <c:idx val="2"/>
          <c:order val="2"/>
          <c:tx>
            <c:strRef>
              <c:f>'Defect Trends- ATM'!$A$8</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ATM'!$B$8:$N$8</c:f>
              <c:numCache>
                <c:formatCode>General</c:formatCode>
                <c:ptCount val="13"/>
                <c:pt idx="0">
                  <c:v>1</c:v>
                </c:pt>
                <c:pt idx="1">
                  <c:v>10</c:v>
                </c:pt>
                <c:pt idx="2">
                  <c:v>10</c:v>
                </c:pt>
                <c:pt idx="3">
                  <c:v>9</c:v>
                </c:pt>
                <c:pt idx="4">
                  <c:v>4</c:v>
                </c:pt>
                <c:pt idx="5">
                  <c:v>2</c:v>
                </c:pt>
                <c:pt idx="6">
                  <c:v>5</c:v>
                </c:pt>
                <c:pt idx="7">
                  <c:v>5</c:v>
                </c:pt>
                <c:pt idx="8">
                  <c:v>4</c:v>
                </c:pt>
                <c:pt idx="9">
                  <c:v>6</c:v>
                </c:pt>
                <c:pt idx="10">
                  <c:v>3</c:v>
                </c:pt>
                <c:pt idx="11">
                  <c:v>1</c:v>
                </c:pt>
                <c:pt idx="12">
                  <c:v>0</c:v>
                </c:pt>
              </c:numCache>
            </c:numRef>
          </c:val>
          <c:smooth val="0"/>
          <c:extLst>
            <c:ext xmlns:c16="http://schemas.microsoft.com/office/drawing/2014/chart" uri="{C3380CC4-5D6E-409C-BE32-E72D297353CC}">
              <c16:uniqueId val="{00000002-F6B1-486E-85C7-2E9A77955F04}"/>
            </c:ext>
          </c:extLst>
        </c:ser>
        <c:ser>
          <c:idx val="3"/>
          <c:order val="3"/>
          <c:tx>
            <c:strRef>
              <c:f>'Defect Trends- ATM'!$A$10</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ATM'!$B$10:$N$10</c:f>
              <c:numCache>
                <c:formatCode>General</c:formatCode>
                <c:ptCount val="13"/>
                <c:pt idx="0">
                  <c:v>8</c:v>
                </c:pt>
                <c:pt idx="1">
                  <c:v>5</c:v>
                </c:pt>
                <c:pt idx="2">
                  <c:v>20</c:v>
                </c:pt>
                <c:pt idx="3">
                  <c:v>9</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F6B1-486E-85C7-2E9A77955F04}"/>
            </c:ext>
          </c:extLst>
        </c:ser>
        <c:ser>
          <c:idx val="4"/>
          <c:order val="4"/>
          <c:tx>
            <c:strRef>
              <c:f>'Defect Trends- ATM'!$A$12</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ATM'!$B$5:$N$5</c:f>
              <c:strCache>
                <c:ptCount val="13"/>
                <c:pt idx="0">
                  <c:v>2026-02-09</c:v>
                </c:pt>
                <c:pt idx="1">
                  <c:v>2026-02-23</c:v>
                </c:pt>
                <c:pt idx="2">
                  <c:v>2026-03-02</c:v>
                </c:pt>
                <c:pt idx="3">
                  <c:v>2026-03-09</c:v>
                </c:pt>
                <c:pt idx="4">
                  <c:v>2026-03-16</c:v>
                </c:pt>
                <c:pt idx="5">
                  <c:v>2026-03-23</c:v>
                </c:pt>
                <c:pt idx="6">
                  <c:v>2026-03-30</c:v>
                </c:pt>
                <c:pt idx="7">
                  <c:v>2026-04-06</c:v>
                </c:pt>
                <c:pt idx="8">
                  <c:v>2026-04-13</c:v>
                </c:pt>
                <c:pt idx="9">
                  <c:v>2026-04-20</c:v>
                </c:pt>
                <c:pt idx="10">
                  <c:v>2026-05-04</c:v>
                </c:pt>
                <c:pt idx="11">
                  <c:v>2026-05-11</c:v>
                </c:pt>
                <c:pt idx="12">
                  <c:v>2026-05-28</c:v>
                </c:pt>
              </c:strCache>
            </c:strRef>
          </c:cat>
          <c:val>
            <c:numRef>
              <c:f>'Defect Trends- ATM'!$B$12:$N$12</c:f>
              <c:numCache>
                <c:formatCode>General</c:formatCode>
                <c:ptCount val="13"/>
                <c:pt idx="0">
                  <c:v>3</c:v>
                </c:pt>
                <c:pt idx="1">
                  <c:v>2</c:v>
                </c:pt>
                <c:pt idx="2">
                  <c:v>4</c:v>
                </c:pt>
                <c:pt idx="3">
                  <c:v>4</c:v>
                </c:pt>
                <c:pt idx="4">
                  <c:v>5</c:v>
                </c:pt>
                <c:pt idx="5">
                  <c:v>0</c:v>
                </c:pt>
                <c:pt idx="6">
                  <c:v>0</c:v>
                </c:pt>
                <c:pt idx="7">
                  <c:v>2</c:v>
                </c:pt>
                <c:pt idx="8">
                  <c:v>0</c:v>
                </c:pt>
                <c:pt idx="9">
                  <c:v>0</c:v>
                </c:pt>
                <c:pt idx="10">
                  <c:v>0</c:v>
                </c:pt>
                <c:pt idx="11">
                  <c:v>0</c:v>
                </c:pt>
                <c:pt idx="12">
                  <c:v>0</c:v>
                </c:pt>
              </c:numCache>
            </c:numRef>
          </c:val>
          <c:smooth val="0"/>
          <c:extLst>
            <c:ext xmlns:c16="http://schemas.microsoft.com/office/drawing/2014/chart" uri="{C3380CC4-5D6E-409C-BE32-E72D297353CC}">
              <c16:uniqueId val="{00000004-F6B1-486E-85C7-2E9A77955F04}"/>
            </c:ext>
          </c:extLst>
        </c:ser>
        <c:dLbls>
          <c:showLegendKey val="0"/>
          <c:showVal val="0"/>
          <c:showCatName val="0"/>
          <c:showSerName val="0"/>
          <c:showPercent val="0"/>
          <c:showBubbleSize val="0"/>
        </c:dLbls>
        <c:hiLowLines>
          <c:spPr>
            <a:ln w="0">
              <a:noFill/>
            </a:ln>
          </c:spPr>
        </c:hiLowLines>
        <c:marker val="1"/>
        <c:smooth val="0"/>
        <c:axId val="47241900"/>
        <c:axId val="75330007"/>
      </c:lineChart>
      <c:catAx>
        <c:axId val="47241900"/>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5330007"/>
        <c:crosses val="autoZero"/>
        <c:auto val="1"/>
        <c:lblAlgn val="ctr"/>
        <c:lblOffset val="100"/>
        <c:noMultiLvlLbl val="0"/>
      </c:catAx>
      <c:valAx>
        <c:axId val="75330007"/>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4724190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lang="en-US" sz="1800" b="1" strike="noStrike" spc="-1">
                <a:solidFill>
                  <a:srgbClr val="000000"/>
                </a:solidFill>
                <a:latin typeface="Aptos Narrow"/>
              </a:defRPr>
            </a:pPr>
            <a:r>
              <a:rPr lang="en-US" sz="1800" b="1" strike="noStrike" spc="-1">
                <a:solidFill>
                  <a:srgbClr val="000000"/>
                </a:solidFill>
                <a:latin typeface="Aptos Narrow"/>
              </a:rPr>
              <a:t>Parks — Top 5 Defects Over Time</a:t>
            </a:r>
          </a:p>
        </c:rich>
      </c:tx>
      <c:overlay val="0"/>
      <c:spPr>
        <a:noFill/>
        <a:ln w="0">
          <a:noFill/>
        </a:ln>
      </c:spPr>
    </c:title>
    <c:autoTitleDeleted val="0"/>
    <c:plotArea>
      <c:layout/>
      <c:lineChart>
        <c:grouping val="standard"/>
        <c:varyColors val="0"/>
        <c:ser>
          <c:idx val="0"/>
          <c:order val="0"/>
          <c:tx>
            <c:strRef>
              <c:f>'Defect Trends- ATM'!$A$23</c:f>
              <c:strCache>
                <c:ptCount val="1"/>
                <c:pt idx="0">
                  <c:v>Critical Mesentery Hole/Laceration (&gt;0.5")</c:v>
                </c:pt>
              </c:strCache>
            </c:strRef>
          </c:tx>
          <c:spPr>
            <a:ln w="25560">
              <a:solidFill>
                <a:srgbClr val="1F77B4"/>
              </a:solidFill>
              <a:round/>
            </a:ln>
          </c:spPr>
          <c:marker>
            <c:symbol val="circle"/>
            <c:size val="7"/>
            <c:spPr>
              <a:solidFill>
                <a:srgbClr val="1F77B4"/>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ATM'!$B$23:$H$23</c:f>
              <c:numCache>
                <c:formatCode>General</c:formatCode>
                <c:ptCount val="7"/>
                <c:pt idx="0">
                  <c:v>1</c:v>
                </c:pt>
                <c:pt idx="1">
                  <c:v>4</c:v>
                </c:pt>
                <c:pt idx="2">
                  <c:v>2</c:v>
                </c:pt>
                <c:pt idx="3">
                  <c:v>22</c:v>
                </c:pt>
                <c:pt idx="4">
                  <c:v>2</c:v>
                </c:pt>
                <c:pt idx="5">
                  <c:v>187</c:v>
                </c:pt>
                <c:pt idx="6">
                  <c:v>0</c:v>
                </c:pt>
              </c:numCache>
            </c:numRef>
          </c:val>
          <c:smooth val="0"/>
          <c:extLst>
            <c:ext xmlns:c16="http://schemas.microsoft.com/office/drawing/2014/chart" uri="{C3380CC4-5D6E-409C-BE32-E72D297353CC}">
              <c16:uniqueId val="{00000000-E390-4650-BB96-03EB811B8AC0}"/>
            </c:ext>
          </c:extLst>
        </c:ser>
        <c:ser>
          <c:idx val="1"/>
          <c:order val="1"/>
          <c:tx>
            <c:strRef>
              <c:f>'Defect Trends- ATM'!$A$28</c:f>
              <c:strCache>
                <c:ptCount val="1"/>
                <c:pt idx="0">
                  <c:v>Urethra Laceration (exposing internal)</c:v>
                </c:pt>
              </c:strCache>
            </c:strRef>
          </c:tx>
          <c:spPr>
            <a:ln w="25560">
              <a:solidFill>
                <a:srgbClr val="D62728"/>
              </a:solidFill>
              <a:round/>
            </a:ln>
          </c:spPr>
          <c:marker>
            <c:symbol val="circle"/>
            <c:size val="7"/>
            <c:spPr>
              <a:solidFill>
                <a:srgbClr val="D62728"/>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ATM'!$B$28:$H$28</c:f>
              <c:numCache>
                <c:formatCode>General</c:formatCode>
                <c:ptCount val="7"/>
                <c:pt idx="0">
                  <c:v>0</c:v>
                </c:pt>
                <c:pt idx="1">
                  <c:v>2</c:v>
                </c:pt>
                <c:pt idx="2">
                  <c:v>2</c:v>
                </c:pt>
                <c:pt idx="3">
                  <c:v>3</c:v>
                </c:pt>
                <c:pt idx="4">
                  <c:v>0</c:v>
                </c:pt>
                <c:pt idx="5">
                  <c:v>2</c:v>
                </c:pt>
                <c:pt idx="6">
                  <c:v>0</c:v>
                </c:pt>
              </c:numCache>
            </c:numRef>
          </c:val>
          <c:smooth val="0"/>
          <c:extLst>
            <c:ext xmlns:c16="http://schemas.microsoft.com/office/drawing/2014/chart" uri="{C3380CC4-5D6E-409C-BE32-E72D297353CC}">
              <c16:uniqueId val="{00000001-E390-4650-BB96-03EB811B8AC0}"/>
            </c:ext>
          </c:extLst>
        </c:ser>
        <c:ser>
          <c:idx val="2"/>
          <c:order val="2"/>
          <c:tx>
            <c:strRef>
              <c:f>'Defect Trends- ATM'!$A$25</c:f>
              <c:strCache>
                <c:ptCount val="1"/>
                <c:pt idx="0">
                  <c:v>Blood Clot</c:v>
                </c:pt>
              </c:strCache>
            </c:strRef>
          </c:tx>
          <c:spPr>
            <a:ln w="25560">
              <a:solidFill>
                <a:srgbClr val="8C564B"/>
              </a:solidFill>
              <a:round/>
            </a:ln>
          </c:spPr>
          <c:marker>
            <c:symbol val="circle"/>
            <c:size val="7"/>
            <c:spPr>
              <a:solidFill>
                <a:srgbClr val="8C564B"/>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ATM'!$B$25:$H$25</c:f>
              <c:numCache>
                <c:formatCode>General</c:formatCode>
                <c:ptCount val="7"/>
                <c:pt idx="0">
                  <c:v>1</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2-E390-4650-BB96-03EB811B8AC0}"/>
            </c:ext>
          </c:extLst>
        </c:ser>
        <c:ser>
          <c:idx val="3"/>
          <c:order val="3"/>
          <c:tx>
            <c:strRef>
              <c:f>'Defect Trends- ATM'!$A$27</c:f>
              <c:strCache>
                <c:ptCount val="1"/>
                <c:pt idx="0">
                  <c:v>Bladder Length Undersize</c:v>
                </c:pt>
              </c:strCache>
            </c:strRef>
          </c:tx>
          <c:spPr>
            <a:ln w="25560">
              <a:solidFill>
                <a:srgbClr val="2CA02C"/>
              </a:solidFill>
              <a:round/>
            </a:ln>
          </c:spPr>
          <c:marker>
            <c:symbol val="circle"/>
            <c:size val="7"/>
            <c:spPr>
              <a:solidFill>
                <a:srgbClr val="2CA02C"/>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ATM'!$B$27:$H$27</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3-E390-4650-BB96-03EB811B8AC0}"/>
            </c:ext>
          </c:extLst>
        </c:ser>
        <c:ser>
          <c:idx val="4"/>
          <c:order val="4"/>
          <c:tx>
            <c:strRef>
              <c:f>'Defect Trends- ATM'!$A$29</c:f>
              <c:strCache>
                <c:ptCount val="1"/>
                <c:pt idx="0">
                  <c:v>Bladder Laceration (exposing internal)</c:v>
                </c:pt>
              </c:strCache>
            </c:strRef>
          </c:tx>
          <c:spPr>
            <a:ln w="25560">
              <a:solidFill>
                <a:srgbClr val="FF7F0E"/>
              </a:solidFill>
              <a:round/>
            </a:ln>
          </c:spPr>
          <c:marker>
            <c:symbol val="circle"/>
            <c:size val="7"/>
            <c:spPr>
              <a:solidFill>
                <a:srgbClr val="FF7F0E"/>
              </a:solidFill>
            </c:spPr>
          </c:marker>
          <c:dLbls>
            <c:spPr>
              <a:noFill/>
              <a:ln>
                <a:noFill/>
              </a:ln>
              <a:effectLst/>
            </c:spPr>
            <c:txPr>
              <a:bodyPr wrap="square"/>
              <a:lstStyle/>
              <a:p>
                <a:pPr>
                  <a:defRPr sz="1000" b="0" strike="noStrike" spc="-1">
                    <a:solidFill>
                      <a:srgbClr val="000000"/>
                    </a:solidFill>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'Defect Trends- ATM'!$B$22:$H$22</c:f>
              <c:strCache>
                <c:ptCount val="7"/>
                <c:pt idx="0">
                  <c:v>2026-03-09</c:v>
                </c:pt>
                <c:pt idx="1">
                  <c:v>2026-03-23</c:v>
                </c:pt>
                <c:pt idx="2">
                  <c:v>2026-03-30</c:v>
                </c:pt>
                <c:pt idx="3">
                  <c:v>2026-04-20</c:v>
                </c:pt>
                <c:pt idx="4">
                  <c:v>2026-05-04</c:v>
                </c:pt>
                <c:pt idx="5">
                  <c:v>2026-05-11</c:v>
                </c:pt>
                <c:pt idx="6">
                  <c:v>2026-05-28</c:v>
                </c:pt>
              </c:strCache>
            </c:strRef>
          </c:cat>
          <c:val>
            <c:numRef>
              <c:f>'Defect Trends- ATM'!$B$29:$H$29</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4-E390-4650-BB96-03EB811B8AC0}"/>
            </c:ext>
          </c:extLst>
        </c:ser>
        <c:dLbls>
          <c:showLegendKey val="0"/>
          <c:showVal val="0"/>
          <c:showCatName val="0"/>
          <c:showSerName val="0"/>
          <c:showPercent val="0"/>
          <c:showBubbleSize val="0"/>
        </c:dLbls>
        <c:hiLowLines>
          <c:spPr>
            <a:ln w="0">
              <a:noFill/>
            </a:ln>
          </c:spPr>
        </c:hiLowLines>
        <c:marker val="1"/>
        <c:smooth val="0"/>
        <c:axId val="77954094"/>
        <c:axId val="80690491"/>
      </c:lineChart>
      <c:catAx>
        <c:axId val="77954094"/>
        <c:scaling>
          <c:orientation val="minMax"/>
        </c:scaling>
        <c:delete val="0"/>
        <c:axPos val="b"/>
        <c:title>
          <c:tx>
            <c:rich>
              <a:bodyPr rot="0"/>
              <a:lstStyle/>
              <a:p>
                <a:pPr>
                  <a:defRPr lang="en-US" sz="1000" b="1" strike="noStrike" spc="-1">
                    <a:solidFill>
                      <a:srgbClr val="000000"/>
                    </a:solidFill>
                    <a:latin typeface="Aptos Narrow"/>
                  </a:defRPr>
                </a:pPr>
                <a:r>
                  <a:rPr lang="en-US" sz="1000" b="1" strike="noStrike" spc="-1">
                    <a:solidFill>
                      <a:srgbClr val="000000"/>
                    </a:solidFill>
                    <a:latin typeface="Aptos Narrow"/>
                  </a:rPr>
                  <a:t>Receipt date</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80690491"/>
        <c:crosses val="autoZero"/>
        <c:auto val="1"/>
        <c:lblAlgn val="ctr"/>
        <c:lblOffset val="100"/>
        <c:noMultiLvlLbl val="0"/>
      </c:catAx>
      <c:valAx>
        <c:axId val="80690491"/>
        <c:scaling>
          <c:orientation val="minMax"/>
        </c:scaling>
        <c:delete val="0"/>
        <c:axPos val="l"/>
        <c:majorGridlines>
          <c:spPr>
            <a:ln w="12600">
              <a:solidFill>
                <a:srgbClr val="8B8B8B"/>
              </a:solidFill>
              <a:round/>
            </a:ln>
          </c:spPr>
        </c:majorGridlines>
        <c:title>
          <c:tx>
            <c:rich>
              <a:bodyPr rot="-5400000"/>
              <a:lstStyle/>
              <a:p>
                <a:pPr>
                  <a:defRPr lang="en-US" sz="1000" b="1" strike="noStrike" spc="-1">
                    <a:solidFill>
                      <a:srgbClr val="000000"/>
                    </a:solidFill>
                    <a:latin typeface="Aptos Narrow"/>
                  </a:defRPr>
                </a:pPr>
                <a:r>
                  <a:rPr lang="en-US" sz="1000" b="1" strike="noStrike" spc="-1">
                    <a:solidFill>
                      <a:srgbClr val="000000"/>
                    </a:solidFill>
                    <a:latin typeface="Aptos Narrow"/>
                  </a:rPr>
                  <a:t>Defect count</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strike="noStrike" spc="-1">
                <a:solidFill>
                  <a:srgbClr val="000000"/>
                </a:solidFill>
                <a:latin typeface="Aptos Narrow"/>
              </a:defRPr>
            </a:pPr>
            <a:endParaRPr lang="en-US"/>
          </a:p>
        </c:txPr>
        <c:crossAx val="77954094"/>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151920</xdr:rowOff>
    </xdr:from>
    <xdr:to>
      <xdr:col>5</xdr:col>
      <xdr:colOff>50040</xdr:colOff>
      <xdr:row>67</xdr:row>
      <xdr:rowOff>104040</xdr:rowOff>
    </xdr:to>
    <xdr:graphicFrame>
      <xdr:nvGraphicFramePr>
        <xdr:cNvPr id="0" name="Chart 1"/>
        <xdr:cNvGraphicFramePr/>
      </xdr:nvGraphicFramePr>
      <xdr:xfrm>
        <a:off x="0" y="9991080"/>
        <a:ext cx="8840880" cy="3752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69</xdr:row>
      <xdr:rowOff>151920</xdr:rowOff>
    </xdr:from>
    <xdr:to>
      <xdr:col>5</xdr:col>
      <xdr:colOff>50040</xdr:colOff>
      <xdr:row>90</xdr:row>
      <xdr:rowOff>104040</xdr:rowOff>
    </xdr:to>
    <xdr:graphicFrame>
      <xdr:nvGraphicFramePr>
        <xdr:cNvPr id="1" name="Chart 2"/>
        <xdr:cNvGraphicFramePr/>
      </xdr:nvGraphicFramePr>
      <xdr:xfrm>
        <a:off x="0" y="14153760"/>
        <a:ext cx="8840880" cy="3752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J85" activeCellId="0" sqref="J85"/>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2" min="2" style="0" width="20.89"/>
    <col collapsed="false" customWidth="true" hidden="false" outlineLevel="0" max="14" min="3" style="0" width="11"/>
    <col collapsed="false" customWidth="true" hidden="false" outlineLevel="0" max="15" min="15" style="0" width="10"/>
  </cols>
  <sheetData>
    <row r="1" customFormat="false" ht="21" hidden="false" customHeight="true" outlineLevel="0" collapsed="false">
      <c r="A1" s="1" t="s">
        <v>0</v>
      </c>
      <c r="B1" s="1"/>
      <c r="C1" s="1"/>
      <c r="D1" s="1"/>
      <c r="E1" s="1"/>
      <c r="F1" s="1"/>
      <c r="G1" s="1"/>
      <c r="H1" s="1"/>
      <c r="I1" s="1"/>
      <c r="J1" s="1"/>
      <c r="K1" s="1"/>
      <c r="L1" s="1"/>
      <c r="M1" s="1"/>
      <c r="N1" s="1"/>
      <c r="O1" s="1"/>
    </row>
    <row r="2" customFormat="false" ht="37.5" hidden="false" customHeight="true" outlineLevel="0" collapsed="false">
      <c r="A2" s="2" t="s">
        <v>1</v>
      </c>
      <c r="B2" s="2"/>
      <c r="C2" s="2"/>
      <c r="D2" s="2"/>
      <c r="E2" s="2"/>
      <c r="F2" s="2"/>
      <c r="G2" s="2"/>
      <c r="H2" s="2"/>
      <c r="I2" s="2"/>
      <c r="J2" s="2"/>
      <c r="K2" s="2"/>
      <c r="L2" s="2"/>
      <c r="M2" s="2"/>
      <c r="N2" s="2"/>
      <c r="O2" s="2"/>
    </row>
    <row r="4" customFormat="false" ht="21.75" hidden="false" customHeight="true" outlineLevel="0" collapsed="false">
      <c r="A4" s="3" t="s">
        <v>2</v>
      </c>
      <c r="B4" s="3"/>
      <c r="C4" s="3"/>
      <c r="D4" s="3"/>
      <c r="E4" s="3"/>
      <c r="F4" s="3"/>
      <c r="G4" s="3"/>
      <c r="H4" s="3"/>
      <c r="I4" s="3"/>
      <c r="J4" s="3"/>
      <c r="K4" s="3"/>
      <c r="L4" s="3"/>
      <c r="M4" s="3"/>
      <c r="N4" s="3"/>
      <c r="O4" s="3"/>
    </row>
    <row r="5" customFormat="false" ht="27.75" hidden="false" customHeight="true" outlineLevel="0" collapsed="false">
      <c r="A5" s="4" t="s">
        <v>3</v>
      </c>
      <c r="B5" s="4" t="s">
        <v>4</v>
      </c>
      <c r="C5" s="4" t="s">
        <v>5</v>
      </c>
      <c r="D5" s="4" t="s">
        <v>6</v>
      </c>
      <c r="E5" s="4" t="s">
        <v>7</v>
      </c>
      <c r="F5" s="4" t="s">
        <v>8</v>
      </c>
      <c r="G5" s="4" t="s">
        <v>9</v>
      </c>
      <c r="H5" s="4" t="s">
        <v>10</v>
      </c>
      <c r="I5" s="4" t="s">
        <v>11</v>
      </c>
      <c r="J5" s="4" t="s">
        <v>12</v>
      </c>
      <c r="K5" s="4" t="s">
        <v>13</v>
      </c>
      <c r="L5" s="4" t="s">
        <v>14</v>
      </c>
      <c r="M5" s="4" t="s">
        <v>15</v>
      </c>
      <c r="N5" s="4" t="s">
        <v>16</v>
      </c>
      <c r="O5" s="4" t="s">
        <v>17</v>
      </c>
    </row>
    <row r="6" customFormat="false" ht="14.25" hidden="false" customHeight="true" outlineLevel="0" collapsed="false">
      <c r="A6" s="5" t="s">
        <v>18</v>
      </c>
      <c r="B6" s="6" t="n">
        <f aca="false">SUMIFS('Master Data'!I:I,'Master Data'!A:A,"2026-02-09",'Master Data'!E:E,"Martins",'Master Data'!H:H,A6)</f>
        <v>1</v>
      </c>
      <c r="C6" s="6" t="n">
        <f aca="false">SUMIFS('Master Data'!I:I,'Master Data'!A:A,"2026-02-23",'Master Data'!E:E,"Martins",'Master Data'!H:H,A6)</f>
        <v>17</v>
      </c>
      <c r="D6" s="6" t="n">
        <f aca="false">SUMIFS('Master Data'!I:I,'Master Data'!A:A,"2026-03-02",'Master Data'!E:E,"Martins",'Master Data'!H:H,A6)</f>
        <v>45</v>
      </c>
      <c r="E6" s="6" t="n">
        <f aca="false">SUMIFS('Master Data'!I:I,'Master Data'!A:A,"2026-03-09",'Master Data'!E:E,"Martins",'Master Data'!H:H,A6)</f>
        <v>6</v>
      </c>
      <c r="F6" s="6" t="n">
        <f aca="false">SUMIFS('Master Data'!I:I,'Master Data'!A:A,"2026-03-16",'Master Data'!E:E,"Martins",'Master Data'!H:H,A6)</f>
        <v>22</v>
      </c>
      <c r="G6" s="6" t="n">
        <f aca="false">SUMIFS('Master Data'!I:I,'Master Data'!A:A,"2026-03-23",'Master Data'!E:E,"Martins",'Master Data'!H:H,A6)</f>
        <v>26</v>
      </c>
      <c r="H6" s="6" t="n">
        <f aca="false">SUMIFS('Master Data'!I:I,'Master Data'!A:A,"2026-03-30",'Master Data'!E:E,"Martins",'Master Data'!H:H,A6)</f>
        <v>12</v>
      </c>
      <c r="I6" s="6" t="n">
        <f aca="false">SUMIFS('Master Data'!I:I,'Master Data'!A:A,"2026-04-06",'Master Data'!E:E,"Martins",'Master Data'!H:H,A6)</f>
        <v>12</v>
      </c>
      <c r="J6" s="6" t="n">
        <f aca="false">SUMIFS('Master Data'!I:I,'Master Data'!A:A,"2026-04-13",'Master Data'!E:E,"Martins",'Master Data'!H:H,A6)</f>
        <v>6</v>
      </c>
      <c r="K6" s="6" t="n">
        <f aca="false">SUMIFS('Master Data'!I:I,'Master Data'!A:A,"2026-04-20",'Master Data'!E:E,"Martins",'Master Data'!H:H,A6)</f>
        <v>18</v>
      </c>
      <c r="L6" s="6" t="n">
        <f aca="false">SUMIFS('Master Data'!I:I,'Master Data'!A:A,"2026-05-04",'Master Data'!E:E,"Martins",'Master Data'!H:H,A6)</f>
        <v>4</v>
      </c>
      <c r="M6" s="6" t="n">
        <f aca="false">SUMIFS('Master Data'!I:I,'Master Data'!A:A,"2026-05-11",'Master Data'!E:E,"Martins",'Master Data'!H:H,A6)</f>
        <v>1</v>
      </c>
      <c r="N6" s="6" t="n">
        <f aca="false">SUMIFS('Master Data'!I:I,'Master Data'!A:A,"2026-05-28",'Master Data'!E:E,"Martins",'Master Data'!H:H,A6)</f>
        <v>1</v>
      </c>
      <c r="O6" s="6" t="n">
        <f aca="false">SUM(B6:N6)</f>
        <v>171</v>
      </c>
    </row>
    <row r="7" customFormat="false" ht="14.25" hidden="false" customHeight="true" outlineLevel="0" collapsed="false">
      <c r="A7" s="5" t="s">
        <v>19</v>
      </c>
      <c r="B7" s="6" t="n">
        <f aca="false">SUMIFS('Master Data'!I:I,'Master Data'!A:A,"2026-02-09",'Master Data'!E:E,"Martins",'Master Data'!H:H,A7)</f>
        <v>0</v>
      </c>
      <c r="C7" s="6" t="n">
        <f aca="false">SUMIFS('Master Data'!I:I,'Master Data'!A:A,"2026-02-23",'Master Data'!E:E,"Martins",'Master Data'!H:H,A7)</f>
        <v>0</v>
      </c>
      <c r="D7" s="6" t="n">
        <f aca="false">SUMIFS('Master Data'!I:I,'Master Data'!A:A,"2026-03-02",'Master Data'!E:E,"Martins",'Master Data'!H:H,A7)</f>
        <v>0</v>
      </c>
      <c r="E7" s="6" t="n">
        <f aca="false">SUMIFS('Master Data'!I:I,'Master Data'!A:A,"2026-03-09",'Master Data'!E:E,"Martins",'Master Data'!H:H,A7)</f>
        <v>0</v>
      </c>
      <c r="F7" s="6" t="n">
        <f aca="false">SUMIFS('Master Data'!I:I,'Master Data'!A:A,"2026-03-16",'Master Data'!E:E,"Martins",'Master Data'!H:H,A7)</f>
        <v>0</v>
      </c>
      <c r="G7" s="6" t="n">
        <f aca="false">SUMIFS('Master Data'!I:I,'Master Data'!A:A,"2026-03-23",'Master Data'!E:E,"Martins",'Master Data'!H:H,A7)</f>
        <v>0</v>
      </c>
      <c r="H7" s="6" t="n">
        <f aca="false">SUMIFS('Master Data'!I:I,'Master Data'!A:A,"2026-03-30",'Master Data'!E:E,"Martins",'Master Data'!H:H,A7)</f>
        <v>0</v>
      </c>
      <c r="I7" s="6" t="n">
        <f aca="false">SUMIFS('Master Data'!I:I,'Master Data'!A:A,"2026-04-06",'Master Data'!E:E,"Martins",'Master Data'!H:H,A7)</f>
        <v>0</v>
      </c>
      <c r="J7" s="6" t="n">
        <f aca="false">SUMIFS('Master Data'!I:I,'Master Data'!A:A,"2026-04-13",'Master Data'!E:E,"Martins",'Master Data'!H:H,A7)</f>
        <v>0</v>
      </c>
      <c r="K7" s="6" t="n">
        <f aca="false">SUMIFS('Master Data'!I:I,'Master Data'!A:A,"2026-04-20",'Master Data'!E:E,"Martins",'Master Data'!H:H,A7)</f>
        <v>0</v>
      </c>
      <c r="L7" s="6" t="n">
        <f aca="false">SUMIFS('Master Data'!I:I,'Master Data'!A:A,"2026-05-04",'Master Data'!E:E,"Martins",'Master Data'!H:H,A7)</f>
        <v>0</v>
      </c>
      <c r="M7" s="6" t="n">
        <f aca="false">SUMIFS('Master Data'!I:I,'Master Data'!A:A,"2026-05-11",'Master Data'!E:E,"Martins",'Master Data'!H:H,A7)</f>
        <v>0</v>
      </c>
      <c r="N7" s="6" t="n">
        <f aca="false">SUMIFS('Master Data'!I:I,'Master Data'!A:A,"2026-05-28",'Master Data'!E:E,"Martins",'Master Data'!H:H,A7)</f>
        <v>0</v>
      </c>
      <c r="O7" s="6" t="n">
        <f aca="false">SUM(B7:N7)</f>
        <v>0</v>
      </c>
    </row>
    <row r="8" customFormat="false" ht="14.25" hidden="false" customHeight="true" outlineLevel="0" collapsed="false">
      <c r="A8" s="5" t="s">
        <v>20</v>
      </c>
      <c r="B8" s="6" t="n">
        <f aca="false">SUMIFS('Master Data'!I:I,'Master Data'!A:A,"2026-02-09",'Master Data'!E:E,"Martins",'Master Data'!H:H,A8)</f>
        <v>1</v>
      </c>
      <c r="C8" s="6" t="n">
        <f aca="false">SUMIFS('Master Data'!I:I,'Master Data'!A:A,"2026-02-23",'Master Data'!E:E,"Martins",'Master Data'!H:H,A8)</f>
        <v>10</v>
      </c>
      <c r="D8" s="6" t="n">
        <f aca="false">SUMIFS('Master Data'!I:I,'Master Data'!A:A,"2026-03-02",'Master Data'!E:E,"Martins",'Master Data'!H:H,A8)</f>
        <v>10</v>
      </c>
      <c r="E8" s="6" t="n">
        <f aca="false">SUMIFS('Master Data'!I:I,'Master Data'!A:A,"2026-03-09",'Master Data'!E:E,"Martins",'Master Data'!H:H,A8)</f>
        <v>9</v>
      </c>
      <c r="F8" s="6" t="n">
        <f aca="false">SUMIFS('Master Data'!I:I,'Master Data'!A:A,"2026-03-16",'Master Data'!E:E,"Martins",'Master Data'!H:H,A8)</f>
        <v>4</v>
      </c>
      <c r="G8" s="6" t="n">
        <f aca="false">SUMIFS('Master Data'!I:I,'Master Data'!A:A,"2026-03-23",'Master Data'!E:E,"Martins",'Master Data'!H:H,A8)</f>
        <v>2</v>
      </c>
      <c r="H8" s="6" t="n">
        <f aca="false">SUMIFS('Master Data'!I:I,'Master Data'!A:A,"2026-03-30",'Master Data'!E:E,"Martins",'Master Data'!H:H,A8)</f>
        <v>5</v>
      </c>
      <c r="I8" s="6" t="n">
        <f aca="false">SUMIFS('Master Data'!I:I,'Master Data'!A:A,"2026-04-06",'Master Data'!E:E,"Martins",'Master Data'!H:H,A8)</f>
        <v>5</v>
      </c>
      <c r="J8" s="6" t="n">
        <f aca="false">SUMIFS('Master Data'!I:I,'Master Data'!A:A,"2026-04-13",'Master Data'!E:E,"Martins",'Master Data'!H:H,A8)</f>
        <v>4</v>
      </c>
      <c r="K8" s="6" t="n">
        <f aca="false">SUMIFS('Master Data'!I:I,'Master Data'!A:A,"2026-04-20",'Master Data'!E:E,"Martins",'Master Data'!H:H,A8)</f>
        <v>6</v>
      </c>
      <c r="L8" s="6" t="n">
        <f aca="false">SUMIFS('Master Data'!I:I,'Master Data'!A:A,"2026-05-04",'Master Data'!E:E,"Martins",'Master Data'!H:H,A8)</f>
        <v>3</v>
      </c>
      <c r="M8" s="6" t="n">
        <f aca="false">SUMIFS('Master Data'!I:I,'Master Data'!A:A,"2026-05-11",'Master Data'!E:E,"Martins",'Master Data'!H:H,A8)</f>
        <v>1</v>
      </c>
      <c r="N8" s="6" t="n">
        <f aca="false">SUMIFS('Master Data'!I:I,'Master Data'!A:A,"2026-05-28",'Master Data'!E:E,"Martins",'Master Data'!H:H,A8)</f>
        <v>0</v>
      </c>
      <c r="O8" s="6" t="n">
        <f aca="false">SUM(B8:N8)</f>
        <v>60</v>
      </c>
    </row>
    <row r="9" customFormat="false" ht="14.25" hidden="false" customHeight="true" outlineLevel="0" collapsed="false">
      <c r="A9" s="5" t="s">
        <v>21</v>
      </c>
      <c r="B9" s="6" t="n">
        <f aca="false">SUMIFS('Master Data'!I:I,'Master Data'!A:A,"2026-02-09",'Master Data'!E:E,"Martins",'Master Data'!H:H,A9)</f>
        <v>0</v>
      </c>
      <c r="C9" s="6" t="n">
        <f aca="false">SUMIFS('Master Data'!I:I,'Master Data'!A:A,"2026-02-23",'Master Data'!E:E,"Martins",'Master Data'!H:H,A9)</f>
        <v>1</v>
      </c>
      <c r="D9" s="6" t="n">
        <f aca="false">SUMIFS('Master Data'!I:I,'Master Data'!A:A,"2026-03-02",'Master Data'!E:E,"Martins",'Master Data'!H:H,A9)</f>
        <v>0</v>
      </c>
      <c r="E9" s="6" t="n">
        <f aca="false">SUMIFS('Master Data'!I:I,'Master Data'!A:A,"2026-03-09",'Master Data'!E:E,"Martins",'Master Data'!H:H,A9)</f>
        <v>0</v>
      </c>
      <c r="F9" s="6" t="n">
        <f aca="false">SUMIFS('Master Data'!I:I,'Master Data'!A:A,"2026-03-16",'Master Data'!E:E,"Martins",'Master Data'!H:H,A9)</f>
        <v>0</v>
      </c>
      <c r="G9" s="6" t="n">
        <f aca="false">SUMIFS('Master Data'!I:I,'Master Data'!A:A,"2026-03-23",'Master Data'!E:E,"Martins",'Master Data'!H:H,A9)</f>
        <v>0</v>
      </c>
      <c r="H9" s="6" t="n">
        <f aca="false">SUMIFS('Master Data'!I:I,'Master Data'!A:A,"2026-03-30",'Master Data'!E:E,"Martins",'Master Data'!H:H,A9)</f>
        <v>0</v>
      </c>
      <c r="I9" s="6" t="n">
        <f aca="false">SUMIFS('Master Data'!I:I,'Master Data'!A:A,"2026-04-06",'Master Data'!E:E,"Martins",'Master Data'!H:H,A9)</f>
        <v>0</v>
      </c>
      <c r="J9" s="6" t="n">
        <f aca="false">SUMIFS('Master Data'!I:I,'Master Data'!A:A,"2026-04-13",'Master Data'!E:E,"Martins",'Master Data'!H:H,A9)</f>
        <v>0</v>
      </c>
      <c r="K9" s="6" t="n">
        <f aca="false">SUMIFS('Master Data'!I:I,'Master Data'!A:A,"2026-04-20",'Master Data'!E:E,"Martins",'Master Data'!H:H,A9)</f>
        <v>0</v>
      </c>
      <c r="L9" s="6" t="n">
        <f aca="false">SUMIFS('Master Data'!I:I,'Master Data'!A:A,"2026-05-04",'Master Data'!E:E,"Martins",'Master Data'!H:H,A9)</f>
        <v>0</v>
      </c>
      <c r="M9" s="6" t="n">
        <f aca="false">SUMIFS('Master Data'!I:I,'Master Data'!A:A,"2026-05-11",'Master Data'!E:E,"Martins",'Master Data'!H:H,A9)</f>
        <v>0</v>
      </c>
      <c r="N9" s="6" t="n">
        <f aca="false">SUMIFS('Master Data'!I:I,'Master Data'!A:A,"2026-05-28",'Master Data'!E:E,"Martins",'Master Data'!H:H,A9)</f>
        <v>0</v>
      </c>
      <c r="O9" s="6" t="n">
        <f aca="false">SUM(B9:N9)</f>
        <v>1</v>
      </c>
    </row>
    <row r="10" customFormat="false" ht="14.25" hidden="false" customHeight="true" outlineLevel="0" collapsed="false">
      <c r="A10" s="5" t="s">
        <v>22</v>
      </c>
      <c r="B10" s="6" t="n">
        <f aca="false">SUMIFS('Master Data'!I:I,'Master Data'!A:A,"2026-02-09",'Master Data'!E:E,"Martins",'Master Data'!H:H,A10)</f>
        <v>8</v>
      </c>
      <c r="C10" s="6" t="n">
        <f aca="false">SUMIFS('Master Data'!I:I,'Master Data'!A:A,"2026-02-23",'Master Data'!E:E,"Martins",'Master Data'!H:H,A10)</f>
        <v>5</v>
      </c>
      <c r="D10" s="6" t="n">
        <f aca="false">SUMIFS('Master Data'!I:I,'Master Data'!A:A,"2026-03-02",'Master Data'!E:E,"Martins",'Master Data'!H:H,A10)</f>
        <v>20</v>
      </c>
      <c r="E10" s="6" t="n">
        <f aca="false">SUMIFS('Master Data'!I:I,'Master Data'!A:A,"2026-03-09",'Master Data'!E:E,"Martins",'Master Data'!H:H,A10)</f>
        <v>9</v>
      </c>
      <c r="F10" s="6" t="n">
        <f aca="false">SUMIFS('Master Data'!I:I,'Master Data'!A:A,"2026-03-16",'Master Data'!E:E,"Martins",'Master Data'!H:H,A10)</f>
        <v>0</v>
      </c>
      <c r="G10" s="6" t="n">
        <f aca="false">SUMIFS('Master Data'!I:I,'Master Data'!A:A,"2026-03-23",'Master Data'!E:E,"Martins",'Master Data'!H:H,A10)</f>
        <v>0</v>
      </c>
      <c r="H10" s="6" t="n">
        <f aca="false">SUMIFS('Master Data'!I:I,'Master Data'!A:A,"2026-03-30",'Master Data'!E:E,"Martins",'Master Data'!H:H,A10)</f>
        <v>0</v>
      </c>
      <c r="I10" s="6" t="n">
        <f aca="false">SUMIFS('Master Data'!I:I,'Master Data'!A:A,"2026-04-06",'Master Data'!E:E,"Martins",'Master Data'!H:H,A10)</f>
        <v>0</v>
      </c>
      <c r="J10" s="6" t="n">
        <f aca="false">SUMIFS('Master Data'!I:I,'Master Data'!A:A,"2026-04-13",'Master Data'!E:E,"Martins",'Master Data'!H:H,A10)</f>
        <v>0</v>
      </c>
      <c r="K10" s="6" t="n">
        <f aca="false">SUMIFS('Master Data'!I:I,'Master Data'!A:A,"2026-04-20",'Master Data'!E:E,"Martins",'Master Data'!H:H,A10)</f>
        <v>0</v>
      </c>
      <c r="L10" s="6" t="n">
        <f aca="false">SUMIFS('Master Data'!I:I,'Master Data'!A:A,"2026-05-04",'Master Data'!E:E,"Martins",'Master Data'!H:H,A10)</f>
        <v>0</v>
      </c>
      <c r="M10" s="6" t="n">
        <f aca="false">SUMIFS('Master Data'!I:I,'Master Data'!A:A,"2026-05-11",'Master Data'!E:E,"Martins",'Master Data'!H:H,A10)</f>
        <v>0</v>
      </c>
      <c r="N10" s="6" t="n">
        <f aca="false">SUMIFS('Master Data'!I:I,'Master Data'!A:A,"2026-05-28",'Master Data'!E:E,"Martins",'Master Data'!H:H,A10)</f>
        <v>0</v>
      </c>
      <c r="O10" s="6" t="n">
        <f aca="false">SUM(B10:N10)</f>
        <v>42</v>
      </c>
    </row>
    <row r="11" customFormat="false" ht="14.25" hidden="false" customHeight="true" outlineLevel="0" collapsed="false">
      <c r="A11" s="5" t="s">
        <v>23</v>
      </c>
      <c r="B11" s="6" t="n">
        <f aca="false">SUMIFS('Master Data'!I:I,'Master Data'!A:A,"2026-02-09",'Master Data'!E:E,"Martins",'Master Data'!H:H,A11)</f>
        <v>5</v>
      </c>
      <c r="C11" s="6" t="n">
        <f aca="false">SUMIFS('Master Data'!I:I,'Master Data'!A:A,"2026-02-23",'Master Data'!E:E,"Martins",'Master Data'!H:H,A11)</f>
        <v>6</v>
      </c>
      <c r="D11" s="6" t="n">
        <f aca="false">SUMIFS('Master Data'!I:I,'Master Data'!A:A,"2026-03-02",'Master Data'!E:E,"Martins",'Master Data'!H:H,A11)</f>
        <v>19</v>
      </c>
      <c r="E11" s="6" t="n">
        <f aca="false">SUMIFS('Master Data'!I:I,'Master Data'!A:A,"2026-03-09",'Master Data'!E:E,"Martins",'Master Data'!H:H,A11)</f>
        <v>9</v>
      </c>
      <c r="F11" s="6" t="n">
        <f aca="false">SUMIFS('Master Data'!I:I,'Master Data'!A:A,"2026-03-16",'Master Data'!E:E,"Martins",'Master Data'!H:H,A11)</f>
        <v>2</v>
      </c>
      <c r="G11" s="6" t="n">
        <f aca="false">SUMIFS('Master Data'!I:I,'Master Data'!A:A,"2026-03-23",'Master Data'!E:E,"Martins",'Master Data'!H:H,A11)</f>
        <v>10</v>
      </c>
      <c r="H11" s="6" t="n">
        <f aca="false">SUMIFS('Master Data'!I:I,'Master Data'!A:A,"2026-03-30",'Master Data'!E:E,"Martins",'Master Data'!H:H,A11)</f>
        <v>4</v>
      </c>
      <c r="I11" s="6" t="n">
        <f aca="false">SUMIFS('Master Data'!I:I,'Master Data'!A:A,"2026-04-06",'Master Data'!E:E,"Martins",'Master Data'!H:H,A11)</f>
        <v>0</v>
      </c>
      <c r="J11" s="6" t="n">
        <f aca="false">SUMIFS('Master Data'!I:I,'Master Data'!A:A,"2026-04-13",'Master Data'!E:E,"Martins",'Master Data'!H:H,A11)</f>
        <v>0</v>
      </c>
      <c r="K11" s="6" t="n">
        <f aca="false">SUMIFS('Master Data'!I:I,'Master Data'!A:A,"2026-04-20",'Master Data'!E:E,"Martins",'Master Data'!H:H,A11)</f>
        <v>0</v>
      </c>
      <c r="L11" s="6" t="n">
        <f aca="false">SUMIFS('Master Data'!I:I,'Master Data'!A:A,"2026-05-04",'Master Data'!E:E,"Martins",'Master Data'!H:H,A11)</f>
        <v>6</v>
      </c>
      <c r="M11" s="6" t="n">
        <f aca="false">SUMIFS('Master Data'!I:I,'Master Data'!A:A,"2026-05-11",'Master Data'!E:E,"Martins",'Master Data'!H:H,A11)</f>
        <v>1</v>
      </c>
      <c r="N11" s="6" t="n">
        <f aca="false">SUMIFS('Master Data'!I:I,'Master Data'!A:A,"2026-05-28",'Master Data'!E:E,"Martins",'Master Data'!H:H,A11)</f>
        <v>4</v>
      </c>
      <c r="O11" s="6" t="n">
        <f aca="false">SUM(B11:N11)</f>
        <v>66</v>
      </c>
    </row>
    <row r="12" customFormat="false" ht="14.25" hidden="false" customHeight="true" outlineLevel="0" collapsed="false">
      <c r="A12" s="5" t="s">
        <v>24</v>
      </c>
      <c r="B12" s="6" t="n">
        <f aca="false">SUMIFS('Master Data'!I:I,'Master Data'!A:A,"2026-02-09",'Master Data'!E:E,"Martins",'Master Data'!H:H,A12)</f>
        <v>3</v>
      </c>
      <c r="C12" s="6" t="n">
        <f aca="false">SUMIFS('Master Data'!I:I,'Master Data'!A:A,"2026-02-23",'Master Data'!E:E,"Martins",'Master Data'!H:H,A12)</f>
        <v>2</v>
      </c>
      <c r="D12" s="6" t="n">
        <f aca="false">SUMIFS('Master Data'!I:I,'Master Data'!A:A,"2026-03-02",'Master Data'!E:E,"Martins",'Master Data'!H:H,A12)</f>
        <v>4</v>
      </c>
      <c r="E12" s="6" t="n">
        <f aca="false">SUMIFS('Master Data'!I:I,'Master Data'!A:A,"2026-03-09",'Master Data'!E:E,"Martins",'Master Data'!H:H,A12)</f>
        <v>4</v>
      </c>
      <c r="F12" s="6" t="n">
        <f aca="false">SUMIFS('Master Data'!I:I,'Master Data'!A:A,"2026-03-16",'Master Data'!E:E,"Martins",'Master Data'!H:H,A12)</f>
        <v>5</v>
      </c>
      <c r="G12" s="6" t="n">
        <f aca="false">SUMIFS('Master Data'!I:I,'Master Data'!A:A,"2026-03-23",'Master Data'!E:E,"Martins",'Master Data'!H:H,A12)</f>
        <v>0</v>
      </c>
      <c r="H12" s="6" t="n">
        <f aca="false">SUMIFS('Master Data'!I:I,'Master Data'!A:A,"2026-03-30",'Master Data'!E:E,"Martins",'Master Data'!H:H,A12)</f>
        <v>0</v>
      </c>
      <c r="I12" s="6" t="n">
        <f aca="false">SUMIFS('Master Data'!I:I,'Master Data'!A:A,"2026-04-06",'Master Data'!E:E,"Martins",'Master Data'!H:H,A12)</f>
        <v>2</v>
      </c>
      <c r="J12" s="6" t="n">
        <f aca="false">SUMIFS('Master Data'!I:I,'Master Data'!A:A,"2026-04-13",'Master Data'!E:E,"Martins",'Master Data'!H:H,A12)</f>
        <v>0</v>
      </c>
      <c r="K12" s="6" t="n">
        <f aca="false">SUMIFS('Master Data'!I:I,'Master Data'!A:A,"2026-04-20",'Master Data'!E:E,"Martins",'Master Data'!H:H,A12)</f>
        <v>0</v>
      </c>
      <c r="L12" s="6" t="n">
        <f aca="false">SUMIFS('Master Data'!I:I,'Master Data'!A:A,"2026-05-04",'Master Data'!E:E,"Martins",'Master Data'!H:H,A12)</f>
        <v>0</v>
      </c>
      <c r="M12" s="6" t="n">
        <f aca="false">SUMIFS('Master Data'!I:I,'Master Data'!A:A,"2026-05-11",'Master Data'!E:E,"Martins",'Master Data'!H:H,A12)</f>
        <v>0</v>
      </c>
      <c r="N12" s="6" t="n">
        <f aca="false">SUMIFS('Master Data'!I:I,'Master Data'!A:A,"2026-05-28",'Master Data'!E:E,"Martins",'Master Data'!H:H,A12)</f>
        <v>0</v>
      </c>
      <c r="O12" s="6" t="n">
        <f aca="false">SUM(B12:N12)</f>
        <v>20</v>
      </c>
    </row>
    <row r="13" customFormat="false" ht="14.25" hidden="false" customHeight="true" outlineLevel="0" collapsed="false">
      <c r="A13" s="5" t="s">
        <v>25</v>
      </c>
      <c r="B13" s="6" t="n">
        <f aca="false">SUMIFS('Master Data'!I:I,'Master Data'!A:A,"2026-02-09",'Master Data'!E:E,"Martins",'Master Data'!H:H,A13)</f>
        <v>1</v>
      </c>
      <c r="C13" s="6" t="n">
        <f aca="false">SUMIFS('Master Data'!I:I,'Master Data'!A:A,"2026-02-23",'Master Data'!E:E,"Martins",'Master Data'!H:H,A13)</f>
        <v>2</v>
      </c>
      <c r="D13" s="6" t="n">
        <f aca="false">SUMIFS('Master Data'!I:I,'Master Data'!A:A,"2026-03-02",'Master Data'!E:E,"Martins",'Master Data'!H:H,A13)</f>
        <v>0</v>
      </c>
      <c r="E13" s="6" t="n">
        <f aca="false">SUMIFS('Master Data'!I:I,'Master Data'!A:A,"2026-03-09",'Master Data'!E:E,"Martins",'Master Data'!H:H,A13)</f>
        <v>0</v>
      </c>
      <c r="F13" s="6" t="n">
        <f aca="false">SUMIFS('Master Data'!I:I,'Master Data'!A:A,"2026-03-16",'Master Data'!E:E,"Martins",'Master Data'!H:H,A13)</f>
        <v>0</v>
      </c>
      <c r="G13" s="6" t="n">
        <f aca="false">SUMIFS('Master Data'!I:I,'Master Data'!A:A,"2026-03-23",'Master Data'!E:E,"Martins",'Master Data'!H:H,A13)</f>
        <v>0</v>
      </c>
      <c r="H13" s="6" t="n">
        <f aca="false">SUMIFS('Master Data'!I:I,'Master Data'!A:A,"2026-03-30",'Master Data'!E:E,"Martins",'Master Data'!H:H,A13)</f>
        <v>0</v>
      </c>
      <c r="I13" s="6" t="n">
        <f aca="false">SUMIFS('Master Data'!I:I,'Master Data'!A:A,"2026-04-06",'Master Data'!E:E,"Martins",'Master Data'!H:H,A13)</f>
        <v>0</v>
      </c>
      <c r="J13" s="6" t="n">
        <f aca="false">SUMIFS('Master Data'!I:I,'Master Data'!A:A,"2026-04-13",'Master Data'!E:E,"Martins",'Master Data'!H:H,A13)</f>
        <v>0</v>
      </c>
      <c r="K13" s="6" t="n">
        <f aca="false">SUMIFS('Master Data'!I:I,'Master Data'!A:A,"2026-04-20",'Master Data'!E:E,"Martins",'Master Data'!H:H,A13)</f>
        <v>0</v>
      </c>
      <c r="L13" s="6" t="n">
        <f aca="false">SUMIFS('Master Data'!I:I,'Master Data'!A:A,"2026-05-04",'Master Data'!E:E,"Martins",'Master Data'!H:H,A13)</f>
        <v>0</v>
      </c>
      <c r="M13" s="6" t="n">
        <f aca="false">SUMIFS('Master Data'!I:I,'Master Data'!A:A,"2026-05-11",'Master Data'!E:E,"Martins",'Master Data'!H:H,A13)</f>
        <v>0</v>
      </c>
      <c r="N13" s="6" t="n">
        <f aca="false">SUMIFS('Master Data'!I:I,'Master Data'!A:A,"2026-05-28",'Master Data'!E:E,"Martins",'Master Data'!H:H,A13)</f>
        <v>0</v>
      </c>
      <c r="O13" s="6" t="n">
        <f aca="false">SUM(B13:N13)</f>
        <v>3</v>
      </c>
    </row>
    <row r="14" customFormat="false" ht="14.25" hidden="false" customHeight="true" outlineLevel="0" collapsed="false">
      <c r="A14" s="5" t="s">
        <v>26</v>
      </c>
      <c r="B14" s="6" t="n">
        <f aca="false">SUMIFS('Master Data'!I:I,'Master Data'!A:A,"2026-02-09",'Master Data'!E:E,"Martins",'Master Data'!H:H,A14)</f>
        <v>0</v>
      </c>
      <c r="C14" s="6" t="n">
        <f aca="false">SUMIFS('Master Data'!I:I,'Master Data'!A:A,"2026-02-23",'Master Data'!E:E,"Martins",'Master Data'!H:H,A14)</f>
        <v>0</v>
      </c>
      <c r="D14" s="6" t="n">
        <f aca="false">SUMIFS('Master Data'!I:I,'Master Data'!A:A,"2026-03-02",'Master Data'!E:E,"Martins",'Master Data'!H:H,A14)</f>
        <v>3</v>
      </c>
      <c r="E14" s="6" t="n">
        <f aca="false">SUMIFS('Master Data'!I:I,'Master Data'!A:A,"2026-03-09",'Master Data'!E:E,"Martins",'Master Data'!H:H,A14)</f>
        <v>0</v>
      </c>
      <c r="F14" s="6" t="n">
        <f aca="false">SUMIFS('Master Data'!I:I,'Master Data'!A:A,"2026-03-16",'Master Data'!E:E,"Martins",'Master Data'!H:H,A14)</f>
        <v>0</v>
      </c>
      <c r="G14" s="6" t="n">
        <f aca="false">SUMIFS('Master Data'!I:I,'Master Data'!A:A,"2026-03-23",'Master Data'!E:E,"Martins",'Master Data'!H:H,A14)</f>
        <v>0</v>
      </c>
      <c r="H14" s="6" t="n">
        <f aca="false">SUMIFS('Master Data'!I:I,'Master Data'!A:A,"2026-03-30",'Master Data'!E:E,"Martins",'Master Data'!H:H,A14)</f>
        <v>0</v>
      </c>
      <c r="I14" s="6" t="n">
        <f aca="false">SUMIFS('Master Data'!I:I,'Master Data'!A:A,"2026-04-06",'Master Data'!E:E,"Martins",'Master Data'!H:H,A14)</f>
        <v>1</v>
      </c>
      <c r="J14" s="6" t="n">
        <f aca="false">SUMIFS('Master Data'!I:I,'Master Data'!A:A,"2026-04-13",'Master Data'!E:E,"Martins",'Master Data'!H:H,A14)</f>
        <v>0</v>
      </c>
      <c r="K14" s="6" t="n">
        <f aca="false">SUMIFS('Master Data'!I:I,'Master Data'!A:A,"2026-04-20",'Master Data'!E:E,"Martins",'Master Data'!H:H,A14)</f>
        <v>0</v>
      </c>
      <c r="L14" s="6" t="n">
        <f aca="false">SUMIFS('Master Data'!I:I,'Master Data'!A:A,"2026-05-04",'Master Data'!E:E,"Martins",'Master Data'!H:H,A14)</f>
        <v>1</v>
      </c>
      <c r="M14" s="6" t="n">
        <f aca="false">SUMIFS('Master Data'!I:I,'Master Data'!A:A,"2026-05-11",'Master Data'!E:E,"Martins",'Master Data'!H:H,A14)</f>
        <v>0</v>
      </c>
      <c r="N14" s="6" t="n">
        <f aca="false">SUMIFS('Master Data'!I:I,'Master Data'!A:A,"2026-05-28",'Master Data'!E:E,"Martins",'Master Data'!H:H,A14)</f>
        <v>0</v>
      </c>
      <c r="O14" s="6" t="n">
        <f aca="false">SUM(B14:N14)</f>
        <v>5</v>
      </c>
    </row>
    <row r="15" customFormat="false" ht="14.25" hidden="false" customHeight="true" outlineLevel="0" collapsed="false">
      <c r="A15" s="5" t="s">
        <v>27</v>
      </c>
      <c r="B15" s="6" t="n">
        <f aca="false">SUMIFS('Master Data'!I:I,'Master Data'!A:A,"2026-02-09",'Master Data'!E:E,"Martins",'Master Data'!H:H,A15)</f>
        <v>0</v>
      </c>
      <c r="C15" s="6" t="n">
        <f aca="false">SUMIFS('Master Data'!I:I,'Master Data'!A:A,"2026-02-23",'Master Data'!E:E,"Martins",'Master Data'!H:H,A15)</f>
        <v>0</v>
      </c>
      <c r="D15" s="6" t="n">
        <f aca="false">SUMIFS('Master Data'!I:I,'Master Data'!A:A,"2026-03-02",'Master Data'!E:E,"Martins",'Master Data'!H:H,A15)</f>
        <v>0</v>
      </c>
      <c r="E15" s="6" t="n">
        <f aca="false">SUMIFS('Master Data'!I:I,'Master Data'!A:A,"2026-03-09",'Master Data'!E:E,"Martins",'Master Data'!H:H,A15)</f>
        <v>0</v>
      </c>
      <c r="F15" s="6" t="n">
        <f aca="false">SUMIFS('Master Data'!I:I,'Master Data'!A:A,"2026-03-16",'Master Data'!E:E,"Martins",'Master Data'!H:H,A15)</f>
        <v>0</v>
      </c>
      <c r="G15" s="6" t="n">
        <f aca="false">SUMIFS('Master Data'!I:I,'Master Data'!A:A,"2026-03-23",'Master Data'!E:E,"Martins",'Master Data'!H:H,A15)</f>
        <v>0</v>
      </c>
      <c r="H15" s="6" t="n">
        <f aca="false">SUMIFS('Master Data'!I:I,'Master Data'!A:A,"2026-03-30",'Master Data'!E:E,"Martins",'Master Data'!H:H,A15)</f>
        <v>0</v>
      </c>
      <c r="I15" s="6" t="n">
        <f aca="false">SUMIFS('Master Data'!I:I,'Master Data'!A:A,"2026-04-06",'Master Data'!E:E,"Martins",'Master Data'!H:H,A15)</f>
        <v>0</v>
      </c>
      <c r="J15" s="6" t="n">
        <f aca="false">SUMIFS('Master Data'!I:I,'Master Data'!A:A,"2026-04-13",'Master Data'!E:E,"Martins",'Master Data'!H:H,A15)</f>
        <v>0</v>
      </c>
      <c r="K15" s="6" t="n">
        <f aca="false">SUMIFS('Master Data'!I:I,'Master Data'!A:A,"2026-04-20",'Master Data'!E:E,"Martins",'Master Data'!H:H,A15)</f>
        <v>0</v>
      </c>
      <c r="L15" s="6" t="n">
        <f aca="false">SUMIFS('Master Data'!I:I,'Master Data'!A:A,"2026-05-04",'Master Data'!E:E,"Martins",'Master Data'!H:H,A15)</f>
        <v>0</v>
      </c>
      <c r="M15" s="6" t="n">
        <f aca="false">SUMIFS('Master Data'!I:I,'Master Data'!A:A,"2026-05-11",'Master Data'!E:E,"Martins",'Master Data'!H:H,A15)</f>
        <v>0</v>
      </c>
      <c r="N15" s="6" t="n">
        <f aca="false">SUMIFS('Master Data'!I:I,'Master Data'!A:A,"2026-05-28",'Master Data'!E:E,"Martins",'Master Data'!H:H,A15)</f>
        <v>0</v>
      </c>
      <c r="O15" s="6" t="n">
        <f aca="false">SUM(B15:N15)</f>
        <v>0</v>
      </c>
    </row>
    <row r="16" customFormat="false" ht="14.25" hidden="false" customHeight="true" outlineLevel="0" collapsed="false">
      <c r="A16" s="7" t="s">
        <v>28</v>
      </c>
      <c r="B16" s="8" t="n">
        <f aca="false">SUMIFS('Receipt Summary'!F:F,'Receipt Summary'!A:A,"2026-02-09",'Receipt Summary'!D:D,"Martins")</f>
        <v>150</v>
      </c>
      <c r="C16" s="8" t="n">
        <f aca="false">SUMIFS('Receipt Summary'!F:F,'Receipt Summary'!A:A,"2026-02-23",'Receipt Summary'!D:D,"Martins")</f>
        <v>181</v>
      </c>
      <c r="D16" s="8" t="n">
        <f aca="false">SUMIFS('Receipt Summary'!F:F,'Receipt Summary'!A:A,"2026-03-02",'Receipt Summary'!D:D,"Martins")</f>
        <v>353</v>
      </c>
      <c r="E16" s="8" t="n">
        <f aca="false">SUMIFS('Receipt Summary'!F:F,'Receipt Summary'!A:A,"2026-03-09",'Receipt Summary'!D:D,"Martins")</f>
        <v>221</v>
      </c>
      <c r="F16" s="8" t="n">
        <f aca="false">SUMIFS('Receipt Summary'!F:F,'Receipt Summary'!A:A,"2026-03-16",'Receipt Summary'!D:D,"Martins")</f>
        <v>220</v>
      </c>
      <c r="G16" s="8" t="n">
        <f aca="false">SUMIFS('Receipt Summary'!F:F,'Receipt Summary'!A:A,"2026-03-23",'Receipt Summary'!D:D,"Martins")</f>
        <v>209</v>
      </c>
      <c r="H16" s="8" t="n">
        <f aca="false">SUMIFS('Receipt Summary'!F:F,'Receipt Summary'!A:A,"2026-03-30",'Receipt Summary'!D:D,"Martins")</f>
        <v>227</v>
      </c>
      <c r="I16" s="8" t="n">
        <f aca="false">SUMIFS('Receipt Summary'!F:F,'Receipt Summary'!A:A,"2026-04-06",'Receipt Summary'!D:D,"Martins")</f>
        <v>180</v>
      </c>
      <c r="J16" s="8" t="n">
        <f aca="false">SUMIFS('Receipt Summary'!F:F,'Receipt Summary'!A:A,"2026-04-13",'Receipt Summary'!D:D,"Martins")</f>
        <v>200</v>
      </c>
      <c r="K16" s="8" t="n">
        <f aca="false">SUMIFS('Receipt Summary'!F:F,'Receipt Summary'!A:A,"2026-04-20",'Receipt Summary'!D:D,"Martins")</f>
        <v>170</v>
      </c>
      <c r="L16" s="8" t="n">
        <f aca="false">SUMIFS('Receipt Summary'!F:F,'Receipt Summary'!A:A,"2026-05-04",'Receipt Summary'!D:D,"Martins")</f>
        <v>270</v>
      </c>
      <c r="M16" s="8" t="n">
        <f aca="false">SUMIFS('Receipt Summary'!F:F,'Receipt Summary'!A:A,"2026-05-11",'Receipt Summary'!D:D,"Martins")</f>
        <v>100</v>
      </c>
      <c r="N16" s="8" t="n">
        <f aca="false">SUMIFS('Receipt Summary'!F:F,'Receipt Summary'!A:A,"2026-05-28",'Receipt Summary'!D:D,"Martins")</f>
        <v>270</v>
      </c>
      <c r="O16" s="8" t="n">
        <f aca="false">SUM(B16:N16)</f>
        <v>2751</v>
      </c>
    </row>
    <row r="17" customFormat="false" ht="14.25" hidden="false" customHeight="true" outlineLevel="0" collapsed="false">
      <c r="A17" s="7" t="s">
        <v>29</v>
      </c>
      <c r="B17" s="8" t="n">
        <f aca="false">SUMIFS('Receipt Summary'!H:H,'Receipt Summary'!A:A,"2026-02-09",'Receipt Summary'!D:D,"Martins")</f>
        <v>19</v>
      </c>
      <c r="C17" s="8" t="n">
        <f aca="false">SUMIFS('Receipt Summary'!H:H,'Receipt Summary'!A:A,"2026-02-23",'Receipt Summary'!D:D,"Martins")</f>
        <v>43</v>
      </c>
      <c r="D17" s="8" t="n">
        <f aca="false">SUMIFS('Receipt Summary'!H:H,'Receipt Summary'!A:A,"2026-03-02",'Receipt Summary'!D:D,"Martins")</f>
        <v>100</v>
      </c>
      <c r="E17" s="8" t="n">
        <f aca="false">SUMIFS('Receipt Summary'!H:H,'Receipt Summary'!A:A,"2026-03-09",'Receipt Summary'!D:D,"Martins")</f>
        <v>37</v>
      </c>
      <c r="F17" s="8" t="n">
        <f aca="false">SUMIFS('Receipt Summary'!H:H,'Receipt Summary'!A:A,"2026-03-16",'Receipt Summary'!D:D,"Martins")</f>
        <v>33</v>
      </c>
      <c r="G17" s="8" t="n">
        <f aca="false">SUMIFS('Receipt Summary'!H:H,'Receipt Summary'!A:A,"2026-03-23",'Receipt Summary'!D:D,"Martins")</f>
        <v>38</v>
      </c>
      <c r="H17" s="8" t="n">
        <f aca="false">SUMIFS('Receipt Summary'!H:H,'Receipt Summary'!A:A,"2026-03-30",'Receipt Summary'!D:D,"Martins")</f>
        <v>21</v>
      </c>
      <c r="I17" s="8" t="n">
        <f aca="false">SUMIFS('Receipt Summary'!H:H,'Receipt Summary'!A:A,"2026-04-06",'Receipt Summary'!D:D,"Martins")</f>
        <v>20</v>
      </c>
      <c r="J17" s="8" t="n">
        <f aca="false">SUMIFS('Receipt Summary'!H:H,'Receipt Summary'!A:A,"2026-04-13",'Receipt Summary'!D:D,"Martins")</f>
        <v>10</v>
      </c>
      <c r="K17" s="8" t="n">
        <f aca="false">SUMIFS('Receipt Summary'!H:H,'Receipt Summary'!A:A,"2026-04-20",'Receipt Summary'!D:D,"Martins")</f>
        <v>24</v>
      </c>
      <c r="L17" s="8" t="n">
        <f aca="false">SUMIFS('Receipt Summary'!H:H,'Receipt Summary'!A:A,"2026-05-04",'Receipt Summary'!D:D,"Martins")</f>
        <v>14</v>
      </c>
      <c r="M17" s="8" t="n">
        <f aca="false">SUMIFS('Receipt Summary'!H:H,'Receipt Summary'!A:A,"2026-05-11",'Receipt Summary'!D:D,"Martins")</f>
        <v>3</v>
      </c>
      <c r="N17" s="8" t="n">
        <f aca="false">SUMIFS('Receipt Summary'!H:H,'Receipt Summary'!A:A,"2026-05-28",'Receipt Summary'!D:D,"Martins")</f>
        <v>5</v>
      </c>
      <c r="O17" s="8" t="n">
        <f aca="false">SUM(B17:N17)</f>
        <v>367</v>
      </c>
    </row>
    <row r="18" customFormat="false" ht="14.25" hidden="false" customHeight="true" outlineLevel="0" collapsed="false">
      <c r="A18" s="7" t="s">
        <v>30</v>
      </c>
      <c r="B18" s="9" t="n">
        <f aca="false">IFERROR(B17/B16,0)</f>
        <v>0.126666666666667</v>
      </c>
      <c r="C18" s="9" t="n">
        <f aca="false">IFERROR(C17/C16,0)</f>
        <v>0.237569060773481</v>
      </c>
      <c r="D18" s="9" t="n">
        <f aca="false">IFERROR(D17/D16,0)</f>
        <v>0.28328611898017</v>
      </c>
      <c r="E18" s="9" t="n">
        <f aca="false">IFERROR(E17/E16,0)</f>
        <v>0.167420814479638</v>
      </c>
      <c r="F18" s="9" t="n">
        <f aca="false">IFERROR(F17/F16,0)</f>
        <v>0.15</v>
      </c>
      <c r="G18" s="9" t="n">
        <f aca="false">IFERROR(G17/G16,0)</f>
        <v>0.181818181818182</v>
      </c>
      <c r="H18" s="9" t="n">
        <f aca="false">IFERROR(H17/H16,0)</f>
        <v>0.092511013215859</v>
      </c>
      <c r="I18" s="9" t="n">
        <f aca="false">IFERROR(I17/I16,0)</f>
        <v>0.111111111111111</v>
      </c>
      <c r="J18" s="9" t="n">
        <f aca="false">IFERROR(J17/J16,0)</f>
        <v>0.05</v>
      </c>
      <c r="K18" s="9" t="n">
        <f aca="false">IFERROR(K17/K16,0)</f>
        <v>0.141176470588235</v>
      </c>
      <c r="L18" s="9" t="n">
        <f aca="false">IFERROR(L17/L16,0)</f>
        <v>0.0518518518518519</v>
      </c>
      <c r="M18" s="9" t="n">
        <f aca="false">IFERROR(M17/M16,0)</f>
        <v>0.03</v>
      </c>
      <c r="N18" s="9" t="n">
        <f aca="false">IFERROR(N17/N16,0)</f>
        <v>0.0185185185185185</v>
      </c>
      <c r="O18" s="9" t="n">
        <f aca="false">IFERROR(O17/O16,0)</f>
        <v>0.133406034169393</v>
      </c>
    </row>
    <row r="21" customFormat="false" ht="21.75" hidden="false" customHeight="true" outlineLevel="0" collapsed="false">
      <c r="A21" s="10" t="s">
        <v>31</v>
      </c>
      <c r="B21" s="10"/>
      <c r="C21" s="10"/>
      <c r="D21" s="10"/>
      <c r="E21" s="10"/>
      <c r="F21" s="10"/>
      <c r="G21" s="10"/>
      <c r="H21" s="10"/>
      <c r="I21" s="10"/>
    </row>
    <row r="22" customFormat="false" ht="27.75" hidden="false" customHeight="true" outlineLevel="0" collapsed="false">
      <c r="A22" s="4" t="s">
        <v>3</v>
      </c>
      <c r="B22" s="4" t="s">
        <v>7</v>
      </c>
      <c r="C22" s="4" t="s">
        <v>9</v>
      </c>
      <c r="D22" s="4" t="s">
        <v>10</v>
      </c>
      <c r="E22" s="4" t="s">
        <v>13</v>
      </c>
      <c r="F22" s="4" t="s">
        <v>14</v>
      </c>
      <c r="G22" s="4" t="s">
        <v>15</v>
      </c>
      <c r="H22" s="4" t="s">
        <v>16</v>
      </c>
      <c r="I22" s="4" t="s">
        <v>17</v>
      </c>
    </row>
    <row r="23" customFormat="false" ht="14.25" hidden="false" customHeight="true" outlineLevel="0" collapsed="false">
      <c r="A23" s="5" t="s">
        <v>18</v>
      </c>
      <c r="B23" s="6" t="n">
        <f aca="false">SUMIFS('Master Data'!I:I,'Master Data'!A:A,"2026-03-09",'Master Data'!E:E,"Parks",'Master Data'!H:H,A23)</f>
        <v>1</v>
      </c>
      <c r="C23" s="6" t="n">
        <f aca="false">SUMIFS('Master Data'!I:I,'Master Data'!A:A,"2026-03-23",'Master Data'!E:E,"Parks",'Master Data'!H:H,A23)</f>
        <v>4</v>
      </c>
      <c r="D23" s="6" t="n">
        <f aca="false">SUMIFS('Master Data'!I:I,'Master Data'!A:A,"2026-03-30",'Master Data'!E:E,"Parks",'Master Data'!H:H,A23)</f>
        <v>2</v>
      </c>
      <c r="E23" s="6" t="n">
        <f aca="false">SUMIFS('Master Data'!I:I,'Master Data'!A:A,"2026-04-20",'Master Data'!E:E,"Parks",'Master Data'!H:H,A23)</f>
        <v>22</v>
      </c>
      <c r="F23" s="6" t="n">
        <f aca="false">SUMIFS('Master Data'!I:I,'Master Data'!A:A,"2026-05-04",'Master Data'!E:E,"Parks",'Master Data'!H:H,A23)</f>
        <v>2</v>
      </c>
      <c r="G23" s="6" t="n">
        <f aca="false">SUMIFS('Master Data'!I:I,'Master Data'!A:A,"2026-05-11",'Master Data'!E:E,"Parks",'Master Data'!H:H,A23)</f>
        <v>187</v>
      </c>
      <c r="H23" s="6" t="n">
        <f aca="false">SUMIFS('Master Data'!I:I,'Master Data'!A:A,"2026-05-28",'Master Data'!E:E,"Parks",'Master Data'!H:H,A23)</f>
        <v>0</v>
      </c>
      <c r="I23" s="6" t="n">
        <f aca="false">SUM(B23:H23)</f>
        <v>218</v>
      </c>
    </row>
    <row r="24" customFormat="false" ht="14.25" hidden="false" customHeight="true" outlineLevel="0" collapsed="false">
      <c r="A24" s="5" t="s">
        <v>19</v>
      </c>
      <c r="B24" s="6" t="n">
        <f aca="false">SUMIFS('Master Data'!I:I,'Master Data'!A:A,"2026-03-09",'Master Data'!E:E,"Parks",'Master Data'!H:H,A24)</f>
        <v>0</v>
      </c>
      <c r="C24" s="6" t="n">
        <f aca="false">SUMIFS('Master Data'!I:I,'Master Data'!A:A,"2026-03-23",'Master Data'!E:E,"Parks",'Master Data'!H:H,A24)</f>
        <v>0</v>
      </c>
      <c r="D24" s="6" t="n">
        <f aca="false">SUMIFS('Master Data'!I:I,'Master Data'!A:A,"2026-03-30",'Master Data'!E:E,"Parks",'Master Data'!H:H,A24)</f>
        <v>0</v>
      </c>
      <c r="E24" s="6" t="n">
        <f aca="false">SUMIFS('Master Data'!I:I,'Master Data'!A:A,"2026-04-20",'Master Data'!E:E,"Parks",'Master Data'!H:H,A24)</f>
        <v>0</v>
      </c>
      <c r="F24" s="6" t="n">
        <f aca="false">SUMIFS('Master Data'!I:I,'Master Data'!A:A,"2026-05-04",'Master Data'!E:E,"Parks",'Master Data'!H:H,A24)</f>
        <v>0</v>
      </c>
      <c r="G24" s="6" t="n">
        <f aca="false">SUMIFS('Master Data'!I:I,'Master Data'!A:A,"2026-05-11",'Master Data'!E:E,"Parks",'Master Data'!H:H,A24)</f>
        <v>0</v>
      </c>
      <c r="H24" s="6" t="n">
        <f aca="false">SUMIFS('Master Data'!I:I,'Master Data'!A:A,"2026-05-28",'Master Data'!E:E,"Parks",'Master Data'!H:H,A24)</f>
        <v>0</v>
      </c>
      <c r="I24" s="6" t="n">
        <f aca="false">SUM(B24:H24)</f>
        <v>0</v>
      </c>
    </row>
    <row r="25" customFormat="false" ht="14.25" hidden="false" customHeight="true" outlineLevel="0" collapsed="false">
      <c r="A25" s="5" t="s">
        <v>20</v>
      </c>
      <c r="B25" s="6" t="n">
        <f aca="false">SUMIFS('Master Data'!I:I,'Master Data'!A:A,"2026-03-09",'Master Data'!E:E,"Parks",'Master Data'!H:H,A25)</f>
        <v>1</v>
      </c>
      <c r="C25" s="6" t="n">
        <f aca="false">SUMIFS('Master Data'!I:I,'Master Data'!A:A,"2026-03-23",'Master Data'!E:E,"Parks",'Master Data'!H:H,A25)</f>
        <v>0</v>
      </c>
      <c r="D25" s="6" t="n">
        <f aca="false">SUMIFS('Master Data'!I:I,'Master Data'!A:A,"2026-03-30",'Master Data'!E:E,"Parks",'Master Data'!H:H,A25)</f>
        <v>0</v>
      </c>
      <c r="E25" s="6" t="n">
        <f aca="false">SUMIFS('Master Data'!I:I,'Master Data'!A:A,"2026-04-20",'Master Data'!E:E,"Parks",'Master Data'!H:H,A25)</f>
        <v>0</v>
      </c>
      <c r="F25" s="6" t="n">
        <f aca="false">SUMIFS('Master Data'!I:I,'Master Data'!A:A,"2026-05-04",'Master Data'!E:E,"Parks",'Master Data'!H:H,A25)</f>
        <v>0</v>
      </c>
      <c r="G25" s="6" t="n">
        <f aca="false">SUMIFS('Master Data'!I:I,'Master Data'!A:A,"2026-05-11",'Master Data'!E:E,"Parks",'Master Data'!H:H,A25)</f>
        <v>0</v>
      </c>
      <c r="H25" s="6" t="n">
        <f aca="false">SUMIFS('Master Data'!I:I,'Master Data'!A:A,"2026-05-28",'Master Data'!E:E,"Parks",'Master Data'!H:H,A25)</f>
        <v>0</v>
      </c>
      <c r="I25" s="6" t="n">
        <f aca="false">SUM(B25:H25)</f>
        <v>1</v>
      </c>
    </row>
    <row r="26" customFormat="false" ht="14.25" hidden="false" customHeight="true" outlineLevel="0" collapsed="false">
      <c r="A26" s="5" t="s">
        <v>21</v>
      </c>
      <c r="B26" s="6" t="n">
        <f aca="false">SUMIFS('Master Data'!I:I,'Master Data'!A:A,"2026-03-09",'Master Data'!E:E,"Parks",'Master Data'!H:H,A26)</f>
        <v>0</v>
      </c>
      <c r="C26" s="6" t="n">
        <f aca="false">SUMIFS('Master Data'!I:I,'Master Data'!A:A,"2026-03-23",'Master Data'!E:E,"Parks",'Master Data'!H:H,A26)</f>
        <v>0</v>
      </c>
      <c r="D26" s="6" t="n">
        <f aca="false">SUMIFS('Master Data'!I:I,'Master Data'!A:A,"2026-03-30",'Master Data'!E:E,"Parks",'Master Data'!H:H,A26)</f>
        <v>1</v>
      </c>
      <c r="E26" s="6" t="n">
        <f aca="false">SUMIFS('Master Data'!I:I,'Master Data'!A:A,"2026-04-20",'Master Data'!E:E,"Parks",'Master Data'!H:H,A26)</f>
        <v>4</v>
      </c>
      <c r="F26" s="6" t="n">
        <f aca="false">SUMIFS('Master Data'!I:I,'Master Data'!A:A,"2026-05-04",'Master Data'!E:E,"Parks",'Master Data'!H:H,A26)</f>
        <v>0</v>
      </c>
      <c r="G26" s="6" t="n">
        <f aca="false">SUMIFS('Master Data'!I:I,'Master Data'!A:A,"2026-05-11",'Master Data'!E:E,"Parks",'Master Data'!H:H,A26)</f>
        <v>0</v>
      </c>
      <c r="H26" s="6" t="n">
        <f aca="false">SUMIFS('Master Data'!I:I,'Master Data'!A:A,"2026-05-28",'Master Data'!E:E,"Parks",'Master Data'!H:H,A26)</f>
        <v>0</v>
      </c>
      <c r="I26" s="6" t="n">
        <f aca="false">SUM(B26:H26)</f>
        <v>5</v>
      </c>
    </row>
    <row r="27" customFormat="false" ht="14.25" hidden="false" customHeight="true" outlineLevel="0" collapsed="false">
      <c r="A27" s="5" t="s">
        <v>22</v>
      </c>
      <c r="B27" s="6" t="n">
        <f aca="false">SUMIFS('Master Data'!I:I,'Master Data'!A:A,"2026-03-09",'Master Data'!E:E,"Parks",'Master Data'!H:H,A27)</f>
        <v>0</v>
      </c>
      <c r="C27" s="6" t="n">
        <f aca="false">SUMIFS('Master Data'!I:I,'Master Data'!A:A,"2026-03-23",'Master Data'!E:E,"Parks",'Master Data'!H:H,A27)</f>
        <v>0</v>
      </c>
      <c r="D27" s="6" t="n">
        <f aca="false">SUMIFS('Master Data'!I:I,'Master Data'!A:A,"2026-03-30",'Master Data'!E:E,"Parks",'Master Data'!H:H,A27)</f>
        <v>0</v>
      </c>
      <c r="E27" s="6" t="n">
        <f aca="false">SUMIFS('Master Data'!I:I,'Master Data'!A:A,"2026-04-20",'Master Data'!E:E,"Parks",'Master Data'!H:H,A27)</f>
        <v>0</v>
      </c>
      <c r="F27" s="6" t="n">
        <f aca="false">SUMIFS('Master Data'!I:I,'Master Data'!A:A,"2026-05-04",'Master Data'!E:E,"Parks",'Master Data'!H:H,A27)</f>
        <v>0</v>
      </c>
      <c r="G27" s="6" t="n">
        <f aca="false">SUMIFS('Master Data'!I:I,'Master Data'!A:A,"2026-05-11",'Master Data'!E:E,"Parks",'Master Data'!H:H,A27)</f>
        <v>0</v>
      </c>
      <c r="H27" s="6" t="n">
        <f aca="false">SUMIFS('Master Data'!I:I,'Master Data'!A:A,"2026-05-28",'Master Data'!E:E,"Parks",'Master Data'!H:H,A27)</f>
        <v>0</v>
      </c>
      <c r="I27" s="6" t="n">
        <f aca="false">SUM(B27:H27)</f>
        <v>0</v>
      </c>
    </row>
    <row r="28" customFormat="false" ht="14.25" hidden="false" customHeight="true" outlineLevel="0" collapsed="false">
      <c r="A28" s="5" t="s">
        <v>23</v>
      </c>
      <c r="B28" s="6" t="n">
        <f aca="false">SUMIFS('Master Data'!I:I,'Master Data'!A:A,"2026-03-09",'Master Data'!E:E,"Parks",'Master Data'!H:H,A28)</f>
        <v>0</v>
      </c>
      <c r="C28" s="6" t="n">
        <f aca="false">SUMIFS('Master Data'!I:I,'Master Data'!A:A,"2026-03-23",'Master Data'!E:E,"Parks",'Master Data'!H:H,A28)</f>
        <v>2</v>
      </c>
      <c r="D28" s="6" t="n">
        <f aca="false">SUMIFS('Master Data'!I:I,'Master Data'!A:A,"2026-03-30",'Master Data'!E:E,"Parks",'Master Data'!H:H,A28)</f>
        <v>2</v>
      </c>
      <c r="E28" s="6" t="n">
        <f aca="false">SUMIFS('Master Data'!I:I,'Master Data'!A:A,"2026-04-20",'Master Data'!E:E,"Parks",'Master Data'!H:H,A28)</f>
        <v>3</v>
      </c>
      <c r="F28" s="6" t="n">
        <f aca="false">SUMIFS('Master Data'!I:I,'Master Data'!A:A,"2026-05-04",'Master Data'!E:E,"Parks",'Master Data'!H:H,A28)</f>
        <v>0</v>
      </c>
      <c r="G28" s="6" t="n">
        <f aca="false">SUMIFS('Master Data'!I:I,'Master Data'!A:A,"2026-05-11",'Master Data'!E:E,"Parks",'Master Data'!H:H,A28)</f>
        <v>2</v>
      </c>
      <c r="H28" s="6" t="n">
        <f aca="false">SUMIFS('Master Data'!I:I,'Master Data'!A:A,"2026-05-28",'Master Data'!E:E,"Parks",'Master Data'!H:H,A28)</f>
        <v>0</v>
      </c>
      <c r="I28" s="6" t="n">
        <f aca="false">SUM(B28:H28)</f>
        <v>9</v>
      </c>
    </row>
    <row r="29" customFormat="false" ht="14.25" hidden="false" customHeight="true" outlineLevel="0" collapsed="false">
      <c r="A29" s="5" t="s">
        <v>24</v>
      </c>
      <c r="B29" s="6" t="n">
        <f aca="false">SUMIFS('Master Data'!I:I,'Master Data'!A:A,"2026-03-09",'Master Data'!E:E,"Parks",'Master Data'!H:H,A29)</f>
        <v>0</v>
      </c>
      <c r="C29" s="6" t="n">
        <f aca="false">SUMIFS('Master Data'!I:I,'Master Data'!A:A,"2026-03-23",'Master Data'!E:E,"Parks",'Master Data'!H:H,A29)</f>
        <v>0</v>
      </c>
      <c r="D29" s="6" t="n">
        <f aca="false">SUMIFS('Master Data'!I:I,'Master Data'!A:A,"2026-03-30",'Master Data'!E:E,"Parks",'Master Data'!H:H,A29)</f>
        <v>0</v>
      </c>
      <c r="E29" s="6" t="n">
        <f aca="false">SUMIFS('Master Data'!I:I,'Master Data'!A:A,"2026-04-20",'Master Data'!E:E,"Parks",'Master Data'!H:H,A29)</f>
        <v>0</v>
      </c>
      <c r="F29" s="6" t="n">
        <f aca="false">SUMIFS('Master Data'!I:I,'Master Data'!A:A,"2026-05-04",'Master Data'!E:E,"Parks",'Master Data'!H:H,A29)</f>
        <v>0</v>
      </c>
      <c r="G29" s="6" t="n">
        <f aca="false">SUMIFS('Master Data'!I:I,'Master Data'!A:A,"2026-05-11",'Master Data'!E:E,"Parks",'Master Data'!H:H,A29)</f>
        <v>0</v>
      </c>
      <c r="H29" s="6" t="n">
        <f aca="false">SUMIFS('Master Data'!I:I,'Master Data'!A:A,"2026-05-28",'Master Data'!E:E,"Parks",'Master Data'!H:H,A29)</f>
        <v>0</v>
      </c>
      <c r="I29" s="6" t="n">
        <f aca="false">SUM(B29:H29)</f>
        <v>0</v>
      </c>
    </row>
    <row r="30" customFormat="false" ht="14.25" hidden="false" customHeight="true" outlineLevel="0" collapsed="false">
      <c r="A30" s="5" t="s">
        <v>25</v>
      </c>
      <c r="B30" s="6" t="n">
        <f aca="false">SUMIFS('Master Data'!I:I,'Master Data'!A:A,"2026-03-09",'Master Data'!E:E,"Parks",'Master Data'!H:H,A30)</f>
        <v>0</v>
      </c>
      <c r="C30" s="6" t="n">
        <f aca="false">SUMIFS('Master Data'!I:I,'Master Data'!A:A,"2026-03-23",'Master Data'!E:E,"Parks",'Master Data'!H:H,A30)</f>
        <v>0</v>
      </c>
      <c r="D30" s="6" t="n">
        <f aca="false">SUMIFS('Master Data'!I:I,'Master Data'!A:A,"2026-03-30",'Master Data'!E:E,"Parks",'Master Data'!H:H,A30)</f>
        <v>0</v>
      </c>
      <c r="E30" s="6" t="n">
        <f aca="false">SUMIFS('Master Data'!I:I,'Master Data'!A:A,"2026-04-20",'Master Data'!E:E,"Parks",'Master Data'!H:H,A30)</f>
        <v>0</v>
      </c>
      <c r="F30" s="6" t="n">
        <f aca="false">SUMIFS('Master Data'!I:I,'Master Data'!A:A,"2026-05-04",'Master Data'!E:E,"Parks",'Master Data'!H:H,A30)</f>
        <v>0</v>
      </c>
      <c r="G30" s="6" t="n">
        <f aca="false">SUMIFS('Master Data'!I:I,'Master Data'!A:A,"2026-05-11",'Master Data'!E:E,"Parks",'Master Data'!H:H,A30)</f>
        <v>0</v>
      </c>
      <c r="H30" s="6" t="n">
        <f aca="false">SUMIFS('Master Data'!I:I,'Master Data'!A:A,"2026-05-28",'Master Data'!E:E,"Parks",'Master Data'!H:H,A30)</f>
        <v>0</v>
      </c>
      <c r="I30" s="6" t="n">
        <f aca="false">SUM(B30:H30)</f>
        <v>0</v>
      </c>
    </row>
    <row r="31" customFormat="false" ht="14.25" hidden="false" customHeight="true" outlineLevel="0" collapsed="false">
      <c r="A31" s="5" t="s">
        <v>26</v>
      </c>
      <c r="B31" s="6" t="n">
        <f aca="false">SUMIFS('Master Data'!I:I,'Master Data'!A:A,"2026-03-09",'Master Data'!E:E,"Parks",'Master Data'!H:H,A31)</f>
        <v>0</v>
      </c>
      <c r="C31" s="6" t="n">
        <f aca="false">SUMIFS('Master Data'!I:I,'Master Data'!A:A,"2026-03-23",'Master Data'!E:E,"Parks",'Master Data'!H:H,A31)</f>
        <v>0</v>
      </c>
      <c r="D31" s="6" t="n">
        <f aca="false">SUMIFS('Master Data'!I:I,'Master Data'!A:A,"2026-03-30",'Master Data'!E:E,"Parks",'Master Data'!H:H,A31)</f>
        <v>0</v>
      </c>
      <c r="E31" s="6" t="n">
        <f aca="false">SUMIFS('Master Data'!I:I,'Master Data'!A:A,"2026-04-20",'Master Data'!E:E,"Parks",'Master Data'!H:H,A31)</f>
        <v>0</v>
      </c>
      <c r="F31" s="6" t="n">
        <f aca="false">SUMIFS('Master Data'!I:I,'Master Data'!A:A,"2026-05-04",'Master Data'!E:E,"Parks",'Master Data'!H:H,A31)</f>
        <v>0</v>
      </c>
      <c r="G31" s="6" t="n">
        <f aca="false">SUMIFS('Master Data'!I:I,'Master Data'!A:A,"2026-05-11",'Master Data'!E:E,"Parks",'Master Data'!H:H,A31)</f>
        <v>0</v>
      </c>
      <c r="H31" s="6" t="n">
        <f aca="false">SUMIFS('Master Data'!I:I,'Master Data'!A:A,"2026-05-28",'Master Data'!E:E,"Parks",'Master Data'!H:H,A31)</f>
        <v>0</v>
      </c>
      <c r="I31" s="6" t="n">
        <f aca="false">SUM(B31:H31)</f>
        <v>0</v>
      </c>
    </row>
    <row r="32" customFormat="false" ht="14.25" hidden="false" customHeight="true" outlineLevel="0" collapsed="false">
      <c r="A32" s="5" t="s">
        <v>27</v>
      </c>
      <c r="B32" s="6" t="n">
        <f aca="false">SUMIFS('Master Data'!I:I,'Master Data'!A:A,"2026-03-09",'Master Data'!E:E,"Parks",'Master Data'!H:H,A32)</f>
        <v>0</v>
      </c>
      <c r="C32" s="6" t="n">
        <f aca="false">SUMIFS('Master Data'!I:I,'Master Data'!A:A,"2026-03-23",'Master Data'!E:E,"Parks",'Master Data'!H:H,A32)</f>
        <v>0</v>
      </c>
      <c r="D32" s="6" t="n">
        <f aca="false">SUMIFS('Master Data'!I:I,'Master Data'!A:A,"2026-03-30",'Master Data'!E:E,"Parks",'Master Data'!H:H,A32)</f>
        <v>2</v>
      </c>
      <c r="E32" s="6" t="n">
        <f aca="false">SUMIFS('Master Data'!I:I,'Master Data'!A:A,"2026-04-20",'Master Data'!E:E,"Parks",'Master Data'!H:H,A32)</f>
        <v>10</v>
      </c>
      <c r="F32" s="6" t="n">
        <f aca="false">SUMIFS('Master Data'!I:I,'Master Data'!A:A,"2026-05-04",'Master Data'!E:E,"Parks",'Master Data'!H:H,A32)</f>
        <v>2</v>
      </c>
      <c r="G32" s="6" t="n">
        <f aca="false">SUMIFS('Master Data'!I:I,'Master Data'!A:A,"2026-05-11",'Master Data'!E:E,"Parks",'Master Data'!H:H,A32)</f>
        <v>6</v>
      </c>
      <c r="H32" s="6" t="n">
        <f aca="false">SUMIFS('Master Data'!I:I,'Master Data'!A:A,"2026-05-28",'Master Data'!E:E,"Parks",'Master Data'!H:H,A32)</f>
        <v>0</v>
      </c>
      <c r="I32" s="6" t="n">
        <f aca="false">SUM(B32:H32)</f>
        <v>20</v>
      </c>
    </row>
    <row r="33" customFormat="false" ht="14.25" hidden="false" customHeight="true" outlineLevel="0" collapsed="false">
      <c r="A33" s="7" t="s">
        <v>28</v>
      </c>
      <c r="B33" s="8" t="n">
        <f aca="false">SUMIFS('Receipt Summary'!F:F,'Receipt Summary'!A:A,"2026-03-09",'Receipt Summary'!D:D,"Parks")</f>
        <v>15</v>
      </c>
      <c r="C33" s="8" t="n">
        <f aca="false">SUMIFS('Receipt Summary'!F:F,'Receipt Summary'!A:A,"2026-03-23",'Receipt Summary'!D:D,"Parks")</f>
        <v>22</v>
      </c>
      <c r="D33" s="8" t="n">
        <f aca="false">SUMIFS('Receipt Summary'!F:F,'Receipt Summary'!A:A,"2026-03-30",'Receipt Summary'!D:D,"Parks")</f>
        <v>15</v>
      </c>
      <c r="E33" s="8" t="n">
        <f aca="false">SUMIFS('Receipt Summary'!F:F,'Receipt Summary'!A:A,"2026-04-20",'Receipt Summary'!D:D,"Parks")</f>
        <v>118</v>
      </c>
      <c r="F33" s="8" t="n">
        <f aca="false">SUMIFS('Receipt Summary'!F:F,'Receipt Summary'!A:A,"2026-05-04",'Receipt Summary'!D:D,"Parks")</f>
        <v>30</v>
      </c>
      <c r="G33" s="8" t="n">
        <f aca="false">SUMIFS('Receipt Summary'!F:F,'Receipt Summary'!A:A,"2026-05-11",'Receipt Summary'!D:D,"Parks")</f>
        <v>220</v>
      </c>
      <c r="H33" s="8" t="n">
        <f aca="false">SUMIFS('Receipt Summary'!F:F,'Receipt Summary'!A:A,"2026-05-28",'Receipt Summary'!D:D,"Parks")</f>
        <v>7</v>
      </c>
      <c r="I33" s="8" t="n">
        <f aca="false">SUM(B33:H33)</f>
        <v>427</v>
      </c>
    </row>
    <row r="34" customFormat="false" ht="14.25" hidden="false" customHeight="true" outlineLevel="0" collapsed="false">
      <c r="A34" s="7" t="s">
        <v>29</v>
      </c>
      <c r="B34" s="8" t="n">
        <f aca="false">SUMIFS('Receipt Summary'!H:H,'Receipt Summary'!A:A,"2026-03-09",'Receipt Summary'!D:D,"Parks")</f>
        <v>2</v>
      </c>
      <c r="C34" s="8" t="n">
        <f aca="false">SUMIFS('Receipt Summary'!H:H,'Receipt Summary'!A:A,"2026-03-23",'Receipt Summary'!D:D,"Parks")</f>
        <v>6</v>
      </c>
      <c r="D34" s="8" t="n">
        <f aca="false">SUMIFS('Receipt Summary'!H:H,'Receipt Summary'!A:A,"2026-03-30",'Receipt Summary'!D:D,"Parks")</f>
        <v>7</v>
      </c>
      <c r="E34" s="8" t="n">
        <f aca="false">SUMIFS('Receipt Summary'!H:H,'Receipt Summary'!A:A,"2026-04-20",'Receipt Summary'!D:D,"Parks")</f>
        <v>39</v>
      </c>
      <c r="F34" s="8" t="n">
        <f aca="false">SUMIFS('Receipt Summary'!H:H,'Receipt Summary'!A:A,"2026-05-04",'Receipt Summary'!D:D,"Parks")</f>
        <v>4</v>
      </c>
      <c r="G34" s="8" t="n">
        <f aca="false">SUMIFS('Receipt Summary'!H:H,'Receipt Summary'!A:A,"2026-05-11",'Receipt Summary'!D:D,"Parks")</f>
        <v>195</v>
      </c>
      <c r="H34" s="8" t="n">
        <f aca="false">SUMIFS('Receipt Summary'!H:H,'Receipt Summary'!A:A,"2026-05-28",'Receipt Summary'!D:D,"Parks")</f>
        <v>0</v>
      </c>
      <c r="I34" s="8" t="n">
        <f aca="false">SUM(B34:H34)</f>
        <v>253</v>
      </c>
    </row>
    <row r="35" customFormat="false" ht="14.25" hidden="false" customHeight="true" outlineLevel="0" collapsed="false">
      <c r="A35" s="7" t="s">
        <v>30</v>
      </c>
      <c r="B35" s="9" t="n">
        <f aca="false">IFERROR(B34/B33,0)</f>
        <v>0.133333333333333</v>
      </c>
      <c r="C35" s="9" t="n">
        <f aca="false">IFERROR(C34/C33,0)</f>
        <v>0.272727272727273</v>
      </c>
      <c r="D35" s="9" t="n">
        <f aca="false">IFERROR(D34/D33,0)</f>
        <v>0.466666666666667</v>
      </c>
      <c r="E35" s="9" t="n">
        <f aca="false">IFERROR(E34/E33,0)</f>
        <v>0.330508474576271</v>
      </c>
      <c r="F35" s="9" t="n">
        <f aca="false">IFERROR(F34/F33,0)</f>
        <v>0.133333333333333</v>
      </c>
      <c r="G35" s="9" t="n">
        <f aca="false">IFERROR(G34/G33,0)</f>
        <v>0.886363636363636</v>
      </c>
      <c r="H35" s="9" t="n">
        <f aca="false">IFERROR(H34/H33,0)</f>
        <v>0</v>
      </c>
      <c r="I35" s="9" t="n">
        <f aca="false">IFERROR(I34/I33,0)</f>
        <v>0.592505854800937</v>
      </c>
    </row>
    <row r="38" customFormat="false" ht="21.75" hidden="false" customHeight="true" outlineLevel="0" collapsed="false">
      <c r="A38" s="3" t="s">
        <v>32</v>
      </c>
      <c r="B38" s="3"/>
      <c r="C38" s="3"/>
      <c r="D38" s="3"/>
      <c r="E38" s="3"/>
      <c r="F38" s="3"/>
    </row>
    <row r="39" customFormat="false" ht="28.5" hidden="false" customHeight="true" outlineLevel="0" collapsed="false">
      <c r="A39" s="11" t="s">
        <v>33</v>
      </c>
      <c r="B39" s="11" t="s">
        <v>3</v>
      </c>
      <c r="C39" s="11" t="s">
        <v>34</v>
      </c>
      <c r="D39" s="11" t="s">
        <v>35</v>
      </c>
      <c r="E39" s="11" t="s">
        <v>36</v>
      </c>
      <c r="F39" s="11" t="s">
        <v>37</v>
      </c>
    </row>
    <row r="40" customFormat="false" ht="14.25" hidden="false" customHeight="true" outlineLevel="0" collapsed="false">
      <c r="A40" s="6" t="n">
        <v>1</v>
      </c>
      <c r="B40" s="12" t="s">
        <v>18</v>
      </c>
      <c r="C40" s="6" t="n">
        <f aca="false">SUMIFS('Master Data'!I:I,'Master Data'!E:E,"Martins",'Master Data'!H:H,B40)</f>
        <v>171</v>
      </c>
      <c r="D40" s="6" t="n">
        <f aca="false">SUMIFS('Master Data'!I:I,'Master Data'!E:E,"Parks",'Master Data'!H:H,B40)</f>
        <v>218</v>
      </c>
      <c r="E40" s="6" t="n">
        <f aca="false">C40+D40</f>
        <v>389</v>
      </c>
      <c r="F40" s="13" t="n">
        <f aca="false">IFERROR(E40/SUMIFS('Master Data'!I:I,'Master Data'!H:H,"&lt;&gt;(no defects recorded)"),0)</f>
        <v>0.626409017713366</v>
      </c>
    </row>
    <row r="41" customFormat="false" ht="14.25" hidden="false" customHeight="true" outlineLevel="0" collapsed="false">
      <c r="A41" s="6" t="n">
        <v>2</v>
      </c>
      <c r="B41" s="12" t="s">
        <v>23</v>
      </c>
      <c r="C41" s="6" t="n">
        <f aca="false">SUMIFS('Master Data'!I:I,'Master Data'!E:E,"Martins",'Master Data'!H:H,B41)</f>
        <v>66</v>
      </c>
      <c r="D41" s="6" t="n">
        <f aca="false">SUMIFS('Master Data'!I:I,'Master Data'!E:E,"Parks",'Master Data'!H:H,B41)</f>
        <v>9</v>
      </c>
      <c r="E41" s="6" t="n">
        <f aca="false">C41+D41</f>
        <v>75</v>
      </c>
      <c r="F41" s="13" t="n">
        <f aca="false">IFERROR(E41/SUMIFS('Master Data'!I:I,'Master Data'!H:H,"&lt;&gt;(no defects recorded)"),0)</f>
        <v>0.120772946859903</v>
      </c>
    </row>
    <row r="42" customFormat="false" ht="14.25" hidden="false" customHeight="true" outlineLevel="0" collapsed="false">
      <c r="A42" s="6" t="n">
        <v>3</v>
      </c>
      <c r="B42" s="12" t="s">
        <v>20</v>
      </c>
      <c r="C42" s="6" t="n">
        <f aca="false">SUMIFS('Master Data'!I:I,'Master Data'!E:E,"Martins",'Master Data'!H:H,B42)</f>
        <v>60</v>
      </c>
      <c r="D42" s="6" t="n">
        <f aca="false">SUMIFS('Master Data'!I:I,'Master Data'!E:E,"Parks",'Master Data'!H:H,B42)</f>
        <v>1</v>
      </c>
      <c r="E42" s="6" t="n">
        <f aca="false">C42+D42</f>
        <v>61</v>
      </c>
      <c r="F42" s="13" t="n">
        <f aca="false">IFERROR(E42/SUMIFS('Master Data'!I:I,'Master Data'!H:H,"&lt;&gt;(no defects recorded)"),0)</f>
        <v>0.0982286634460548</v>
      </c>
    </row>
    <row r="43" customFormat="false" ht="14.25" hidden="false" customHeight="true" outlineLevel="0" collapsed="false">
      <c r="A43" s="6" t="n">
        <v>4</v>
      </c>
      <c r="B43" s="12" t="s">
        <v>22</v>
      </c>
      <c r="C43" s="6" t="n">
        <f aca="false">SUMIFS('Master Data'!I:I,'Master Data'!E:E,"Martins",'Master Data'!H:H,B43)</f>
        <v>42</v>
      </c>
      <c r="D43" s="6" t="n">
        <f aca="false">SUMIFS('Master Data'!I:I,'Master Data'!E:E,"Parks",'Master Data'!H:H,B43)</f>
        <v>0</v>
      </c>
      <c r="E43" s="6" t="n">
        <f aca="false">C43+D43</f>
        <v>42</v>
      </c>
      <c r="F43" s="13" t="n">
        <f aca="false">IFERROR(E43/SUMIFS('Master Data'!I:I,'Master Data'!H:H,"&lt;&gt;(no defects recorded)"),0)</f>
        <v>0.0676328502415459</v>
      </c>
    </row>
    <row r="44" customFormat="false" ht="14.25" hidden="false" customHeight="true" outlineLevel="0" collapsed="false">
      <c r="A44" s="6" t="n">
        <v>5</v>
      </c>
      <c r="B44" s="12" t="s">
        <v>24</v>
      </c>
      <c r="C44" s="6" t="n">
        <f aca="false">SUMIFS('Master Data'!I:I,'Master Data'!E:E,"Martins",'Master Data'!H:H,B44)</f>
        <v>20</v>
      </c>
      <c r="D44" s="6" t="n">
        <f aca="false">SUMIFS('Master Data'!I:I,'Master Data'!E:E,"Parks",'Master Data'!H:H,B44)</f>
        <v>0</v>
      </c>
      <c r="E44" s="6" t="n">
        <f aca="false">C44+D44</f>
        <v>20</v>
      </c>
      <c r="F44" s="13" t="n">
        <f aca="false">IFERROR(E44/SUMIFS('Master Data'!I:I,'Master Data'!H:H,"&lt;&gt;(no defects recorded)"),0)</f>
        <v>0.0322061191626409</v>
      </c>
    </row>
    <row r="46" customFormat="false" ht="39.75" hidden="false" customHeight="true" outlineLevel="0" collapsed="false">
      <c r="A46" s="2" t="s">
        <v>38</v>
      </c>
      <c r="B46" s="2"/>
      <c r="C46" s="2"/>
      <c r="D46" s="2"/>
      <c r="E46" s="2"/>
      <c r="F46" s="2"/>
    </row>
  </sheetData>
  <mergeCells count="6">
    <mergeCell ref="A1:O1"/>
    <mergeCell ref="A2:O2"/>
    <mergeCell ref="A4:O4"/>
    <mergeCell ref="A21:I21"/>
    <mergeCell ref="A38:F38"/>
    <mergeCell ref="A46:F46"/>
  </mergeCells>
  <conditionalFormatting sqref="B6:N15">
    <cfRule type="colorScale" priority="2">
      <colorScale>
        <cfvo type="num" val="0"/>
        <cfvo type="num" val="10"/>
        <cfvo type="num" val="50"/>
        <color rgb="FFFFFFFF"/>
        <color rgb="FFFFEB84"/>
        <color rgb="FFF8696B"/>
      </colorScale>
    </cfRule>
  </conditionalFormatting>
  <conditionalFormatting sqref="B18:N18">
    <cfRule type="colorScale" priority="3">
      <colorScale>
        <cfvo type="num" val="0"/>
        <cfvo type="num" val="0.2"/>
        <cfvo type="num" val="0.5"/>
        <color rgb="FF63BE7B"/>
        <color rgb="FFFFEB84"/>
        <color rgb="FFF8696B"/>
      </colorScale>
    </cfRule>
  </conditionalFormatting>
  <conditionalFormatting sqref="B23:H32">
    <cfRule type="colorScale" priority="4">
      <colorScale>
        <cfvo type="num" val="0"/>
        <cfvo type="num" val="10"/>
        <cfvo type="num" val="50"/>
        <color rgb="FFFFFFFF"/>
        <color rgb="FFFFEB84"/>
        <color rgb="FFF8696B"/>
      </colorScale>
    </cfRule>
  </conditionalFormatting>
  <conditionalFormatting sqref="B35:H35">
    <cfRule type="colorScale" priority="5">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sheetPr filterMode="false">
    <pageSetUpPr fitToPage="false"/>
  </sheetPr>
  <dimension ref="A1:L10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0" topLeftCell="A21" activePane="bottomLeft" state="frozen"/>
      <selection pane="topLeft" activeCell="A1" activeCellId="0" sqref="A1"/>
      <selection pane="bottomLeft" activeCell="A21" activeCellId="0" sqref="A21"/>
    </sheetView>
  </sheetViews>
  <sheetFormatPr defaultColWidth="8.5390625" defaultRowHeight="15" zeroHeight="false" outlineLevelRow="0" outlineLevelCol="0"/>
  <cols>
    <col collapsed="false" customWidth="true" hidden="false" outlineLevel="0" max="1" min="1" style="0" width="16.78"/>
    <col collapsed="false" customWidth="true" hidden="false" outlineLevel="0" max="2" min="2" style="0" width="24.11"/>
    <col collapsed="false" customWidth="true" hidden="false" outlineLevel="0" max="3" min="3" style="0" width="15.66"/>
    <col collapsed="false" customWidth="true" hidden="false" outlineLevel="0" max="4" min="4" style="0" width="16.66"/>
    <col collapsed="false" customWidth="true" hidden="false" outlineLevel="0" max="5" min="5" style="0" width="29.66"/>
    <col collapsed="false" customWidth="true" hidden="false" outlineLevel="0" max="6" min="6" style="0" width="38"/>
    <col collapsed="false" customWidth="true" hidden="false" outlineLevel="0" max="7" min="7" style="0" width="13.89"/>
    <col collapsed="false" customWidth="true" hidden="false" outlineLevel="0" max="10" min="10" style="0" width="23.44"/>
    <col collapsed="false" customWidth="true" hidden="false" outlineLevel="0" max="11" min="11" style="0" width="45"/>
    <col collapsed="false" customWidth="true" hidden="false" outlineLevel="0" max="12" min="12" style="0" width="22.78"/>
    <col collapsed="false" customWidth="true" hidden="false" outlineLevel="0" max="13" min="13" style="0" width="8.67"/>
  </cols>
  <sheetData>
    <row r="1" customFormat="false" ht="21" hidden="false" customHeight="true" outlineLevel="0" collapsed="false">
      <c r="A1" s="1" t="s">
        <v>39</v>
      </c>
      <c r="B1" s="1"/>
      <c r="C1" s="1"/>
      <c r="D1" s="1"/>
      <c r="E1" s="1"/>
      <c r="F1" s="1"/>
      <c r="G1" s="1"/>
      <c r="H1" s="1"/>
      <c r="I1" s="1"/>
      <c r="J1" s="1"/>
      <c r="K1" s="1"/>
      <c r="L1" s="1"/>
    </row>
    <row r="2" customFormat="false" ht="51.75" hidden="false" customHeight="true" outlineLevel="0" collapsed="false">
      <c r="A2" s="2" t="s">
        <v>40</v>
      </c>
      <c r="B2" s="2"/>
      <c r="C2" s="2"/>
      <c r="D2" s="2"/>
      <c r="E2" s="2"/>
      <c r="F2" s="2"/>
      <c r="G2" s="2"/>
      <c r="H2" s="2"/>
      <c r="I2" s="2"/>
      <c r="J2" s="2"/>
      <c r="K2" s="2"/>
      <c r="L2" s="2"/>
    </row>
    <row r="4" customFormat="false" ht="21.75" hidden="false" customHeight="true" outlineLevel="0" collapsed="false">
      <c r="A4" s="3" t="s">
        <v>41</v>
      </c>
      <c r="B4" s="3"/>
      <c r="C4" s="3"/>
      <c r="D4" s="3"/>
      <c r="E4" s="3"/>
      <c r="F4" s="3"/>
      <c r="G4" s="3"/>
      <c r="H4" s="3"/>
      <c r="I4" s="3"/>
      <c r="J4" s="3"/>
      <c r="K4" s="3"/>
      <c r="L4" s="3"/>
    </row>
    <row r="5" customFormat="false" ht="28.5" hidden="false" customHeight="true" outlineLevel="0" collapsed="false">
      <c r="A5" s="11" t="s">
        <v>42</v>
      </c>
      <c r="B5" s="11" t="s">
        <v>43</v>
      </c>
      <c r="C5" s="11" t="s">
        <v>44</v>
      </c>
      <c r="D5" s="11" t="s">
        <v>45</v>
      </c>
      <c r="E5" s="11" t="s">
        <v>46</v>
      </c>
      <c r="F5" s="11" t="s">
        <v>47</v>
      </c>
      <c r="G5" s="11" t="s">
        <v>48</v>
      </c>
      <c r="H5" s="11" t="s">
        <v>49</v>
      </c>
      <c r="I5" s="11" t="s">
        <v>50</v>
      </c>
    </row>
    <row r="6" customFormat="false" ht="13.5" hidden="false" customHeight="true" outlineLevel="0" collapsed="false">
      <c r="A6" s="14" t="s">
        <v>51</v>
      </c>
      <c r="B6" s="14" t="s">
        <v>52</v>
      </c>
      <c r="C6" s="14" t="s">
        <v>53</v>
      </c>
      <c r="D6" s="14" t="s">
        <v>54</v>
      </c>
      <c r="E6" s="14" t="s">
        <v>55</v>
      </c>
      <c r="F6" s="14" t="s">
        <v>56</v>
      </c>
      <c r="G6" s="14" t="s">
        <v>57</v>
      </c>
      <c r="H6" s="14" t="s">
        <v>58</v>
      </c>
      <c r="I6" s="14" t="s">
        <v>59</v>
      </c>
    </row>
    <row r="7" customFormat="false" ht="13.5" hidden="false" customHeight="true" outlineLevel="0" collapsed="false">
      <c r="A7" s="14" t="s">
        <v>60</v>
      </c>
      <c r="B7" s="14" t="s">
        <v>61</v>
      </c>
      <c r="C7" s="14" t="s">
        <v>53</v>
      </c>
      <c r="D7" s="14" t="s">
        <v>54</v>
      </c>
      <c r="E7" s="14" t="s">
        <v>55</v>
      </c>
      <c r="F7" s="14" t="s">
        <v>62</v>
      </c>
      <c r="G7" s="14" t="s">
        <v>63</v>
      </c>
      <c r="H7" s="14" t="s">
        <v>58</v>
      </c>
      <c r="I7" s="14" t="s">
        <v>59</v>
      </c>
    </row>
    <row r="8" customFormat="false" ht="13.5" hidden="false" customHeight="true" outlineLevel="0" collapsed="false">
      <c r="A8" s="14" t="s">
        <v>64</v>
      </c>
      <c r="B8" s="14" t="s">
        <v>65</v>
      </c>
      <c r="C8" s="14" t="s">
        <v>53</v>
      </c>
      <c r="D8" s="14" t="s">
        <v>54</v>
      </c>
      <c r="E8" s="14" t="s">
        <v>55</v>
      </c>
      <c r="F8" s="14" t="s">
        <v>66</v>
      </c>
      <c r="G8" s="14" t="s">
        <v>67</v>
      </c>
      <c r="H8" s="14" t="s">
        <v>58</v>
      </c>
      <c r="I8" s="14" t="s">
        <v>59</v>
      </c>
    </row>
    <row r="9" customFormat="false" ht="13.5" hidden="false" customHeight="true" outlineLevel="0" collapsed="false">
      <c r="A9" s="14" t="s">
        <v>68</v>
      </c>
      <c r="B9" s="14" t="s">
        <v>69</v>
      </c>
      <c r="C9" s="14" t="s">
        <v>53</v>
      </c>
      <c r="D9" s="14" t="s">
        <v>54</v>
      </c>
      <c r="E9" s="14" t="s">
        <v>55</v>
      </c>
      <c r="F9" s="14" t="s">
        <v>70</v>
      </c>
      <c r="G9" s="14" t="s">
        <v>71</v>
      </c>
      <c r="H9" s="14" t="s">
        <v>58</v>
      </c>
      <c r="I9" s="14" t="s">
        <v>59</v>
      </c>
    </row>
    <row r="10" customFormat="false" ht="13.5" hidden="false" customHeight="true" outlineLevel="0" collapsed="false">
      <c r="A10" s="14" t="s">
        <v>72</v>
      </c>
      <c r="B10" s="14" t="s">
        <v>73</v>
      </c>
      <c r="C10" s="14" t="s">
        <v>53</v>
      </c>
      <c r="D10" s="14" t="s">
        <v>54</v>
      </c>
      <c r="E10" s="14" t="s">
        <v>55</v>
      </c>
      <c r="F10" s="14" t="s">
        <v>70</v>
      </c>
      <c r="G10" s="14" t="s">
        <v>74</v>
      </c>
      <c r="H10" s="14" t="s">
        <v>58</v>
      </c>
      <c r="I10" s="14" t="s">
        <v>75</v>
      </c>
    </row>
    <row r="11" customFormat="false" ht="13.5" hidden="false" customHeight="true" outlineLevel="0" collapsed="false">
      <c r="A11" s="14" t="s">
        <v>76</v>
      </c>
      <c r="B11" s="14" t="s">
        <v>16</v>
      </c>
      <c r="C11" s="14" t="s">
        <v>77</v>
      </c>
      <c r="D11" s="14" t="s">
        <v>78</v>
      </c>
      <c r="E11" s="14" t="s">
        <v>79</v>
      </c>
      <c r="F11" s="14" t="s">
        <v>80</v>
      </c>
      <c r="G11" s="14" t="s">
        <v>75</v>
      </c>
      <c r="H11" s="14" t="s">
        <v>81</v>
      </c>
      <c r="I11" s="14" t="s">
        <v>75</v>
      </c>
    </row>
    <row r="12" customFormat="false" ht="13.5" hidden="false" customHeight="true" outlineLevel="0" collapsed="false">
      <c r="A12" s="14" t="s">
        <v>82</v>
      </c>
      <c r="B12" s="14" t="s">
        <v>83</v>
      </c>
      <c r="C12" s="14" t="s">
        <v>53</v>
      </c>
      <c r="D12" s="14" t="s">
        <v>54</v>
      </c>
      <c r="E12" s="14" t="s">
        <v>55</v>
      </c>
      <c r="F12" s="14" t="s">
        <v>84</v>
      </c>
      <c r="G12" s="14" t="s">
        <v>85</v>
      </c>
      <c r="H12" s="14" t="s">
        <v>58</v>
      </c>
      <c r="I12" s="14" t="s">
        <v>59</v>
      </c>
    </row>
    <row r="13" customFormat="false" ht="13.5" hidden="false" customHeight="true" outlineLevel="0" collapsed="false">
      <c r="A13" s="14" t="s">
        <v>86</v>
      </c>
      <c r="B13" s="14" t="s">
        <v>87</v>
      </c>
      <c r="C13" s="14" t="s">
        <v>77</v>
      </c>
      <c r="D13" s="14" t="s">
        <v>78</v>
      </c>
      <c r="E13" s="14" t="s">
        <v>79</v>
      </c>
      <c r="F13" s="14" t="s">
        <v>80</v>
      </c>
      <c r="G13" s="14" t="s">
        <v>75</v>
      </c>
      <c r="H13" s="14" t="s">
        <v>81</v>
      </c>
      <c r="I13" s="14" t="s">
        <v>75</v>
      </c>
    </row>
    <row r="14" customFormat="false" hidden="false" outlineLevel="0" collapsed="false">
      <c r="A14" s="14" t="inlineStr">
        <is>
          <t xml:space="preserve">Visit 9</t>
        </is>
      </c>
      <c r="B14" s="14" t="inlineStr">
        <is>
          <t xml:space="preserve">2026-06-08</t>
        </is>
      </c>
      <c r="C14" s="14" t="inlineStr">
        <is>
          <t xml:space="preserve">Martins</t>
        </is>
      </c>
      <c r="D14" s="14" t="inlineStr">
        <is>
          <t xml:space="preserve">Toni Cruz</t>
        </is>
      </c>
      <c r="E14" s="14" t="inlineStr">
        <is>
          <t xml:space="preserve">Jesus</t>
        </is>
      </c>
      <c r="F14" s="14" t="inlineStr">
        <is>
          <t xml:space="preserve">5502428786</t>
        </is>
      </c>
      <c r="G14" s="14" t="inlineStr">
        <is>
          <t xml:space="preserve">5502428782</t>
        </is>
      </c>
      <c r="H14" s="14" t="inlineStr">
        <is>
          <t xml:space="preserve">666541</t>
        </is>
      </c>
      <c r="I14" s="14" t="inlineStr">
        <is>
          <t xml:space="preserve">666506</t>
        </is>
      </c>
    </row>
    <row r="15" customFormat="false" hidden="false" outlineLevel="0" collapsed="false">
      <c r="A15" s="14" t="inlineStr">
        <is>
          <t xml:space="preserve">Visit 10</t>
        </is>
      </c>
      <c r="B15" s="14" t="inlineStr">
        <is>
          <t xml:space="preserve">2026-06-15</t>
        </is>
      </c>
      <c r="C15" s="14" t="inlineStr">
        <is>
          <t xml:space="preserve">Martins</t>
        </is>
      </c>
      <c r="D15" s="14" t="inlineStr">
        <is>
          <t xml:space="preserve">Toni Cruz</t>
        </is>
      </c>
      <c r="E15" s="14" t="inlineStr">
        <is>
          <t xml:space="preserve">Jesus</t>
        </is>
      </c>
      <c r="F15" s="14" t="inlineStr">
        <is>
          <t xml:space="preserve">5502462845</t>
        </is>
      </c>
      <c r="G15" s="14" t="inlineStr">
        <is>
          <t xml:space="preserve">5502462842</t>
        </is>
      </c>
      <c r="H15" s="14" t="inlineStr">
        <is>
          <t xml:space="preserve">666541</t>
        </is>
      </c>
      <c r="I15" s="14" t="inlineStr">
        <is>
          <t xml:space="preserve">666506</t>
        </is>
      </c>
    </row>
    <row r="16" customFormat="false" hidden="false" outlineLevel="0" collapsed="false">
      <c r="A16" s="14" t="inlineStr">
        <is>
          <t xml:space="preserve">Visit 11</t>
        </is>
      </c>
      <c r="B16" s="14" t="inlineStr">
        <is>
          <t xml:space="preserve">2026-06-16</t>
        </is>
      </c>
      <c r="C16" s="14" t="inlineStr">
        <is>
          <t xml:space="preserve">Parks Family Meats</t>
        </is>
      </c>
      <c r="D16" s="14" t="inlineStr">
        <is>
          <t xml:space="preserve">Rasmin Mujanovic</t>
        </is>
      </c>
      <c r="E16" s="14" t="inlineStr">
        <is>
          <t xml:space="preserve">Natalie</t>
        </is>
      </c>
      <c r="F16" s="14" t="inlineStr">
        <is>
          <t xml:space="preserve">(no batch data)</t>
        </is>
      </c>
      <c r="G16" s="14" t="inlineStr">
        <is>
          <t xml:space="preserve">—</t>
        </is>
      </c>
      <c r="H16" s="14" t="inlineStr">
        <is>
          <t xml:space="preserve">666518</t>
        </is>
      </c>
      <c r="I16" s="14" t="inlineStr">
        <is>
          <t xml:space="preserve">—</t>
        </is>
      </c>
    </row>
    <row r="17" customFormat="false" hidden="false" outlineLevel="0" collapsed="false">
      <c r="A17" s="14" t="inlineStr">
        <is>
          <t xml:space="preserve">Visit 12</t>
        </is>
      </c>
      <c r="B17" s="14" t="inlineStr">
        <is>
          <t xml:space="preserve">2026-06-24</t>
        </is>
      </c>
      <c r="C17" s="14" t="inlineStr">
        <is>
          <t xml:space="preserve">Martins</t>
        </is>
      </c>
      <c r="D17" s="14" t="inlineStr">
        <is>
          <t xml:space="preserve">Toni Cruz</t>
        </is>
      </c>
      <c r="E17" s="14" t="inlineStr">
        <is>
          <t xml:space="preserve">Jesus</t>
        </is>
      </c>
      <c r="F17" s="14" t="inlineStr">
        <is>
          <t xml:space="preserve">5502462845</t>
        </is>
      </c>
      <c r="G17" s="14" t="inlineStr">
        <is>
          <t xml:space="preserve">(none collected)</t>
        </is>
      </c>
      <c r="H17" s="14" t="inlineStr">
        <is>
          <t xml:space="preserve">666541</t>
        </is>
      </c>
      <c r="I17" s="14" t="inlineStr">
        <is>
          <t xml:space="preserve">—</t>
        </is>
      </c>
    </row>
    <row r="18" customFormat="false" hidden="false" outlineLevel="0" collapsed="false">
      <c r="A18" s="14" t="inlineStr">
        <is>
          <t xml:space="preserve">Visit 13</t>
        </is>
      </c>
      <c r="B18" s="14" t="inlineStr">
        <is>
          <t xml:space="preserve">2026-06-22</t>
        </is>
      </c>
      <c r="C18" s="14" t="inlineStr">
        <is>
          <t xml:space="preserve">Parks Family Meats</t>
        </is>
      </c>
      <c r="D18" s="14" t="inlineStr">
        <is>
          <t xml:space="preserve">Rasmin Mujanovic</t>
        </is>
      </c>
      <c r="E18" s="14" t="inlineStr">
        <is>
          <t xml:space="preserve">Natalie</t>
        </is>
      </c>
      <c r="F18" s="14" t="inlineStr">
        <is>
          <t xml:space="preserve">(no batch data)</t>
        </is>
      </c>
      <c r="G18" s="14" t="inlineStr">
        <is>
          <t xml:space="preserve">—</t>
        </is>
      </c>
      <c r="H18" s="14" t="inlineStr">
        <is>
          <t xml:space="preserve">666518</t>
        </is>
      </c>
      <c r="I18" s="14" t="inlineStr">
        <is>
          <t xml:space="preserve">—</t>
        </is>
      </c>
    </row>
    <row r="19" customFormat="false" hidden="false" outlineLevel="0" collapsed="false">
      <c r="A19" s="14" t="inlineStr">
        <is>
          <t xml:space="preserve">Visit 14</t>
        </is>
      </c>
      <c r="B19" s="14" t="inlineStr">
        <is>
          <t xml:space="preserve">2026-06-25</t>
        </is>
      </c>
      <c r="C19" s="14" t="inlineStr">
        <is>
          <t xml:space="preserve">Parks Family Meats</t>
        </is>
      </c>
      <c r="D19" s="14" t="inlineStr">
        <is>
          <t xml:space="preserve">Rasmin Mujanovic</t>
        </is>
      </c>
      <c r="E19" s="14" t="inlineStr">
        <is>
          <t xml:space="preserve">Natalie</t>
        </is>
      </c>
      <c r="F19" s="14" t="inlineStr">
        <is>
          <t xml:space="preserve">(no batch data)</t>
        </is>
      </c>
      <c r="G19" s="14" t="inlineStr">
        <is>
          <t xml:space="preserve">—</t>
        </is>
      </c>
      <c r="H19" s="14" t="inlineStr">
        <is>
          <t xml:space="preserve">666518</t>
        </is>
      </c>
      <c r="I19" s="14" t="inlineStr">
        <is>
          <t xml:space="preserve">—</t>
        </is>
      </c>
    </row>
    <row r="21" customFormat="false" ht="21.75" hidden="false" customHeight="true" outlineLevel="0" collapsed="false">
      <c r="A21" s="3" t="s">
        <v>88</v>
      </c>
      <c r="B21" s="3"/>
      <c r="C21" s="3"/>
      <c r="D21" s="3"/>
      <c r="E21" s="3"/>
      <c r="F21" s="3"/>
      <c r="G21" s="3"/>
      <c r="H21" s="3"/>
      <c r="I21" s="3"/>
      <c r="J21" s="3"/>
      <c r="K21" s="3"/>
      <c r="L21" s="3"/>
    </row>
    <row r="22" customFormat="false" ht="28.5" hidden="false" customHeight="true" outlineLevel="0" collapsed="false">
      <c r="A22" s="11" t="s">
        <v>89</v>
      </c>
      <c r="B22" s="11" t="s">
        <v>44</v>
      </c>
      <c r="C22" s="11" t="s">
        <v>90</v>
      </c>
      <c r="D22" s="11" t="s">
        <v>91</v>
      </c>
      <c r="E22" s="11" t="s">
        <v>92</v>
      </c>
      <c r="F22" s="11" t="s">
        <v>93</v>
      </c>
      <c r="G22" s="11" t="s">
        <v>94</v>
      </c>
      <c r="H22" s="11" t="s">
        <v>95</v>
      </c>
      <c r="I22" s="11" t="s">
        <v>96</v>
      </c>
      <c r="J22" s="11" t="s">
        <v>97</v>
      </c>
      <c r="K22" s="11" t="s">
        <v>98</v>
      </c>
      <c r="L22" s="11" t="s">
        <v>99</v>
      </c>
    </row>
    <row r="23" customFormat="false" ht="27" hidden="false" customHeight="true" outlineLevel="0" collapsed="false">
      <c r="A23" s="5" t="s">
        <v>12</v>
      </c>
      <c r="B23" s="5" t="s">
        <v>53</v>
      </c>
      <c r="C23" s="5" t="s">
        <v>56</v>
      </c>
      <c r="D23" s="5" t="s">
        <v>58</v>
      </c>
      <c r="E23" s="5" t="s">
        <v>100</v>
      </c>
      <c r="F23" s="5" t="s">
        <v>101</v>
      </c>
      <c r="G23" s="6" t="n">
        <v>48</v>
      </c>
      <c r="H23" s="6" t="n">
        <v>47</v>
      </c>
      <c r="I23" s="6" t="n">
        <v>1</v>
      </c>
      <c r="J23" s="15" t="n">
        <f aca="false">IFERROR(H23/G23,0)</f>
      </c>
      <c r="K23" s="16" t="s">
        <v>102</v>
      </c>
      <c r="L23" s="5" t="s">
        <v>103</v>
      </c>
    </row>
    <row r="24" customFormat="false" ht="27" hidden="false" customHeight="true" outlineLevel="0" collapsed="false">
      <c r="A24" s="5" t="s">
        <v>104</v>
      </c>
      <c r="B24" s="5" t="s">
        <v>53</v>
      </c>
      <c r="C24" s="5" t="s">
        <v>56</v>
      </c>
      <c r="D24" s="5" t="s">
        <v>58</v>
      </c>
      <c r="E24" s="5" t="s">
        <v>100</v>
      </c>
      <c r="F24" s="5" t="s">
        <v>101</v>
      </c>
      <c r="G24" s="6" t="n">
        <v>17</v>
      </c>
      <c r="H24" s="6" t="n">
        <v>13</v>
      </c>
      <c r="I24" s="6" t="n">
        <v>4</v>
      </c>
      <c r="J24" s="15" t="n">
        <f aca="false">IFERROR(H24/G24,0)</f>
      </c>
      <c r="K24" s="16" t="s">
        <v>105</v>
      </c>
      <c r="L24" s="5" t="s">
        <v>103</v>
      </c>
    </row>
    <row r="25" customFormat="false" ht="27" hidden="false" customHeight="true" outlineLevel="0" collapsed="false">
      <c r="A25" s="5" t="s">
        <v>12</v>
      </c>
      <c r="B25" s="5" t="s">
        <v>53</v>
      </c>
      <c r="C25" s="5" t="s">
        <v>57</v>
      </c>
      <c r="D25" s="5" t="s">
        <v>59</v>
      </c>
      <c r="E25" s="5" t="s">
        <v>106</v>
      </c>
      <c r="F25" s="5" t="s">
        <v>107</v>
      </c>
      <c r="G25" s="6" t="n">
        <v>3</v>
      </c>
      <c r="H25" s="6" t="n">
        <v>3</v>
      </c>
      <c r="I25" s="6" t="n">
        <v>0</v>
      </c>
      <c r="J25" s="15" t="n">
        <f aca="false">IFERROR(H25/G25,0)</f>
      </c>
      <c r="K25" s="16" t="s">
        <v>108</v>
      </c>
      <c r="L25" s="5" t="s">
        <v>103</v>
      </c>
    </row>
    <row r="26" customFormat="false" ht="13.5" hidden="false" customHeight="true" outlineLevel="0" collapsed="false">
      <c r="A26" s="5" t="s">
        <v>104</v>
      </c>
      <c r="B26" s="5" t="s">
        <v>53</v>
      </c>
      <c r="C26" s="5" t="s">
        <v>57</v>
      </c>
      <c r="D26" s="5" t="s">
        <v>59</v>
      </c>
      <c r="E26" s="5" t="s">
        <v>106</v>
      </c>
      <c r="F26" s="5" t="s">
        <v>107</v>
      </c>
      <c r="G26" s="6" t="n">
        <v>4</v>
      </c>
      <c r="H26" s="6" t="n">
        <v>4</v>
      </c>
      <c r="I26" s="6" t="n">
        <v>0</v>
      </c>
      <c r="J26" s="15" t="n">
        <f aca="false">IFERROR(H26/G26,0)</f>
      </c>
      <c r="K26" s="16"/>
      <c r="L26" s="5" t="s">
        <v>103</v>
      </c>
    </row>
    <row r="27" customFormat="false" ht="27" hidden="false" customHeight="true" outlineLevel="0" collapsed="false">
      <c r="A27" s="5" t="s">
        <v>13</v>
      </c>
      <c r="B27" s="5" t="s">
        <v>53</v>
      </c>
      <c r="C27" s="5" t="s">
        <v>62</v>
      </c>
      <c r="D27" s="5" t="s">
        <v>58</v>
      </c>
      <c r="E27" s="5" t="s">
        <v>100</v>
      </c>
      <c r="F27" s="5" t="s">
        <v>101</v>
      </c>
      <c r="G27" s="6" t="n">
        <v>0</v>
      </c>
      <c r="H27" s="6" t="n">
        <v>0</v>
      </c>
      <c r="I27" s="6" t="n">
        <v>0</v>
      </c>
      <c r="J27" s="15" t="n">
        <f aca="false">IFERROR(H27/G27,0)</f>
      </c>
      <c r="K27" s="16" t="s">
        <v>109</v>
      </c>
      <c r="L27" s="5" t="s">
        <v>103</v>
      </c>
    </row>
    <row r="28" customFormat="false" ht="13.5" hidden="false" customHeight="true" outlineLevel="0" collapsed="false">
      <c r="A28" s="5" t="s">
        <v>110</v>
      </c>
      <c r="B28" s="5" t="s">
        <v>53</v>
      </c>
      <c r="C28" s="5" t="s">
        <v>62</v>
      </c>
      <c r="D28" s="5" t="s">
        <v>58</v>
      </c>
      <c r="E28" s="5" t="s">
        <v>100</v>
      </c>
      <c r="F28" s="5" t="s">
        <v>101</v>
      </c>
      <c r="G28" s="6" t="n">
        <v>57</v>
      </c>
      <c r="H28" s="6" t="n">
        <v>56</v>
      </c>
      <c r="I28" s="6" t="n">
        <v>1</v>
      </c>
      <c r="J28" s="15" t="n">
        <f aca="false">IFERROR(H28/G28,0)</f>
      </c>
      <c r="K28" s="16" t="s">
        <v>111</v>
      </c>
      <c r="L28" s="5" t="s">
        <v>103</v>
      </c>
    </row>
    <row r="29" customFormat="false" ht="13.5" hidden="false" customHeight="true" outlineLevel="0" collapsed="false">
      <c r="A29" s="5" t="s">
        <v>13</v>
      </c>
      <c r="B29" s="5" t="s">
        <v>53</v>
      </c>
      <c r="C29" s="5" t="s">
        <v>63</v>
      </c>
      <c r="D29" s="5" t="s">
        <v>59</v>
      </c>
      <c r="E29" s="5" t="s">
        <v>106</v>
      </c>
      <c r="F29" s="5" t="s">
        <v>107</v>
      </c>
      <c r="G29" s="6" t="n">
        <v>31</v>
      </c>
      <c r="H29" s="6" t="n">
        <v>29</v>
      </c>
      <c r="I29" s="6" t="n">
        <v>2</v>
      </c>
      <c r="J29" s="15" t="n">
        <f aca="false">IFERROR(H29/G29,0)</f>
      </c>
      <c r="K29" s="16" t="s">
        <v>112</v>
      </c>
      <c r="L29" s="5" t="s">
        <v>103</v>
      </c>
    </row>
    <row r="30" customFormat="false" ht="13.5" hidden="false" customHeight="true" outlineLevel="0" collapsed="false">
      <c r="A30" s="5" t="s">
        <v>110</v>
      </c>
      <c r="B30" s="5" t="s">
        <v>53</v>
      </c>
      <c r="C30" s="5" t="s">
        <v>63</v>
      </c>
      <c r="D30" s="5" t="s">
        <v>59</v>
      </c>
      <c r="E30" s="5" t="s">
        <v>106</v>
      </c>
      <c r="F30" s="5" t="s">
        <v>107</v>
      </c>
      <c r="G30" s="6" t="n">
        <v>21</v>
      </c>
      <c r="H30" s="6" t="n">
        <v>19</v>
      </c>
      <c r="I30" s="6" t="n">
        <v>2</v>
      </c>
      <c r="J30" s="15" t="n">
        <f aca="false">IFERROR(H30/G30,0)</f>
      </c>
      <c r="K30" s="16" t="s">
        <v>113</v>
      </c>
      <c r="L30" s="5" t="s">
        <v>103</v>
      </c>
    </row>
    <row r="31" customFormat="false" ht="13.5" hidden="false" customHeight="true" outlineLevel="0" collapsed="false">
      <c r="A31" s="5" t="s">
        <v>14</v>
      </c>
      <c r="B31" s="5" t="s">
        <v>53</v>
      </c>
      <c r="C31" s="5" t="s">
        <v>66</v>
      </c>
      <c r="D31" s="5" t="s">
        <v>58</v>
      </c>
      <c r="E31" s="5" t="s">
        <v>100</v>
      </c>
      <c r="F31" s="5" t="s">
        <v>101</v>
      </c>
      <c r="G31" s="6" t="n">
        <v>37</v>
      </c>
      <c r="H31" s="6" t="n">
        <v>36</v>
      </c>
      <c r="I31" s="6" t="n">
        <v>1</v>
      </c>
      <c r="J31" s="15" t="n">
        <f aca="false">IFERROR(H31/G31,0)</f>
      </c>
      <c r="K31" s="16" t="s">
        <v>114</v>
      </c>
      <c r="L31" s="5" t="s">
        <v>103</v>
      </c>
    </row>
    <row r="32" customFormat="false" ht="13.5" hidden="false" customHeight="true" outlineLevel="0" collapsed="false">
      <c r="A32" s="5" t="s">
        <v>115</v>
      </c>
      <c r="B32" s="5" t="s">
        <v>53</v>
      </c>
      <c r="C32" s="5" t="s">
        <v>66</v>
      </c>
      <c r="D32" s="5" t="s">
        <v>58</v>
      </c>
      <c r="E32" s="5" t="s">
        <v>100</v>
      </c>
      <c r="F32" s="5" t="s">
        <v>101</v>
      </c>
      <c r="G32" s="6" t="n">
        <v>25</v>
      </c>
      <c r="H32" s="6" t="n">
        <v>22</v>
      </c>
      <c r="I32" s="6" t="n">
        <v>3</v>
      </c>
      <c r="J32" s="15" t="n">
        <f aca="false">IFERROR(H32/G32,0)</f>
      </c>
      <c r="K32" s="16" t="s">
        <v>116</v>
      </c>
      <c r="L32" s="5" t="s">
        <v>103</v>
      </c>
    </row>
    <row r="33" customFormat="false" ht="13.5" hidden="false" customHeight="true" outlineLevel="0" collapsed="false">
      <c r="A33" s="5" t="s">
        <v>14</v>
      </c>
      <c r="B33" s="5" t="s">
        <v>53</v>
      </c>
      <c r="C33" s="5" t="s">
        <v>67</v>
      </c>
      <c r="D33" s="5" t="s">
        <v>59</v>
      </c>
      <c r="E33" s="5" t="s">
        <v>106</v>
      </c>
      <c r="F33" s="5" t="s">
        <v>107</v>
      </c>
      <c r="G33" s="6" t="n">
        <v>16</v>
      </c>
      <c r="H33" s="6" t="n">
        <v>13</v>
      </c>
      <c r="I33" s="6" t="n">
        <v>3</v>
      </c>
      <c r="J33" s="15" t="n">
        <f aca="false">IFERROR(H33/G33,0)</f>
      </c>
      <c r="K33" s="16" t="s">
        <v>116</v>
      </c>
      <c r="L33" s="5" t="s">
        <v>103</v>
      </c>
    </row>
    <row r="34" customFormat="false" ht="13.5" hidden="false" customHeight="true" outlineLevel="0" collapsed="false">
      <c r="A34" s="5" t="s">
        <v>115</v>
      </c>
      <c r="B34" s="5" t="s">
        <v>53</v>
      </c>
      <c r="C34" s="5" t="s">
        <v>67</v>
      </c>
      <c r="D34" s="5" t="s">
        <v>59</v>
      </c>
      <c r="E34" s="5" t="s">
        <v>106</v>
      </c>
      <c r="F34" s="5" t="s">
        <v>107</v>
      </c>
      <c r="G34" s="6" t="n">
        <v>29</v>
      </c>
      <c r="H34" s="6" t="n">
        <v>28</v>
      </c>
      <c r="I34" s="6" t="n">
        <v>1</v>
      </c>
      <c r="J34" s="15" t="n">
        <f aca="false">IFERROR(H34/G34,0)</f>
      </c>
      <c r="K34" s="16" t="s">
        <v>117</v>
      </c>
      <c r="L34" s="5" t="s">
        <v>103</v>
      </c>
    </row>
    <row r="35" customFormat="false" ht="13.5" hidden="false" customHeight="true" outlineLevel="0" collapsed="false">
      <c r="A35" s="5" t="s">
        <v>118</v>
      </c>
      <c r="B35" s="5" t="s">
        <v>53</v>
      </c>
      <c r="C35" s="5" t="s">
        <v>70</v>
      </c>
      <c r="D35" s="5" t="s">
        <v>58</v>
      </c>
      <c r="E35" s="5" t="s">
        <v>100</v>
      </c>
      <c r="F35" s="5" t="s">
        <v>101</v>
      </c>
      <c r="G35" s="6" t="n">
        <v>62</v>
      </c>
      <c r="H35" s="6" t="n">
        <v>58</v>
      </c>
      <c r="I35" s="6" t="n">
        <v>4</v>
      </c>
      <c r="J35" s="15" t="n">
        <f aca="false">IFERROR(H35/G35,0)</f>
      </c>
      <c r="K35" s="16" t="s">
        <v>119</v>
      </c>
      <c r="L35" s="5" t="s">
        <v>103</v>
      </c>
    </row>
    <row r="36" customFormat="false" ht="13.5" hidden="false" customHeight="true" outlineLevel="0" collapsed="false">
      <c r="A36" s="5" t="s">
        <v>120</v>
      </c>
      <c r="B36" s="5" t="s">
        <v>53</v>
      </c>
      <c r="C36" s="5" t="s">
        <v>70</v>
      </c>
      <c r="D36" s="5" t="s">
        <v>58</v>
      </c>
      <c r="E36" s="5" t="s">
        <v>100</v>
      </c>
      <c r="F36" s="5" t="s">
        <v>101</v>
      </c>
      <c r="G36" s="6" t="n">
        <v>31</v>
      </c>
      <c r="H36" s="6" t="n">
        <v>29</v>
      </c>
      <c r="I36" s="6" t="n">
        <v>2</v>
      </c>
      <c r="J36" s="15" t="n">
        <f aca="false">IFERROR(H36/G36,0)</f>
      </c>
      <c r="K36" s="16" t="s">
        <v>121</v>
      </c>
      <c r="L36" s="5" t="s">
        <v>103</v>
      </c>
    </row>
    <row r="37" customFormat="false" ht="27" hidden="false" customHeight="true" outlineLevel="0" collapsed="false">
      <c r="A37" s="5" t="s">
        <v>118</v>
      </c>
      <c r="B37" s="5" t="s">
        <v>53</v>
      </c>
      <c r="C37" s="5" t="s">
        <v>71</v>
      </c>
      <c r="D37" s="5" t="s">
        <v>59</v>
      </c>
      <c r="E37" s="5" t="s">
        <v>106</v>
      </c>
      <c r="F37" s="5" t="s">
        <v>107</v>
      </c>
      <c r="G37" s="6" t="n">
        <v>43</v>
      </c>
      <c r="H37" s="6" t="n">
        <v>42</v>
      </c>
      <c r="I37" s="6" t="n">
        <v>1</v>
      </c>
      <c r="J37" s="15" t="n">
        <f aca="false">IFERROR(H37/G37,0)</f>
      </c>
      <c r="K37" s="16" t="s">
        <v>122</v>
      </c>
      <c r="L37" s="5" t="s">
        <v>103</v>
      </c>
    </row>
    <row r="38" customFormat="false" ht="13.5" hidden="false" customHeight="true" outlineLevel="0" collapsed="false">
      <c r="A38" s="5" t="s">
        <v>120</v>
      </c>
      <c r="B38" s="5" t="s">
        <v>53</v>
      </c>
      <c r="C38" s="5" t="s">
        <v>71</v>
      </c>
      <c r="D38" s="5" t="s">
        <v>59</v>
      </c>
      <c r="E38" s="5" t="s">
        <v>106</v>
      </c>
      <c r="F38" s="5" t="s">
        <v>107</v>
      </c>
      <c r="G38" s="6" t="n">
        <v>30</v>
      </c>
      <c r="H38" s="6" t="n">
        <v>29</v>
      </c>
      <c r="I38" s="6" t="n">
        <v>1</v>
      </c>
      <c r="J38" s="15" t="n">
        <f aca="false">IFERROR(H38/G38,0)</f>
      </c>
      <c r="K38" s="16" t="s">
        <v>123</v>
      </c>
      <c r="L38" s="5" t="s">
        <v>103</v>
      </c>
    </row>
    <row r="39" customFormat="false" ht="27" hidden="false" customHeight="true" outlineLevel="0" collapsed="false">
      <c r="A39" s="5" t="s">
        <v>73</v>
      </c>
      <c r="B39" s="5" t="s">
        <v>53</v>
      </c>
      <c r="C39" s="5" t="s">
        <v>70</v>
      </c>
      <c r="D39" s="5" t="s">
        <v>58</v>
      </c>
      <c r="E39" s="5" t="s">
        <v>100</v>
      </c>
      <c r="F39" s="5" t="s">
        <v>101</v>
      </c>
      <c r="G39" s="6" t="n">
        <v>39</v>
      </c>
      <c r="H39" s="6" t="n">
        <v>36</v>
      </c>
      <c r="I39" s="6" t="n">
        <v>3</v>
      </c>
      <c r="J39" s="15" t="n">
        <f aca="false">IFERROR(H39/G39,0)</f>
      </c>
      <c r="K39" s="16" t="s">
        <v>124</v>
      </c>
      <c r="L39" s="5" t="s">
        <v>103</v>
      </c>
    </row>
    <row r="40" customFormat="false" ht="27" hidden="false" customHeight="true" outlineLevel="0" collapsed="false">
      <c r="A40" s="5" t="s">
        <v>16</v>
      </c>
      <c r="B40" s="5" t="s">
        <v>77</v>
      </c>
      <c r="C40" s="5" t="s">
        <v>80</v>
      </c>
      <c r="D40" s="5" t="s">
        <v>81</v>
      </c>
      <c r="E40" s="5" t="s">
        <v>100</v>
      </c>
      <c r="F40" s="5" t="s">
        <v>125</v>
      </c>
      <c r="G40" s="6" t="n">
        <v>16</v>
      </c>
      <c r="H40" s="6" t="n">
        <v>11</v>
      </c>
      <c r="I40" s="6" t="n">
        <v>5</v>
      </c>
      <c r="J40" s="15" t="n">
        <f aca="false">IFERROR(H40/G40,0)</f>
      </c>
      <c r="K40" s="16" t="s">
        <v>126</v>
      </c>
      <c r="L40" s="5" t="s">
        <v>127</v>
      </c>
    </row>
    <row r="41" customFormat="false" ht="13.5" hidden="false" customHeight="true" outlineLevel="0" collapsed="false">
      <c r="A41" s="5" t="s">
        <v>128</v>
      </c>
      <c r="B41" s="5" t="s">
        <v>53</v>
      </c>
      <c r="C41" s="5" t="s">
        <v>84</v>
      </c>
      <c r="D41" s="5" t="s">
        <v>58</v>
      </c>
      <c r="E41" s="5" t="s">
        <v>100</v>
      </c>
      <c r="F41" s="5" t="s">
        <v>101</v>
      </c>
      <c r="G41" s="6" t="n">
        <v>9</v>
      </c>
      <c r="H41" s="6" t="n">
        <v>9</v>
      </c>
      <c r="I41" s="6" t="n">
        <v>0</v>
      </c>
      <c r="J41" s="15" t="n">
        <f aca="false">IFERROR(H41/G41,0)</f>
      </c>
      <c r="K41" s="16"/>
      <c r="L41" s="5" t="s">
        <v>103</v>
      </c>
    </row>
    <row r="42" customFormat="false" ht="13.5" hidden="false" customHeight="true" outlineLevel="0" collapsed="false">
      <c r="A42" s="5" t="s">
        <v>129</v>
      </c>
      <c r="B42" s="5" t="s">
        <v>53</v>
      </c>
      <c r="C42" s="5" t="s">
        <v>84</v>
      </c>
      <c r="D42" s="5" t="s">
        <v>58</v>
      </c>
      <c r="E42" s="5" t="s">
        <v>100</v>
      </c>
      <c r="F42" s="5" t="s">
        <v>101</v>
      </c>
      <c r="G42" s="6" t="n">
        <v>45</v>
      </c>
      <c r="H42" s="6" t="n">
        <v>43</v>
      </c>
      <c r="I42" s="6" t="n">
        <v>2</v>
      </c>
      <c r="J42" s="15" t="n">
        <f aca="false">IFERROR(H42/G42,0)</f>
      </c>
      <c r="K42" s="16" t="s">
        <v>130</v>
      </c>
      <c r="L42" s="5" t="s">
        <v>103</v>
      </c>
    </row>
    <row r="43" customFormat="false" ht="13.5" hidden="false" customHeight="true" outlineLevel="0" collapsed="false">
      <c r="A43" s="5" t="s">
        <v>128</v>
      </c>
      <c r="B43" s="5" t="s">
        <v>53</v>
      </c>
      <c r="C43" s="5" t="s">
        <v>85</v>
      </c>
      <c r="D43" s="5" t="s">
        <v>59</v>
      </c>
      <c r="E43" s="5" t="s">
        <v>106</v>
      </c>
      <c r="F43" s="5" t="s">
        <v>107</v>
      </c>
      <c r="G43" s="6" t="n">
        <v>7</v>
      </c>
      <c r="H43" s="6" t="n">
        <v>7</v>
      </c>
      <c r="I43" s="6" t="n">
        <v>0</v>
      </c>
      <c r="J43" s="15" t="n">
        <f aca="false">IFERROR(H43/G43,0)</f>
      </c>
      <c r="K43" s="16"/>
      <c r="L43" s="5" t="s">
        <v>103</v>
      </c>
    </row>
    <row r="44" customFormat="false" ht="13.5" hidden="false" customHeight="true" outlineLevel="0" collapsed="false">
      <c r="A44" s="5" t="s">
        <v>129</v>
      </c>
      <c r="B44" s="5" t="s">
        <v>53</v>
      </c>
      <c r="C44" s="5" t="s">
        <v>85</v>
      </c>
      <c r="D44" s="5" t="s">
        <v>59</v>
      </c>
      <c r="E44" s="5" t="s">
        <v>106</v>
      </c>
      <c r="F44" s="5" t="s">
        <v>107</v>
      </c>
      <c r="G44" s="6" t="n">
        <v>29</v>
      </c>
      <c r="H44" s="6" t="n">
        <v>29</v>
      </c>
      <c r="I44" s="6" t="n">
        <v>0</v>
      </c>
      <c r="J44" s="15" t="n">
        <f aca="false">IFERROR(H44/G44,0)</f>
      </c>
      <c r="K44" s="16"/>
      <c r="L44" s="5" t="s">
        <v>103</v>
      </c>
    </row>
    <row r="45" customFormat="false" ht="13.5" hidden="false" customHeight="true" outlineLevel="0" collapsed="false">
      <c r="A45" s="5" t="s">
        <v>87</v>
      </c>
      <c r="B45" s="5" t="s">
        <v>77</v>
      </c>
      <c r="C45" s="5" t="s">
        <v>80</v>
      </c>
      <c r="D45" s="5" t="s">
        <v>81</v>
      </c>
      <c r="E45" s="5" t="s">
        <v>100</v>
      </c>
      <c r="F45" s="5" t="s">
        <v>125</v>
      </c>
      <c r="G45" s="6" t="n">
        <v>7</v>
      </c>
      <c r="H45" s="6" t="n">
        <v>7</v>
      </c>
      <c r="I45" s="6" t="n">
        <v>0</v>
      </c>
      <c r="J45" s="15" t="n">
        <f aca="false">IFERROR(H45/G45,0)</f>
      </c>
      <c r="K45" s="16"/>
      <c r="L45" s="5" t="s">
        <v>127</v>
      </c>
    </row>
    <row r="46" customFormat="false" hidden="false" outlineLevel="0" collapsed="false">
      <c r="A46" s="5" t="inlineStr">
        <is>
          <t xml:space="preserve">2026-06-08</t>
        </is>
      </c>
      <c r="B46" s="5" t="inlineStr">
        <is>
          <t xml:space="preserve">Martins</t>
        </is>
      </c>
      <c r="C46" s="5" t="inlineStr">
        <is>
          <t xml:space="preserve">5502428786</t>
        </is>
      </c>
      <c r="D46" s="5" t="inlineStr">
        <is>
          <t xml:space="preserve">666541</t>
        </is>
      </c>
      <c r="E46" s="5" t="inlineStr">
        <is>
          <t xml:space="preserve">Intact</t>
        </is>
      </c>
      <c r="F46" s="5" t="inlineStr">
        <is>
          <t xml:space="preserve">Tiss, porcine, fem, Pelvic block, intact</t>
        </is>
      </c>
      <c r="G46" s="6" t="n">
        <v>17</v>
      </c>
      <c r="H46" s="6" t="n">
        <v>16</v>
      </c>
      <c r="I46" s="6" t="n">
        <v>1</v>
      </c>
      <c r="J46" s="15" t="n">
        <f aca="false">IFERROR(H46/G46,0)</f>
      </c>
      <c r="K46" s="16" t="inlineStr">
        <is>
          <t xml:space="preserve">1 cut urethra</t>
        </is>
      </c>
      <c r="L46" s="5" t="inlineStr">
        <is>
          <t xml:space="preserve">Toni Cruz / Jesus</t>
        </is>
      </c>
    </row>
    <row r="47" customFormat="false" hidden="false" outlineLevel="0" collapsed="false">
      <c r="A47" s="5" t="inlineStr">
        <is>
          <t xml:space="preserve">2026-06-08</t>
        </is>
      </c>
      <c r="B47" s="5" t="inlineStr">
        <is>
          <t xml:space="preserve">Martins</t>
        </is>
      </c>
      <c r="C47" s="5" t="inlineStr">
        <is>
          <t xml:space="preserve">5502428782</t>
        </is>
      </c>
      <c r="D47" s="5" t="inlineStr">
        <is>
          <t xml:space="preserve">666506</t>
        </is>
      </c>
      <c r="E47" s="5" t="inlineStr">
        <is>
          <t xml:space="preserve">Non-intact</t>
        </is>
      </c>
      <c r="F47" s="5" t="inlineStr">
        <is>
          <t xml:space="preserve">Tiss, porcine, fem, Pelvic block, non-intact</t>
        </is>
      </c>
      <c r="G47" s="6" t="n">
        <v>13</v>
      </c>
      <c r="H47" s="6" t="n">
        <v>12</v>
      </c>
      <c r="I47" s="6" t="n">
        <v>1</v>
      </c>
      <c r="J47" s="15" t="n">
        <f aca="false">IFERROR(H47/G47,0)</f>
      </c>
      <c r="K47" s="16" t="inlineStr">
        <is>
          <t xml:space="preserve">1 short block</t>
        </is>
      </c>
      <c r="L47" s="5" t="inlineStr">
        <is>
          <t xml:space="preserve">Toni Cruz / Jesus</t>
        </is>
      </c>
    </row>
    <row r="48" customFormat="false" hidden="false" outlineLevel="0" collapsed="false">
      <c r="A48" s="5" t="inlineStr">
        <is>
          <t xml:space="preserve">2026-06-15</t>
        </is>
      </c>
      <c r="B48" s="5" t="inlineStr">
        <is>
          <t xml:space="preserve">Martins</t>
        </is>
      </c>
      <c r="C48" s="5" t="inlineStr">
        <is>
          <t xml:space="preserve">5502462845</t>
        </is>
      </c>
      <c r="D48" s="5" t="inlineStr">
        <is>
          <t xml:space="preserve">666541</t>
        </is>
      </c>
      <c r="E48" s="5" t="inlineStr">
        <is>
          <t xml:space="preserve">Intact</t>
        </is>
      </c>
      <c r="F48" s="5" t="inlineStr">
        <is>
          <t xml:space="preserve">Tiss, porcine, fem, Pelvic block, intact</t>
        </is>
      </c>
      <c r="G48" s="6" t="n">
        <v>31</v>
      </c>
      <c r="H48" s="6" t="n">
        <v>30</v>
      </c>
      <c r="I48" s="6" t="n">
        <v>1</v>
      </c>
      <c r="J48" s="15" t="n">
        <f aca="false">IFERROR(H48/G48,0)</f>
      </c>
      <c r="K48" s="16" t="inlineStr">
        <is>
          <t xml:space="preserve">1 damaged bowel (source had two intact tally lines: 13/12/1 + 18/18/0, combined here)</t>
        </is>
      </c>
      <c r="L48" s="5" t="inlineStr">
        <is>
          <t xml:space="preserve">Toni Cruz / Jesus</t>
        </is>
      </c>
    </row>
    <row r="49" customFormat="false" hidden="false" outlineLevel="0" collapsed="false">
      <c r="A49" s="5" t="inlineStr">
        <is>
          <t xml:space="preserve">2026-06-16</t>
        </is>
      </c>
      <c r="B49" s="5" t="inlineStr">
        <is>
          <t xml:space="preserve">Parks Family Meats</t>
        </is>
      </c>
      <c r="C49" s="5" t="inlineStr">
        <is>
          <t xml:space="preserve">(no batch data)</t>
        </is>
      </c>
      <c r="D49" s="5" t="inlineStr">
        <is>
          <t xml:space="preserve">666518</t>
        </is>
      </c>
      <c r="E49" s="5" t="inlineStr">
        <is>
          <t xml:space="preserve">Intact</t>
        </is>
      </c>
      <c r="F49" s="5" t="inlineStr">
        <is>
          <t xml:space="preserve">Tiss, porcine, fem, Pelvic block, intact, SM</t>
        </is>
      </c>
      <c r="G49" s="6" t="n">
        <v>16</v>
      </c>
      <c r="H49" s="6" t="n">
        <v>14</v>
      </c>
      <c r="I49" s="6" t="n">
        <v>2</v>
      </c>
      <c r="J49" s="15" t="n">
        <f aca="false">IFERROR(H49/G49,0)</f>
      </c>
      <c r="K49" s="16" t="inlineStr">
        <is>
          <t xml:space="preserve">1 bladder hole; 1 ureter damage (many blocks failed upstream from miscuts during removal — see notes)</t>
        </is>
      </c>
      <c r="L49" s="5" t="inlineStr">
        <is>
          <t xml:space="preserve">Rasmin Mujanovic / Natalie</t>
        </is>
      </c>
    </row>
    <row r="50" customFormat="false" hidden="false" outlineLevel="0" collapsed="false">
      <c r="A50" s="5" t="inlineStr">
        <is>
          <t xml:space="preserve">2026-06-24</t>
        </is>
      </c>
      <c r="B50" s="5" t="inlineStr">
        <is>
          <t xml:space="preserve">Martins</t>
        </is>
      </c>
      <c r="C50" s="5" t="inlineStr">
        <is>
          <t xml:space="preserve">5502462845</t>
        </is>
      </c>
      <c r="D50" s="5" t="inlineStr">
        <is>
          <t xml:space="preserve">666541</t>
        </is>
      </c>
      <c r="E50" s="5" t="inlineStr">
        <is>
          <t xml:space="preserve">Intact</t>
        </is>
      </c>
      <c r="F50" s="5" t="inlineStr">
        <is>
          <t xml:space="preserve">Tiss, porcine, fem, Pelvic block, intact</t>
        </is>
      </c>
      <c r="G50" s="6" t="n">
        <v>34</v>
      </c>
      <c r="H50" s="6" t="n">
        <v>30</v>
      </c>
      <c r="I50" s="6" t="n">
        <v>4</v>
      </c>
      <c r="J50" s="15" t="n">
        <f aca="false">IFERROR(H50/G50,0)</f>
      </c>
      <c r="K50" s="16" t="inlineStr">
        <is>
          <t xml:space="preserve">1 damaged bladder; 3 damaged membrane</t>
        </is>
      </c>
      <c r="L50" s="5" t="inlineStr">
        <is>
          <t xml:space="preserve">Toni Cruz / Jesus</t>
        </is>
      </c>
    </row>
    <row r="51" customFormat="false" hidden="false" outlineLevel="0" collapsed="false">
      <c r="A51" s="5" t="inlineStr">
        <is>
          <t xml:space="preserve">2026-06-22</t>
        </is>
      </c>
      <c r="B51" s="5" t="inlineStr">
        <is>
          <t xml:space="preserve">Parks Family Meats</t>
        </is>
      </c>
      <c r="C51" s="5" t="inlineStr">
        <is>
          <t xml:space="preserve">(no batch data)</t>
        </is>
      </c>
      <c r="D51" s="5" t="inlineStr">
        <is>
          <t xml:space="preserve">666518</t>
        </is>
      </c>
      <c r="E51" s="5" t="inlineStr">
        <is>
          <t xml:space="preserve">Intact</t>
        </is>
      </c>
      <c r="F51" s="5" t="inlineStr">
        <is>
          <t xml:space="preserve">Tiss, porcine, fem, Pelvic block, intact, SM</t>
        </is>
      </c>
      <c r="G51" s="6" t="n">
        <v>36</v>
      </c>
      <c r="H51" s="6" t="n">
        <v>31</v>
      </c>
      <c r="I51" s="6" t="n">
        <v>5</v>
      </c>
      <c r="J51" s="15" t="n">
        <f aca="false">IFERROR(H51/G51,0)</f>
      </c>
      <c r="K51" s="16" t="inlineStr">
        <is>
          <t xml:space="preserve">1 bladder hole; 2 critical-area lacerations; 2 short blocks</t>
        </is>
      </c>
      <c r="L51" s="5" t="inlineStr">
        <is>
          <t xml:space="preserve">Rasmin Mujanovic / Natalie</t>
        </is>
      </c>
    </row>
    <row r="52" customFormat="false" hidden="false" outlineLevel="0" collapsed="false">
      <c r="A52" s="5" t="inlineStr">
        <is>
          <t xml:space="preserve">2026-06-25</t>
        </is>
      </c>
      <c r="B52" s="5" t="inlineStr">
        <is>
          <t xml:space="preserve">Parks Family Meats</t>
        </is>
      </c>
      <c r="C52" s="5" t="inlineStr">
        <is>
          <t xml:space="preserve">(no batch data)</t>
        </is>
      </c>
      <c r="D52" s="5" t="inlineStr">
        <is>
          <t xml:space="preserve">666518</t>
        </is>
      </c>
      <c r="E52" s="5" t="inlineStr">
        <is>
          <t xml:space="preserve">Intact</t>
        </is>
      </c>
      <c r="F52" s="5" t="inlineStr">
        <is>
          <t xml:space="preserve">Tiss, porcine, fem, Pelvic block, intact, SM</t>
        </is>
      </c>
      <c r="G52" s="6" t="n">
        <v>19</v>
      </c>
      <c r="H52" s="6" t="n">
        <v>16</v>
      </c>
      <c r="I52" s="6" t="n">
        <v>3</v>
      </c>
      <c r="J52" s="15" t="n">
        <f aca="false">IFERROR(H52/G52,0)</f>
      </c>
      <c r="K52" s="16" t="inlineStr">
        <is>
          <t xml:space="preserve">1 bladder hole; 1 ureter laceration; 1 short block</t>
        </is>
      </c>
      <c r="L52" s="5" t="inlineStr">
        <is>
          <t xml:space="preserve">Rasmin Mujanovic / Natalie</t>
        </is>
      </c>
    </row>
    <row r="54" customFormat="false" ht="21.75" hidden="false" customHeight="true" outlineLevel="0" collapsed="false">
      <c r="A54" s="3" t="s">
        <v>131</v>
      </c>
      <c r="B54" s="3"/>
      <c r="C54" s="3"/>
      <c r="D54" s="3"/>
      <c r="E54" s="3"/>
      <c r="F54" s="3"/>
      <c r="G54" s="3"/>
      <c r="H54" s="3"/>
      <c r="I54" s="3"/>
      <c r="J54" s="3"/>
      <c r="K54" s="3"/>
      <c r="L54" s="3"/>
    </row>
    <row r="55" customFormat="false" ht="28.5" hidden="false" customHeight="true" outlineLevel="0" collapsed="false">
      <c r="A55" s="11" t="s">
        <v>90</v>
      </c>
      <c r="B55" s="11" t="s">
        <v>91</v>
      </c>
      <c r="C55" s="11" t="s">
        <v>92</v>
      </c>
      <c r="D55" s="11" t="s">
        <v>44</v>
      </c>
      <c r="E55" s="11" t="s">
        <v>132</v>
      </c>
      <c r="F55" s="11" t="s">
        <v>94</v>
      </c>
      <c r="G55" s="11" t="s">
        <v>95</v>
      </c>
      <c r="H55" s="11" t="s">
        <v>96</v>
      </c>
      <c r="I55" s="11" t="s">
        <v>97</v>
      </c>
    </row>
    <row r="56" customFormat="false" ht="13.5" hidden="false" customHeight="true" outlineLevel="0" collapsed="false">
      <c r="A56" s="12" t="s">
        <v>57</v>
      </c>
      <c r="B56" s="12" t="s">
        <v>59</v>
      </c>
      <c r="C56" s="12" t="s">
        <v>106</v>
      </c>
      <c r="D56" s="12" t="s">
        <v>53</v>
      </c>
      <c r="E56" s="12" t="s">
        <v>52</v>
      </c>
      <c r="F56" s="6" t="n">
        <v>7</v>
      </c>
      <c r="G56" s="6" t="n">
        <v>7</v>
      </c>
      <c r="H56" s="6" t="n">
        <v>0</v>
      </c>
      <c r="I56" s="15" t="n">
        <f aca="false">IFERROR(G56/F56,0)</f>
      </c>
    </row>
    <row r="57" customFormat="false" ht="13.5" hidden="false" customHeight="true" outlineLevel="0" collapsed="false">
      <c r="A57" s="12" t="s">
        <v>56</v>
      </c>
      <c r="B57" s="12" t="s">
        <v>58</v>
      </c>
      <c r="C57" s="12" t="s">
        <v>100</v>
      </c>
      <c r="D57" s="12" t="s">
        <v>53</v>
      </c>
      <c r="E57" s="12" t="s">
        <v>52</v>
      </c>
      <c r="F57" s="6" t="n">
        <v>65</v>
      </c>
      <c r="G57" s="6" t="n">
        <v>60</v>
      </c>
      <c r="H57" s="6" t="n">
        <v>5</v>
      </c>
      <c r="I57" s="15" t="n">
        <f aca="false">IFERROR(G57/F57,0)</f>
      </c>
    </row>
    <row r="58" customFormat="false" ht="13.5" hidden="false" customHeight="true" outlineLevel="0" collapsed="false">
      <c r="A58" s="12" t="s">
        <v>63</v>
      </c>
      <c r="B58" s="12" t="s">
        <v>59</v>
      </c>
      <c r="C58" s="12" t="s">
        <v>106</v>
      </c>
      <c r="D58" s="12" t="s">
        <v>53</v>
      </c>
      <c r="E58" s="12" t="s">
        <v>61</v>
      </c>
      <c r="F58" s="6" t="n">
        <v>52</v>
      </c>
      <c r="G58" s="6" t="n">
        <v>48</v>
      </c>
      <c r="H58" s="6" t="n">
        <v>4</v>
      </c>
      <c r="I58" s="15" t="n">
        <f aca="false">IFERROR(G58/F58,0)</f>
      </c>
    </row>
    <row r="59" customFormat="false" ht="13.5" hidden="false" customHeight="true" outlineLevel="0" collapsed="false">
      <c r="A59" s="12" t="s">
        <v>62</v>
      </c>
      <c r="B59" s="12" t="s">
        <v>58</v>
      </c>
      <c r="C59" s="12" t="s">
        <v>100</v>
      </c>
      <c r="D59" s="12" t="s">
        <v>53</v>
      </c>
      <c r="E59" s="12" t="s">
        <v>61</v>
      </c>
      <c r="F59" s="6" t="n">
        <v>57</v>
      </c>
      <c r="G59" s="6" t="n">
        <v>56</v>
      </c>
      <c r="H59" s="6" t="n">
        <v>1</v>
      </c>
      <c r="I59" s="15" t="n">
        <f aca="false">IFERROR(G59/F59,0)</f>
      </c>
    </row>
    <row r="60" customFormat="false" ht="13.5" hidden="false" customHeight="true" outlineLevel="0" collapsed="false">
      <c r="A60" s="12" t="s">
        <v>67</v>
      </c>
      <c r="B60" s="12" t="s">
        <v>59</v>
      </c>
      <c r="C60" s="12" t="s">
        <v>106</v>
      </c>
      <c r="D60" s="12" t="s">
        <v>53</v>
      </c>
      <c r="E60" s="12" t="s">
        <v>65</v>
      </c>
      <c r="F60" s="6" t="n">
        <v>45</v>
      </c>
      <c r="G60" s="6" t="n">
        <v>41</v>
      </c>
      <c r="H60" s="6" t="n">
        <v>4</v>
      </c>
      <c r="I60" s="15" t="n">
        <f aca="false">IFERROR(G60/F60,0)</f>
      </c>
    </row>
    <row r="61" customFormat="false" ht="13.5" hidden="false" customHeight="true" outlineLevel="0" collapsed="false">
      <c r="A61" s="12" t="s">
        <v>66</v>
      </c>
      <c r="B61" s="12" t="s">
        <v>58</v>
      </c>
      <c r="C61" s="12" t="s">
        <v>100</v>
      </c>
      <c r="D61" s="12" t="s">
        <v>53</v>
      </c>
      <c r="E61" s="12" t="s">
        <v>65</v>
      </c>
      <c r="F61" s="6" t="n">
        <v>62</v>
      </c>
      <c r="G61" s="6" t="n">
        <v>58</v>
      </c>
      <c r="H61" s="6" t="n">
        <v>4</v>
      </c>
      <c r="I61" s="15" t="n">
        <f aca="false">IFERROR(G61/F61,0)</f>
      </c>
    </row>
    <row r="62" customFormat="false" ht="13.5" hidden="false" customHeight="true" outlineLevel="0" collapsed="false">
      <c r="A62" s="12" t="s">
        <v>71</v>
      </c>
      <c r="B62" s="12" t="s">
        <v>59</v>
      </c>
      <c r="C62" s="12" t="s">
        <v>106</v>
      </c>
      <c r="D62" s="12" t="s">
        <v>53</v>
      </c>
      <c r="E62" s="12" t="s">
        <v>69</v>
      </c>
      <c r="F62" s="6" t="n">
        <v>73</v>
      </c>
      <c r="G62" s="6" t="n">
        <v>71</v>
      </c>
      <c r="H62" s="6" t="n">
        <v>2</v>
      </c>
      <c r="I62" s="15" t="n">
        <f aca="false">IFERROR(G62/F62,0)</f>
      </c>
    </row>
    <row r="63" customFormat="false" ht="13.5" hidden="false" customHeight="true" outlineLevel="0" collapsed="false">
      <c r="A63" s="12" t="s">
        <v>70</v>
      </c>
      <c r="B63" s="12" t="s">
        <v>58</v>
      </c>
      <c r="C63" s="12" t="s">
        <v>100</v>
      </c>
      <c r="D63" s="12" t="s">
        <v>53</v>
      </c>
      <c r="E63" s="12" t="s">
        <v>69</v>
      </c>
      <c r="F63" s="6" t="n">
        <v>93</v>
      </c>
      <c r="G63" s="6" t="n">
        <v>87</v>
      </c>
      <c r="H63" s="6" t="n">
        <v>6</v>
      </c>
      <c r="I63" s="15" t="n">
        <f aca="false">IFERROR(G63/F63,0)</f>
      </c>
    </row>
    <row r="64" customFormat="false" ht="13.5" hidden="false" customHeight="true" outlineLevel="0" collapsed="false">
      <c r="A64" s="12" t="s">
        <v>70</v>
      </c>
      <c r="B64" s="12" t="s">
        <v>58</v>
      </c>
      <c r="C64" s="12" t="s">
        <v>100</v>
      </c>
      <c r="D64" s="12" t="s">
        <v>53</v>
      </c>
      <c r="E64" s="12" t="s">
        <v>73</v>
      </c>
      <c r="F64" s="6" t="n">
        <v>39</v>
      </c>
      <c r="G64" s="6" t="n">
        <v>36</v>
      </c>
      <c r="H64" s="6" t="n">
        <v>3</v>
      </c>
      <c r="I64" s="15" t="n">
        <f aca="false">IFERROR(G64/F64,0)</f>
      </c>
    </row>
    <row r="65" customFormat="false" ht="13.5" hidden="false" customHeight="true" outlineLevel="0" collapsed="false">
      <c r="A65" s="12" t="s">
        <v>80</v>
      </c>
      <c r="B65" s="12" t="s">
        <v>81</v>
      </c>
      <c r="C65" s="12" t="s">
        <v>100</v>
      </c>
      <c r="D65" s="12" t="s">
        <v>77</v>
      </c>
      <c r="E65" s="12" t="s">
        <v>16</v>
      </c>
      <c r="F65" s="6" t="n">
        <v>16</v>
      </c>
      <c r="G65" s="6" t="n">
        <v>11</v>
      </c>
      <c r="H65" s="6" t="n">
        <v>5</v>
      </c>
      <c r="I65" s="15" t="n">
        <f aca="false">IFERROR(G65/F65,0)</f>
      </c>
    </row>
    <row r="66" customFormat="false" ht="13.5" hidden="false" customHeight="true" outlineLevel="0" collapsed="false">
      <c r="A66" s="12" t="s">
        <v>84</v>
      </c>
      <c r="B66" s="12" t="s">
        <v>58</v>
      </c>
      <c r="C66" s="12" t="s">
        <v>100</v>
      </c>
      <c r="D66" s="12" t="s">
        <v>53</v>
      </c>
      <c r="E66" s="12" t="s">
        <v>83</v>
      </c>
      <c r="F66" s="6" t="n">
        <v>54</v>
      </c>
      <c r="G66" s="6" t="n">
        <v>52</v>
      </c>
      <c r="H66" s="6" t="n">
        <v>2</v>
      </c>
      <c r="I66" s="15" t="n">
        <f aca="false">IFERROR(G66/F66,0)</f>
      </c>
    </row>
    <row r="67" customFormat="false" ht="13.5" hidden="false" customHeight="true" outlineLevel="0" collapsed="false">
      <c r="A67" s="12" t="s">
        <v>85</v>
      </c>
      <c r="B67" s="12" t="s">
        <v>59</v>
      </c>
      <c r="C67" s="12" t="s">
        <v>106</v>
      </c>
      <c r="D67" s="12" t="s">
        <v>53</v>
      </c>
      <c r="E67" s="12" t="s">
        <v>83</v>
      </c>
      <c r="F67" s="6" t="n">
        <v>36</v>
      </c>
      <c r="G67" s="6" t="n">
        <v>36</v>
      </c>
      <c r="H67" s="6" t="n">
        <v>0</v>
      </c>
      <c r="I67" s="15" t="n">
        <f aca="false">IFERROR(G67/F67,0)</f>
      </c>
    </row>
    <row r="68" customFormat="false" ht="13.5" hidden="false" customHeight="true" outlineLevel="0" collapsed="false">
      <c r="A68" s="12" t="s">
        <v>80</v>
      </c>
      <c r="B68" s="12" t="s">
        <v>81</v>
      </c>
      <c r="C68" s="12" t="s">
        <v>100</v>
      </c>
      <c r="D68" s="12" t="s">
        <v>77</v>
      </c>
      <c r="E68" s="12" t="s">
        <v>87</v>
      </c>
      <c r="F68" s="6" t="n">
        <v>7</v>
      </c>
      <c r="G68" s="6" t="n">
        <v>7</v>
      </c>
      <c r="H68" s="6" t="n">
        <v>0</v>
      </c>
      <c r="I68" s="15" t="n">
        <f aca="false">IFERROR(G68/F68,0)</f>
      </c>
    </row>
    <row r="69" customFormat="false" hidden="false" outlineLevel="0" collapsed="false">
      <c r="A69" s="12" t="inlineStr">
        <is>
          <t xml:space="preserve">5502428786</t>
        </is>
      </c>
      <c r="B69" s="12" t="inlineStr">
        <is>
          <t xml:space="preserve">666541</t>
        </is>
      </c>
      <c r="C69" s="12" t="inlineStr">
        <is>
          <t xml:space="preserve">Intact</t>
        </is>
      </c>
      <c r="D69" s="12" t="inlineStr">
        <is>
          <t xml:space="preserve">Martins</t>
        </is>
      </c>
      <c r="E69" s="12" t="inlineStr">
        <is>
          <t xml:space="preserve">2026-06-08</t>
        </is>
      </c>
      <c r="F69" s="6" t="n">
        <v>17</v>
      </c>
      <c r="G69" s="6" t="n">
        <v>16</v>
      </c>
      <c r="H69" s="6" t="n">
        <v>1</v>
      </c>
      <c r="I69" s="15" t="n">
        <f aca="false">IFERROR(G69/F69,0)</f>
      </c>
    </row>
    <row r="70" customFormat="false" hidden="false" outlineLevel="0" collapsed="false">
      <c r="A70" s="12" t="inlineStr">
        <is>
          <t xml:space="preserve">5502428782</t>
        </is>
      </c>
      <c r="B70" s="12" t="inlineStr">
        <is>
          <t xml:space="preserve">666506</t>
        </is>
      </c>
      <c r="C70" s="12" t="inlineStr">
        <is>
          <t xml:space="preserve">Non-intact</t>
        </is>
      </c>
      <c r="D70" s="12" t="inlineStr">
        <is>
          <t xml:space="preserve">Martins</t>
        </is>
      </c>
      <c r="E70" s="12" t="inlineStr">
        <is>
          <t xml:space="preserve">2026-06-08</t>
        </is>
      </c>
      <c r="F70" s="6" t="n">
        <v>13</v>
      </c>
      <c r="G70" s="6" t="n">
        <v>12</v>
      </c>
      <c r="H70" s="6" t="n">
        <v>1</v>
      </c>
      <c r="I70" s="15" t="n">
        <f aca="false">IFERROR(G70/F70,0)</f>
      </c>
    </row>
    <row r="71" customFormat="false" hidden="false" outlineLevel="0" collapsed="false">
      <c r="A71" s="12" t="inlineStr">
        <is>
          <t xml:space="preserve">5502462845</t>
        </is>
      </c>
      <c r="B71" s="12" t="inlineStr">
        <is>
          <t xml:space="preserve">666541</t>
        </is>
      </c>
      <c r="C71" s="12" t="inlineStr">
        <is>
          <t xml:space="preserve">Intact</t>
        </is>
      </c>
      <c r="D71" s="12" t="inlineStr">
        <is>
          <t xml:space="preserve">Martins</t>
        </is>
      </c>
      <c r="E71" s="12" t="inlineStr">
        <is>
          <t xml:space="preserve">2026-06-15</t>
        </is>
      </c>
      <c r="F71" s="6" t="n">
        <v>31</v>
      </c>
      <c r="G71" s="6" t="n">
        <v>30</v>
      </c>
      <c r="H71" s="6" t="n">
        <v>1</v>
      </c>
      <c r="I71" s="15" t="n">
        <f aca="false">IFERROR(G71/F71,0)</f>
      </c>
    </row>
    <row r="72" customFormat="false" hidden="false" outlineLevel="0" collapsed="false">
      <c r="A72" s="12" t="inlineStr">
        <is>
          <t xml:space="preserve">5502462845</t>
        </is>
      </c>
      <c r="B72" s="12" t="inlineStr">
        <is>
          <t xml:space="preserve">666541</t>
        </is>
      </c>
      <c r="C72" s="12" t="inlineStr">
        <is>
          <t xml:space="preserve">Intact</t>
        </is>
      </c>
      <c r="D72" s="12" t="inlineStr">
        <is>
          <t xml:space="preserve">Martins</t>
        </is>
      </c>
      <c r="E72" s="12" t="inlineStr">
        <is>
          <t xml:space="preserve">2026-06-24</t>
        </is>
      </c>
      <c r="F72" s="6" t="n">
        <v>34</v>
      </c>
      <c r="G72" s="6" t="n">
        <v>30</v>
      </c>
      <c r="H72" s="6" t="n">
        <v>4</v>
      </c>
      <c r="I72" s="15" t="n">
        <f aca="false">IFERROR(G72/F72,0)</f>
      </c>
    </row>
    <row r="73" customFormat="false" hidden="false" outlineLevel="0" collapsed="false">
      <c r="A73" s="12" t="inlineStr">
        <is>
          <t xml:space="preserve">(no batch data)</t>
        </is>
      </c>
      <c r="B73" s="12" t="inlineStr">
        <is>
          <t xml:space="preserve">666518</t>
        </is>
      </c>
      <c r="C73" s="12" t="inlineStr">
        <is>
          <t xml:space="preserve">Intact</t>
        </is>
      </c>
      <c r="D73" s="12" t="inlineStr">
        <is>
          <t xml:space="preserve">Parks Family Meats</t>
        </is>
      </c>
      <c r="E73" s="12" t="inlineStr">
        <is>
          <t xml:space="preserve">2026-06-16</t>
        </is>
      </c>
      <c r="F73" s="6" t="n">
        <v>16</v>
      </c>
      <c r="G73" s="6" t="n">
        <v>14</v>
      </c>
      <c r="H73" s="6" t="n">
        <v>2</v>
      </c>
      <c r="I73" s="15" t="n">
        <f aca="false">IFERROR(G73/F73,0)</f>
      </c>
    </row>
    <row r="74" customFormat="false" hidden="false" outlineLevel="0" collapsed="false">
      <c r="A74" s="12" t="inlineStr">
        <is>
          <t xml:space="preserve">(no batch data)</t>
        </is>
      </c>
      <c r="B74" s="12" t="inlineStr">
        <is>
          <t xml:space="preserve">666518</t>
        </is>
      </c>
      <c r="C74" s="12" t="inlineStr">
        <is>
          <t xml:space="preserve">Intact</t>
        </is>
      </c>
      <c r="D74" s="12" t="inlineStr">
        <is>
          <t xml:space="preserve">Parks Family Meats</t>
        </is>
      </c>
      <c r="E74" s="12" t="inlineStr">
        <is>
          <t xml:space="preserve">2026-06-22</t>
        </is>
      </c>
      <c r="F74" s="6" t="n">
        <v>36</v>
      </c>
      <c r="G74" s="6" t="n">
        <v>31</v>
      </c>
      <c r="H74" s="6" t="n">
        <v>5</v>
      </c>
      <c r="I74" s="15" t="n">
        <f aca="false">IFERROR(G74/F74,0)</f>
      </c>
    </row>
    <row r="75" customFormat="false" hidden="false" outlineLevel="0" collapsed="false">
      <c r="A75" s="12" t="inlineStr">
        <is>
          <t xml:space="preserve">(no batch data)</t>
        </is>
      </c>
      <c r="B75" s="12" t="inlineStr">
        <is>
          <t xml:space="preserve">666518</t>
        </is>
      </c>
      <c r="C75" s="12" t="inlineStr">
        <is>
          <t xml:space="preserve">Intact</t>
        </is>
      </c>
      <c r="D75" s="12" t="inlineStr">
        <is>
          <t xml:space="preserve">Parks Family Meats</t>
        </is>
      </c>
      <c r="E75" s="12" t="inlineStr">
        <is>
          <t xml:space="preserve">2026-06-25</t>
        </is>
      </c>
      <c r="F75" s="6" t="n">
        <v>19</v>
      </c>
      <c r="G75" s="6" t="n">
        <v>16</v>
      </c>
      <c r="H75" s="6" t="n">
        <v>3</v>
      </c>
      <c r="I75" s="15" t="n">
        <f aca="false">IFERROR(G75/F75,0)</f>
      </c>
    </row>
    <row r="76" customFormat="false" ht="13.5" hidden="false" customHeight="true" outlineLevel="0" collapsed="false">
      <c r="A76" s="17" t="s">
        <v>133</v>
      </c>
      <c r="B76" s="17"/>
      <c r="C76" s="17"/>
      <c r="D76" s="17"/>
      <c r="E76" s="17"/>
      <c r="F76" s="8" t="n">
        <f aca="false">SUM(F56:F75)</f>
      </c>
      <c r="G76" s="8" t="n">
        <f aca="false">SUM(G56:G75)</f>
      </c>
      <c r="H76" s="8" t="n">
        <f aca="false">SUM(H56:H75)</f>
      </c>
      <c r="I76" s="9" t="n">
        <f aca="false">IFERROR(G76/F76,0)</f>
      </c>
    </row>
    <row r="78" customFormat="false" ht="21.75" hidden="false" customHeight="true" outlineLevel="0" collapsed="false">
      <c r="A78" s="10" t="s">
        <v>134</v>
      </c>
      <c r="B78" s="10"/>
      <c r="C78" s="10"/>
      <c r="D78" s="10"/>
      <c r="E78" s="10"/>
      <c r="F78" s="10"/>
      <c r="G78" s="10"/>
      <c r="H78" s="10"/>
      <c r="I78" s="10"/>
      <c r="J78" s="10"/>
      <c r="K78" s="10"/>
      <c r="L78" s="10"/>
    </row>
    <row r="79" customFormat="false" ht="28.5" hidden="false" customHeight="true" outlineLevel="0" collapsed="false">
      <c r="A79" s="11" t="s">
        <v>90</v>
      </c>
      <c r="B79" s="11" t="s">
        <v>91</v>
      </c>
      <c r="C79" s="11" t="s">
        <v>135</v>
      </c>
      <c r="D79" s="11" t="s">
        <v>136</v>
      </c>
      <c r="E79" s="11" t="s">
        <v>137</v>
      </c>
      <c r="F79" s="11" t="s">
        <v>138</v>
      </c>
      <c r="G79" s="11" t="s">
        <v>139</v>
      </c>
      <c r="H79" s="11" t="s">
        <v>140</v>
      </c>
      <c r="I79" s="11" t="s">
        <v>141</v>
      </c>
      <c r="J79" s="11" t="s">
        <v>142</v>
      </c>
    </row>
    <row r="80" customFormat="false" ht="72" hidden="false" customHeight="true" outlineLevel="0" collapsed="false">
      <c r="A80" s="18" t="s">
        <v>56</v>
      </c>
      <c r="B80" s="18" t="s">
        <v>58</v>
      </c>
      <c r="C80" s="6" t="n">
        <v>65</v>
      </c>
      <c r="D80" s="6" t="n">
        <v>60</v>
      </c>
      <c r="E80" s="15" t="n">
        <f aca="false">IFERROR(D80/C80,0)</f>
      </c>
      <c r="F80" s="6" t="n">
        <f aca="false">SUMIFS('Receipt Summary'!F:F,'Receipt Summary'!E:E,A80)</f>
      </c>
      <c r="G80" s="6" t="n">
        <f aca="false">SUMIFS('Receipt Summary'!G:G,'Receipt Summary'!E:E,A80)</f>
      </c>
      <c r="H80" s="15" t="n">
        <f aca="false">IFERROR(G80/F80,0)</f>
      </c>
      <c r="I80" s="6" t="n">
        <f aca="false">D80-F80</f>
      </c>
      <c r="J80" s="16" t="s">
        <v>143</v>
      </c>
    </row>
    <row r="81" customFormat="false" ht="72" hidden="false" customHeight="true" outlineLevel="0" collapsed="false">
      <c r="A81" s="18" t="s">
        <v>57</v>
      </c>
      <c r="B81" s="18" t="s">
        <v>59</v>
      </c>
      <c r="C81" s="6" t="n">
        <v>7</v>
      </c>
      <c r="D81" s="6" t="n">
        <v>7</v>
      </c>
      <c r="E81" s="15" t="n">
        <f aca="false">IFERROR(D81/C81,0)</f>
      </c>
      <c r="F81" s="6" t="n">
        <f aca="false">SUMIFS('Receipt Summary'!F:F,'Receipt Summary'!E:E,A81)</f>
      </c>
      <c r="G81" s="6" t="n">
        <f aca="false">SUMIFS('Receipt Summary'!G:G,'Receipt Summary'!E:E,A81)</f>
      </c>
      <c r="H81" s="15" t="n">
        <f aca="false">IFERROR(G81/F81,0)</f>
      </c>
      <c r="I81" s="6" t="n">
        <f aca="false">D81-F81</f>
      </c>
      <c r="J81" s="16" t="s">
        <v>144</v>
      </c>
    </row>
    <row r="82" customFormat="false" ht="72" hidden="false" customHeight="true" outlineLevel="0" collapsed="false">
      <c r="A82" s="18" t="s">
        <v>62</v>
      </c>
      <c r="B82" s="18" t="s">
        <v>58</v>
      </c>
      <c r="C82" s="6" t="n">
        <v>57</v>
      </c>
      <c r="D82" s="6" t="n">
        <v>56</v>
      </c>
      <c r="E82" s="15" t="n">
        <f aca="false">IFERROR(D82/C82,0)</f>
      </c>
      <c r="F82" s="6" t="n">
        <f aca="false">SUMIFS('Receipt Summary'!F:F,'Receipt Summary'!E:E,A82)</f>
      </c>
      <c r="G82" s="6" t="n">
        <f aca="false">SUMIFS('Receipt Summary'!G:G,'Receipt Summary'!E:E,A82)</f>
      </c>
      <c r="H82" s="15" t="n">
        <f aca="false">IFERROR(G82/F82,0)</f>
      </c>
      <c r="I82" s="6" t="n">
        <f aca="false">D82-F82</f>
      </c>
      <c r="J82" s="16" t="s">
        <v>145</v>
      </c>
    </row>
    <row r="83" customFormat="false" ht="72" hidden="false" customHeight="true" outlineLevel="0" collapsed="false">
      <c r="A83" s="18" t="s">
        <v>63</v>
      </c>
      <c r="B83" s="18" t="s">
        <v>59</v>
      </c>
      <c r="C83" s="6" t="n">
        <v>52</v>
      </c>
      <c r="D83" s="6" t="n">
        <v>48</v>
      </c>
      <c r="E83" s="15" t="n">
        <f aca="false">IFERROR(D83/C83,0)</f>
      </c>
      <c r="F83" s="6" t="n">
        <f aca="false">SUMIFS('Receipt Summary'!F:F,'Receipt Summary'!E:E,A83)</f>
      </c>
      <c r="G83" s="6" t="n">
        <f aca="false">SUMIFS('Receipt Summary'!G:G,'Receipt Summary'!E:E,A83)</f>
      </c>
      <c r="H83" s="15" t="n">
        <f aca="false">IFERROR(G83/F83,0)</f>
      </c>
      <c r="I83" s="6" t="n">
        <f aca="false">D83-F83</f>
      </c>
      <c r="J83" s="16" t="s">
        <v>146</v>
      </c>
    </row>
    <row r="84" customFormat="false" ht="72" hidden="false" customHeight="true" outlineLevel="0" collapsed="false">
      <c r="A84" s="18" t="s">
        <v>66</v>
      </c>
      <c r="B84" s="18" t="s">
        <v>58</v>
      </c>
      <c r="C84" s="6" t="n">
        <v>62</v>
      </c>
      <c r="D84" s="6" t="n">
        <v>58</v>
      </c>
      <c r="E84" s="15" t="n">
        <f aca="false">IFERROR(D84/C84,0)</f>
      </c>
      <c r="F84" s="6" t="n">
        <f aca="false">SUMIFS('Receipt Summary'!F:F,'Receipt Summary'!E:E,A84)</f>
      </c>
      <c r="G84" s="6" t="n">
        <f aca="false">SUMIFS('Receipt Summary'!G:G,'Receipt Summary'!E:E,A84)</f>
      </c>
      <c r="H84" s="15" t="n">
        <f aca="false">IFERROR(G84/F84,0)</f>
      </c>
      <c r="I84" s="6" t="n">
        <f aca="false">D84-F84</f>
      </c>
      <c r="J84" s="16" t="s">
        <v>147</v>
      </c>
    </row>
    <row r="85" customFormat="false" ht="72" hidden="false" customHeight="true" outlineLevel="0" collapsed="false">
      <c r="A85" s="18" t="s">
        <v>67</v>
      </c>
      <c r="B85" s="18" t="s">
        <v>59</v>
      </c>
      <c r="C85" s="6" t="n">
        <v>45</v>
      </c>
      <c r="D85" s="6" t="n">
        <v>41</v>
      </c>
      <c r="E85" s="15" t="n">
        <f aca="false">IFERROR(D85/C85,0)</f>
      </c>
      <c r="F85" s="6" t="n">
        <f aca="false">SUMIFS('Receipt Summary'!F:F,'Receipt Summary'!E:E,A85)</f>
      </c>
      <c r="G85" s="6" t="n">
        <f aca="false">SUMIFS('Receipt Summary'!G:G,'Receipt Summary'!E:E,A85)</f>
      </c>
      <c r="H85" s="15" t="n">
        <f aca="false">IFERROR(G85/F85,0)</f>
      </c>
      <c r="I85" s="6" t="n">
        <f aca="false">D85-F85</f>
      </c>
      <c r="J85" s="16" t="s">
        <v>146</v>
      </c>
    </row>
    <row r="86" customFormat="false" ht="72" hidden="false" customHeight="true" outlineLevel="0" collapsed="false">
      <c r="A86" s="18" t="s">
        <v>70</v>
      </c>
      <c r="B86" s="18" t="s">
        <v>58</v>
      </c>
      <c r="C86" s="6" t="n">
        <v>93</v>
      </c>
      <c r="D86" s="6" t="n">
        <v>87</v>
      </c>
      <c r="E86" s="15" t="n">
        <f aca="false">IFERROR(D86/C86,0)</f>
      </c>
      <c r="F86" s="6" t="n">
        <f aca="false">SUMIFS('Receipt Summary'!F:F,'Receipt Summary'!E:E,A86)</f>
      </c>
      <c r="G86" s="6" t="n">
        <f aca="false">SUMIFS('Receipt Summary'!G:G,'Receipt Summary'!E:E,A86)</f>
      </c>
      <c r="H86" s="15" t="n">
        <f aca="false">IFERROR(G86/F86,0)</f>
      </c>
      <c r="I86" s="6" t="n">
        <f aca="false">D86-F86</f>
      </c>
      <c r="J86" s="16" t="s">
        <v>148</v>
      </c>
    </row>
    <row r="87" customFormat="false" ht="72" hidden="false" customHeight="true" outlineLevel="0" collapsed="false">
      <c r="A87" s="18" t="s">
        <v>71</v>
      </c>
      <c r="B87" s="18" t="s">
        <v>59</v>
      </c>
      <c r="C87" s="6" t="n">
        <v>73</v>
      </c>
      <c r="D87" s="6" t="n">
        <v>71</v>
      </c>
      <c r="E87" s="15" t="n">
        <f aca="false">IFERROR(D87/C87,0)</f>
      </c>
      <c r="F87" s="6" t="n">
        <f aca="false">SUMIFS('Receipt Summary'!F:F,'Receipt Summary'!E:E,A87)</f>
      </c>
      <c r="G87" s="6" t="n">
        <f aca="false">SUMIFS('Receipt Summary'!G:G,'Receipt Summary'!E:E,A87)</f>
      </c>
      <c r="H87" s="15" t="n">
        <f aca="false">IFERROR(G87/F87,0)</f>
      </c>
      <c r="I87" s="6" t="n">
        <f aca="false">D87-F87</f>
      </c>
      <c r="J87" s="16" t="s">
        <v>146</v>
      </c>
    </row>
    <row r="88" customFormat="false" ht="72" hidden="false" customHeight="true" outlineLevel="0" collapsed="false">
      <c r="A88" s="18" t="s">
        <v>84</v>
      </c>
      <c r="B88" s="18" t="s">
        <v>58</v>
      </c>
      <c r="C88" s="6" t="n">
        <v>54</v>
      </c>
      <c r="D88" s="6" t="n">
        <v>52</v>
      </c>
      <c r="E88" s="15" t="n">
        <f aca="false">IFERROR(D88/C88,0)</f>
      </c>
      <c r="F88" s="6" t="n">
        <f aca="false">SUMIFS('Receipt Summary'!F:F,'Receipt Summary'!E:E,A88)</f>
      </c>
      <c r="G88" s="6" t="n">
        <f aca="false">SUMIFS('Receipt Summary'!G:G,'Receipt Summary'!E:E,A88)</f>
      </c>
      <c r="H88" s="15" t="n">
        <f aca="false">IFERROR(G88/F88,0)</f>
      </c>
      <c r="I88" s="6" t="n">
        <f aca="false">D88-F88</f>
      </c>
      <c r="J88" s="16" t="s">
        <v>149</v>
      </c>
    </row>
    <row r="89" customFormat="false" ht="72" hidden="false" customHeight="true" outlineLevel="0" collapsed="false">
      <c r="A89" s="18" t="s">
        <v>85</v>
      </c>
      <c r="B89" s="18" t="s">
        <v>59</v>
      </c>
      <c r="C89" s="6" t="n">
        <v>36</v>
      </c>
      <c r="D89" s="6" t="n">
        <v>36</v>
      </c>
      <c r="E89" s="15" t="n">
        <f aca="false">IFERROR(D89/C89,0)</f>
      </c>
      <c r="F89" s="6" t="n">
        <f aca="false">SUMIFS('Receipt Summary'!F:F,'Receipt Summary'!E:E,A89)</f>
      </c>
      <c r="G89" s="6" t="n">
        <f aca="false">SUMIFS('Receipt Summary'!G:G,'Receipt Summary'!E:E,A89)</f>
      </c>
      <c r="H89" s="15" t="n">
        <f aca="false">IFERROR(G89/F89,0)</f>
      </c>
      <c r="I89" s="6" t="n">
        <f aca="false">D89-F89</f>
      </c>
      <c r="J89" s="16" t="s">
        <v>150</v>
      </c>
    </row>
    <row r="90" customFormat="false" hidden="false" outlineLevel="0" collapsed="false">
      <c r="A90" s="18" t="inlineStr">
        <is>
          <t xml:space="preserve">5502462845</t>
        </is>
      </c>
      <c r="B90" s="18" t="inlineStr">
        <is>
          <t xml:space="preserve">666541</t>
        </is>
      </c>
      <c r="C90" s="6" t="n">
        <v>31</v>
      </c>
      <c r="D90" s="6" t="n">
        <v>30</v>
      </c>
      <c r="E90" s="15" t="n">
        <f aca="false">IFERROR(D90/C90,0)</f>
      </c>
      <c r="F90" s="6" t="n">
        <f aca="false">SUMIFS('Receipt Summary'!F:F,'Receipt Summary'!E:E,A90)</f>
      </c>
      <c r="G90" s="6" t="n">
        <f aca="false">SUMIFS('Receipt Summary'!G:G,'Receipt Summary'!E:E,A90)</f>
      </c>
      <c r="H90" s="15" t="n">
        <f aca="false">IFERROR(G90/F90,0)</f>
      </c>
      <c r="I90" s="6" t="n">
        <f aca="false">D90-F90</f>
      </c>
      <c r="J90" s="16" t="inlineStr">
        <is>
          <t xml:space="preserve">Newly harvested 06/15. SH sampled 31 intact, passed 30 (96.8%). Lot # reappears on the 06/24 tally (34 inspected / 30 passed) — recorded as a separate Visit 12, likely a tally-sheet lot carry-over (see notes). Not yet at ATM; expected in coming weeks.</t>
        </is>
      </c>
    </row>
    <row r="92" customFormat="false" ht="21.75" hidden="false" customHeight="true" outlineLevel="0" collapsed="false">
      <c r="A92" s="3" t="s">
        <v>151</v>
      </c>
      <c r="B92" s="3"/>
      <c r="C92" s="3"/>
      <c r="D92" s="3"/>
      <c r="E92" s="3"/>
      <c r="F92" s="3"/>
      <c r="G92" s="3"/>
      <c r="H92" s="3"/>
      <c r="I92" s="3"/>
      <c r="J92" s="3"/>
      <c r="K92" s="3"/>
      <c r="L92" s="3"/>
    </row>
    <row r="93" customFormat="false" ht="48" hidden="false" customHeight="true" outlineLevel="0" collapsed="false">
      <c r="A93" s="19" t="s">
        <v>152</v>
      </c>
      <c r="B93" s="20" t="s">
        <v>153</v>
      </c>
      <c r="C93" s="20"/>
      <c r="D93" s="20"/>
      <c r="E93" s="20"/>
      <c r="F93" s="20"/>
      <c r="G93" s="20"/>
      <c r="H93" s="20"/>
      <c r="I93" s="20"/>
      <c r="J93" s="20"/>
      <c r="K93" s="20"/>
      <c r="L93" s="20"/>
    </row>
    <row r="94" customFormat="false" ht="48" hidden="false" customHeight="true" outlineLevel="0" collapsed="false">
      <c r="A94" s="19" t="s">
        <v>154</v>
      </c>
      <c r="B94" s="20" t="s">
        <v>155</v>
      </c>
      <c r="C94" s="20"/>
      <c r="D94" s="20"/>
      <c r="E94" s="20"/>
      <c r="F94" s="20"/>
      <c r="G94" s="20"/>
      <c r="H94" s="20"/>
      <c r="I94" s="20"/>
      <c r="J94" s="20"/>
      <c r="K94" s="20"/>
      <c r="L94" s="20"/>
    </row>
    <row r="95" customFormat="false" ht="48" hidden="false" customHeight="true" outlineLevel="0" collapsed="false">
      <c r="A95" s="19" t="s">
        <v>156</v>
      </c>
      <c r="B95" s="20" t="s">
        <v>157</v>
      </c>
      <c r="C95" s="20"/>
      <c r="D95" s="20"/>
      <c r="E95" s="20"/>
      <c r="F95" s="20"/>
      <c r="G95" s="20"/>
      <c r="H95" s="20"/>
      <c r="I95" s="20"/>
      <c r="J95" s="20"/>
      <c r="K95" s="20"/>
      <c r="L95" s="20"/>
    </row>
    <row r="96" customFormat="false" ht="48" hidden="false" customHeight="true" outlineLevel="0" collapsed="false">
      <c r="A96" s="19" t="s">
        <v>158</v>
      </c>
      <c r="B96" s="20" t="s">
        <v>159</v>
      </c>
      <c r="C96" s="20"/>
      <c r="D96" s="20"/>
      <c r="E96" s="20"/>
      <c r="F96" s="20"/>
      <c r="G96" s="20"/>
      <c r="H96" s="20"/>
      <c r="I96" s="20"/>
      <c r="J96" s="20"/>
      <c r="K96" s="20"/>
      <c r="L96" s="20"/>
    </row>
    <row r="97" customFormat="false" ht="48" hidden="false" customHeight="true" outlineLevel="0" collapsed="false">
      <c r="A97" s="19" t="s">
        <v>160</v>
      </c>
      <c r="B97" s="20" t="s">
        <v>161</v>
      </c>
      <c r="C97" s="20"/>
      <c r="D97" s="20"/>
      <c r="E97" s="20"/>
      <c r="F97" s="20"/>
      <c r="G97" s="20"/>
      <c r="H97" s="20"/>
      <c r="I97" s="20"/>
      <c r="J97" s="20"/>
      <c r="K97" s="20"/>
      <c r="L97" s="20"/>
    </row>
    <row r="98" customFormat="false" ht="48" hidden="false" customHeight="true" outlineLevel="0" collapsed="false">
      <c r="A98" s="19" t="s">
        <v>162</v>
      </c>
      <c r="B98" s="20" t="s">
        <v>163</v>
      </c>
      <c r="C98" s="20"/>
      <c r="D98" s="20"/>
      <c r="E98" s="20"/>
      <c r="F98" s="20"/>
      <c r="G98" s="20"/>
      <c r="H98" s="20"/>
      <c r="I98" s="20"/>
      <c r="J98" s="20"/>
      <c r="K98" s="20"/>
      <c r="L98" s="20"/>
    </row>
    <row r="99" customFormat="false" ht="48" hidden="false" customHeight="true" outlineLevel="0" collapsed="false">
      <c r="A99" s="19" t="s">
        <v>164</v>
      </c>
      <c r="B99" s="20" t="s">
        <v>165</v>
      </c>
      <c r="C99" s="20"/>
      <c r="D99" s="20"/>
      <c r="E99" s="20"/>
      <c r="F99" s="20"/>
      <c r="G99" s="20"/>
      <c r="H99" s="20"/>
      <c r="I99" s="20"/>
      <c r="J99" s="20"/>
      <c r="K99" s="20"/>
      <c r="L99" s="20"/>
    </row>
    <row r="100" customFormat="false" ht="48" hidden="false" customHeight="true" outlineLevel="0" collapsed="false">
      <c r="A100" s="19" t="s">
        <v>166</v>
      </c>
      <c r="B100" s="20" t="inlineStr">
        <is>
          <t xml:space="preserve">Fourteen inspection visits so far. Nine at Martins (Visits 1–5, 7, 9, 10, 12) and five at Parks (Visits 6, 8, 11, 13, 14). To extend, append new visit metadata, raw-data rows, and rollup rows; the TOTAL and SH→ATM sections then need refreshing.</t>
        </is>
      </c>
      <c r="C100" s="20"/>
      <c r="D100" s="20"/>
      <c r="E100" s="20"/>
      <c r="F100" s="20"/>
      <c r="G100" s="20"/>
      <c r="H100" s="20"/>
      <c r="I100" s="20"/>
      <c r="J100" s="20"/>
      <c r="K100" s="20"/>
      <c r="L100" s="20"/>
    </row>
    <row r="101" customFormat="false" ht="48" hidden="false" customHeight="true" outlineLevel="0" collapsed="false">
      <c r="A101" s="19" t="s">
        <v>168</v>
      </c>
      <c r="B101" s="20" t="s">
        <v>169</v>
      </c>
      <c r="C101" s="20"/>
      <c r="D101" s="20"/>
      <c r="E101" s="20"/>
      <c r="F101" s="20"/>
      <c r="G101" s="20"/>
      <c r="H101" s="20"/>
      <c r="I101" s="20"/>
      <c r="J101" s="20"/>
      <c r="K101" s="20"/>
      <c r="L101" s="20"/>
    </row>
    <row r="102" customFormat="false" ht="48" hidden="false" customHeight="true" outlineLevel="0" collapsed="false">
      <c r="A102" s="19" t="s">
        <v>170</v>
      </c>
      <c r="B102" s="20" t="s">
        <v>171</v>
      </c>
      <c r="C102" s="20"/>
      <c r="D102" s="20"/>
      <c r="E102" s="20"/>
      <c r="F102" s="20"/>
      <c r="G102" s="20"/>
      <c r="H102" s="20"/>
      <c r="I102" s="20"/>
      <c r="J102" s="20"/>
      <c r="K102" s="20"/>
      <c r="L102" s="20"/>
    </row>
    <row r="103" customFormat="false" ht="48" hidden="false" customHeight="true" outlineLevel="0" collapsed="false">
      <c r="A103" s="19" t="s">
        <v>172</v>
      </c>
      <c r="B103" s="20" t="s">
        <v>173</v>
      </c>
      <c r="C103" s="20"/>
      <c r="D103" s="20"/>
      <c r="E103" s="20"/>
      <c r="F103" s="20"/>
      <c r="G103" s="20"/>
      <c r="H103" s="20"/>
      <c r="I103" s="20"/>
      <c r="J103" s="20"/>
      <c r="K103" s="20"/>
      <c r="L103" s="20"/>
    </row>
    <row r="104" customFormat="false" ht="48" hidden="false" customHeight="true" outlineLevel="0" collapsed="false">
      <c r="A104" s="19" t="s">
        <v>174</v>
      </c>
      <c r="B104" s="20" t="s">
        <v>175</v>
      </c>
      <c r="C104" s="20"/>
      <c r="D104" s="20"/>
      <c r="E104" s="20"/>
      <c r="F104" s="20"/>
      <c r="G104" s="20"/>
      <c r="H104" s="20"/>
      <c r="I104" s="20"/>
      <c r="J104" s="20"/>
      <c r="K104" s="20"/>
      <c r="L104" s="20"/>
    </row>
    <row r="105" customFormat="false" hidden="false" outlineLevel="0" collapsed="false">
      <c r="A105" s="19" t="inlineStr">
        <is>
          <t xml:space="preserve">13. New visits 9–12 (06/08–06/24)</t>
        </is>
      </c>
      <c r="B105"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c r="C105" s="20"/>
      <c r="D105" s="20"/>
      <c r="E105" s="20"/>
      <c r="F105" s="20"/>
      <c r="G105" s="20"/>
      <c r="H105" s="20"/>
      <c r="I105" s="20"/>
      <c r="J105" s="20"/>
      <c r="K105" s="20"/>
      <c r="L105" s="20"/>
    </row>
    <row r="106" customFormat="false" hidden="false" outlineLevel="0" collapsed="false">
      <c r="A106" s="19" t="inlineStr">
        <is>
          <t xml:space="preserve">14. Lot-number carry-over recurs (Visits 9 &amp; 12)</t>
        </is>
      </c>
      <c r="B106"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c r="C106" s="20"/>
      <c r="D106" s="20"/>
      <c r="E106" s="20"/>
      <c r="F106" s="20"/>
      <c r="G106" s="20"/>
      <c r="H106" s="20"/>
      <c r="I106" s="20"/>
      <c r="J106" s="20"/>
      <c r="K106" s="20"/>
      <c r="L106" s="20"/>
    </row>
    <row r="107" customFormat="false" hidden="false" outlineLevel="0" collapsed="false">
      <c r="A107" s="19" t="inlineStr">
        <is>
          <t xml:space="preserve">15. Visit 10 (06/15) — two intact tally lines combined; no non-intact</t>
        </is>
      </c>
      <c r="B107"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c r="C107" s="20"/>
      <c r="D107" s="20"/>
      <c r="E107" s="20"/>
      <c r="F107" s="20"/>
      <c r="G107" s="20"/>
      <c r="H107" s="20"/>
      <c r="I107" s="20"/>
      <c r="J107" s="20"/>
      <c r="K107" s="20"/>
      <c r="L107" s="20"/>
    </row>
    <row r="108" customFormat="false" hidden="false" outlineLevel="0" collapsed="false">
      <c r="A108" s="19" t="inlineStr">
        <is>
          <t xml:space="preserve">16. Visit 11 (06/16 Parks) — heavy upstream miscut losses</t>
        </is>
      </c>
      <c r="B108"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c r="C108" s="20"/>
      <c r="D108" s="20"/>
      <c r="E108" s="20"/>
      <c r="F108" s="20"/>
      <c r="G108" s="20"/>
      <c r="H108" s="20"/>
      <c r="I108" s="20"/>
      <c r="J108" s="20"/>
      <c r="K108" s="20"/>
      <c r="L108" s="20"/>
    </row>
    <row r="109" customFormat="false" hidden="false" outlineLevel="0" collapsed="false">
      <c r="A109" s="19" t="inlineStr">
        <is>
          <t xml:space="preserve">17. New Parks visits 13 (06/22) &amp; 14 (06/25)</t>
        </is>
      </c>
      <c r="B109"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c r="C109" s="20"/>
      <c r="D109" s="20"/>
      <c r="E109" s="20"/>
      <c r="F109" s="20"/>
      <c r="G109" s="20"/>
      <c r="H109" s="20"/>
      <c r="I109" s="20"/>
      <c r="J109" s="20"/>
      <c r="K109" s="20"/>
      <c r="L109" s="20"/>
      <c r="C109" s="20"/>
      <c r="D109" s="20"/>
      <c r="E109" s="20"/>
      <c r="F109" s="20"/>
      <c r="G109" s="20"/>
      <c r="H109" s="20"/>
      <c r="I109" s="20"/>
      <c r="J109" s="20"/>
      <c r="K109" s="20"/>
      <c r="L109" s="20"/>
    </row>
  </sheetData>
  <mergeCells count="24">
    <mergeCell ref="A1:L1"/>
    <mergeCell ref="A2:L2"/>
    <mergeCell ref="A4:L4"/>
    <mergeCell ref="A21:L21"/>
    <mergeCell ref="A54:L54"/>
    <mergeCell ref="A78:L78"/>
    <mergeCell ref="A92:L92"/>
    <mergeCell ref="B93:L93"/>
    <mergeCell ref="B94:L94"/>
    <mergeCell ref="B95:L95"/>
    <mergeCell ref="B96:L96"/>
    <mergeCell ref="B97:L97"/>
    <mergeCell ref="B98:L98"/>
    <mergeCell ref="B99:L99"/>
    <mergeCell ref="B100:L100"/>
    <mergeCell ref="B101:L101"/>
    <mergeCell ref="B102:L102"/>
    <mergeCell ref="B103:L103"/>
    <mergeCell ref="B104:L104"/>
    <mergeCell ref="B105:L105"/>
    <mergeCell ref="B106:L106"/>
    <mergeCell ref="B107:L107"/>
    <mergeCell ref="B108:L108"/>
    <mergeCell ref="B109:L109"/>
  </mergeCells>
  <conditionalFormatting sqref="J17:J39">
    <cfRule type="colorScale" priority="2">
      <colorScale>
        <cfvo type="num" val="0.7"/>
        <cfvo type="num" val="0.9"/>
        <cfvo type="num" val="1"/>
        <color rgb="FFF8696B"/>
        <color rgb="FFFFEB84"/>
        <color rgb="FF63BE7B"/>
      </colorScale>
    </cfRule>
  </conditionalFormatting>
  <conditionalFormatting sqref="I43:I55">
    <cfRule type="colorScale" priority="3">
      <colorScale>
        <cfvo type="num" val="0.7"/>
        <cfvo type="num" val="0.9"/>
        <cfvo type="num" val="1"/>
        <color rgb="FFF8696B"/>
        <color rgb="FFFFEB84"/>
        <color rgb="FF63BE7B"/>
      </colorScale>
    </cfRule>
  </conditionalFormatting>
  <conditionalFormatting sqref="E60:E69">
    <cfRule type="colorScale" priority="4">
      <colorScale>
        <cfvo type="num" val="0.7"/>
        <cfvo type="num" val="0.9"/>
        <cfvo type="num" val="1"/>
        <color rgb="FFF8696B"/>
        <color rgb="FFFFEB84"/>
        <color rgb="FF63BE7B"/>
      </colorScale>
    </cfRule>
  </conditionalFormatting>
  <conditionalFormatting sqref="H60:H69">
    <cfRule type="colorScale" priority="5">
      <colorScale>
        <cfvo type="num" val="0.7"/>
        <cfvo type="num" val="0.9"/>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7" activePane="bottomLeft" state="frozen"/>
      <selection pane="topLeft" activeCell="A1" activeCellId="0" sqref="A1"/>
      <selection pane="bottomLeft" activeCell="J47" activeCellId="0" sqref="J47"/>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14"/>
    <col collapsed="false" customWidth="true" hidden="false" outlineLevel="0" max="5" min="5" style="0" width="16"/>
    <col collapsed="false" customWidth="true" hidden="false" outlineLevel="0" max="7" min="6" style="0" width="11"/>
    <col collapsed="false" customWidth="true" hidden="false" outlineLevel="0" max="8" min="8" style="0" width="10"/>
    <col collapsed="false" customWidth="true" hidden="false" outlineLevel="0" max="9" min="9" style="0" width="13"/>
  </cols>
  <sheetData>
    <row r="1" customFormat="false" ht="28.5" hidden="false" customHeight="true" outlineLevel="0" collapsed="false">
      <c r="A1" s="4" t="s">
        <v>176</v>
      </c>
      <c r="B1" s="4" t="s">
        <v>177</v>
      </c>
      <c r="C1" s="4" t="s">
        <v>178</v>
      </c>
      <c r="D1" s="4" t="s">
        <v>44</v>
      </c>
      <c r="E1" s="4" t="s">
        <v>179</v>
      </c>
      <c r="F1" s="4" t="s">
        <v>180</v>
      </c>
      <c r="G1" s="4" t="s">
        <v>181</v>
      </c>
      <c r="H1" s="4" t="s">
        <v>182</v>
      </c>
      <c r="I1" s="4" t="s">
        <v>30</v>
      </c>
    </row>
    <row r="2" customFormat="false" ht="14.25" hidden="false" customHeight="true" outlineLevel="0" collapsed="false">
      <c r="A2" s="12" t="s">
        <v>4</v>
      </c>
      <c r="B2" s="12" t="s">
        <v>58</v>
      </c>
      <c r="C2" s="12" t="s">
        <v>183</v>
      </c>
      <c r="D2" s="12" t="s">
        <v>53</v>
      </c>
      <c r="E2" s="12" t="s">
        <v>184</v>
      </c>
      <c r="F2" s="6" t="n">
        <v>150</v>
      </c>
      <c r="G2" s="6" t="n">
        <v>131</v>
      </c>
      <c r="H2" s="6" t="n">
        <v>19</v>
      </c>
      <c r="I2" s="15" t="n">
        <f aca="false">IFERROR(H2/F2,0)</f>
        <v>0.126666666666667</v>
      </c>
    </row>
    <row r="3" customFormat="false" ht="14.25" hidden="false" customHeight="true" outlineLevel="0" collapsed="false">
      <c r="A3" s="12" t="s">
        <v>5</v>
      </c>
      <c r="B3" s="12" t="s">
        <v>58</v>
      </c>
      <c r="C3" s="12" t="s">
        <v>183</v>
      </c>
      <c r="D3" s="12" t="s">
        <v>53</v>
      </c>
      <c r="E3" s="12" t="s">
        <v>184</v>
      </c>
      <c r="F3" s="6" t="n">
        <v>181</v>
      </c>
      <c r="G3" s="6" t="n">
        <v>138</v>
      </c>
      <c r="H3" s="6" t="n">
        <v>43</v>
      </c>
      <c r="I3" s="15" t="n">
        <f aca="false">IFERROR(H3/F3,0)</f>
        <v>0.237569060773481</v>
      </c>
    </row>
    <row r="4" customFormat="false" ht="14.25" hidden="false" customHeight="true" outlineLevel="0" collapsed="false">
      <c r="A4" s="12" t="s">
        <v>6</v>
      </c>
      <c r="B4" s="12" t="s">
        <v>185</v>
      </c>
      <c r="C4" s="12" t="s">
        <v>186</v>
      </c>
      <c r="D4" s="12" t="s">
        <v>53</v>
      </c>
      <c r="E4" s="12" t="s">
        <v>187</v>
      </c>
      <c r="F4" s="6" t="n">
        <v>15</v>
      </c>
      <c r="G4" s="6" t="n">
        <v>10</v>
      </c>
      <c r="H4" s="6" t="n">
        <v>5</v>
      </c>
      <c r="I4" s="15" t="n">
        <f aca="false">IFERROR(H4/F4,0)</f>
        <v>0.333333333333333</v>
      </c>
    </row>
    <row r="5" customFormat="false" ht="14.25" hidden="false" customHeight="true" outlineLevel="0" collapsed="false">
      <c r="A5" s="12" t="s">
        <v>6</v>
      </c>
      <c r="B5" s="12" t="s">
        <v>185</v>
      </c>
      <c r="C5" s="12" t="s">
        <v>186</v>
      </c>
      <c r="D5" s="12" t="s">
        <v>53</v>
      </c>
      <c r="E5" s="12" t="s">
        <v>188</v>
      </c>
      <c r="F5" s="6" t="n">
        <v>35</v>
      </c>
      <c r="G5" s="6" t="n">
        <v>28</v>
      </c>
      <c r="H5" s="6" t="n">
        <v>7</v>
      </c>
      <c r="I5" s="15" t="n">
        <f aca="false">IFERROR(H5/F5,0)</f>
        <v>0.2</v>
      </c>
    </row>
    <row r="6" customFormat="false" ht="14.25" hidden="false" customHeight="true" outlineLevel="0" collapsed="false">
      <c r="A6" s="12" t="s">
        <v>6</v>
      </c>
      <c r="B6" s="12" t="s">
        <v>185</v>
      </c>
      <c r="C6" s="12" t="s">
        <v>186</v>
      </c>
      <c r="D6" s="12" t="s">
        <v>53</v>
      </c>
      <c r="E6" s="12" t="s">
        <v>189</v>
      </c>
      <c r="F6" s="6" t="n">
        <v>36</v>
      </c>
      <c r="G6" s="6" t="n">
        <v>24</v>
      </c>
      <c r="H6" s="6" t="n">
        <v>12</v>
      </c>
      <c r="I6" s="15" t="n">
        <f aca="false">IFERROR(H6/F6,0)</f>
        <v>0.333333333333333</v>
      </c>
    </row>
    <row r="7" customFormat="false" ht="14.25" hidden="false" customHeight="true" outlineLevel="0" collapsed="false">
      <c r="A7" s="12" t="s">
        <v>6</v>
      </c>
      <c r="B7" s="12" t="s">
        <v>185</v>
      </c>
      <c r="C7" s="12" t="s">
        <v>186</v>
      </c>
      <c r="D7" s="12" t="s">
        <v>53</v>
      </c>
      <c r="E7" s="12" t="s">
        <v>190</v>
      </c>
      <c r="F7" s="6" t="n">
        <v>57</v>
      </c>
      <c r="G7" s="6" t="n">
        <v>38</v>
      </c>
      <c r="H7" s="6" t="n">
        <v>19</v>
      </c>
      <c r="I7" s="15" t="n">
        <f aca="false">IFERROR(H7/F7,0)</f>
        <v>0.333333333333333</v>
      </c>
    </row>
    <row r="8" customFormat="false" ht="14.25" hidden="false" customHeight="true" outlineLevel="0" collapsed="false">
      <c r="A8" s="12" t="s">
        <v>6</v>
      </c>
      <c r="B8" s="12" t="s">
        <v>58</v>
      </c>
      <c r="C8" s="12" t="s">
        <v>183</v>
      </c>
      <c r="D8" s="12" t="s">
        <v>53</v>
      </c>
      <c r="E8" s="12" t="s">
        <v>191</v>
      </c>
      <c r="F8" s="6" t="n">
        <v>160</v>
      </c>
      <c r="G8" s="6" t="n">
        <v>126</v>
      </c>
      <c r="H8" s="6" t="n">
        <v>34</v>
      </c>
      <c r="I8" s="15" t="n">
        <f aca="false">IFERROR(H8/F8,0)</f>
        <v>0.2125</v>
      </c>
    </row>
    <row r="9" customFormat="false" ht="14.25" hidden="false" customHeight="true" outlineLevel="0" collapsed="false">
      <c r="A9" s="12" t="s">
        <v>6</v>
      </c>
      <c r="B9" s="12" t="s">
        <v>58</v>
      </c>
      <c r="C9" s="12" t="s">
        <v>183</v>
      </c>
      <c r="D9" s="12" t="s">
        <v>53</v>
      </c>
      <c r="E9" s="12" t="s">
        <v>192</v>
      </c>
      <c r="F9" s="6" t="n">
        <v>50</v>
      </c>
      <c r="G9" s="6" t="n">
        <v>27</v>
      </c>
      <c r="H9" s="6" t="n">
        <v>23</v>
      </c>
      <c r="I9" s="15" t="n">
        <f aca="false">IFERROR(H9/F9,0)</f>
        <v>0.46</v>
      </c>
    </row>
    <row r="10" customFormat="false" ht="14.25" hidden="false" customHeight="true" outlineLevel="0" collapsed="false">
      <c r="A10" s="12" t="s">
        <v>7</v>
      </c>
      <c r="B10" s="12" t="s">
        <v>81</v>
      </c>
      <c r="C10" s="12" t="s">
        <v>183</v>
      </c>
      <c r="D10" s="12" t="s">
        <v>193</v>
      </c>
      <c r="E10" s="12" t="s">
        <v>194</v>
      </c>
      <c r="F10" s="6" t="n">
        <v>15</v>
      </c>
      <c r="G10" s="6" t="n">
        <v>13</v>
      </c>
      <c r="H10" s="6" t="n">
        <v>2</v>
      </c>
      <c r="I10" s="15" t="n">
        <f aca="false">IFERROR(H10/F10,0)</f>
        <v>0.133333333333333</v>
      </c>
    </row>
    <row r="11" customFormat="false" ht="14.25" hidden="false" customHeight="true" outlineLevel="0" collapsed="false">
      <c r="A11" s="12" t="s">
        <v>7</v>
      </c>
      <c r="B11" s="12" t="s">
        <v>58</v>
      </c>
      <c r="C11" s="12" t="s">
        <v>183</v>
      </c>
      <c r="D11" s="12" t="s">
        <v>53</v>
      </c>
      <c r="E11" s="12" t="s">
        <v>192</v>
      </c>
      <c r="F11" s="6" t="n">
        <v>127</v>
      </c>
      <c r="G11" s="6" t="n">
        <v>106</v>
      </c>
      <c r="H11" s="6" t="n">
        <v>21</v>
      </c>
      <c r="I11" s="15" t="n">
        <f aca="false">IFERROR(H11/F11,0)</f>
        <v>0.165354330708661</v>
      </c>
    </row>
    <row r="12" customFormat="false" ht="14.25" hidden="false" customHeight="true" outlineLevel="0" collapsed="false">
      <c r="A12" s="12" t="s">
        <v>7</v>
      </c>
      <c r="B12" s="12" t="s">
        <v>58</v>
      </c>
      <c r="C12" s="12" t="s">
        <v>183</v>
      </c>
      <c r="D12" s="12" t="s">
        <v>53</v>
      </c>
      <c r="E12" s="12" t="s">
        <v>195</v>
      </c>
      <c r="F12" s="6" t="n">
        <v>94</v>
      </c>
      <c r="G12" s="6" t="n">
        <v>78</v>
      </c>
      <c r="H12" s="6" t="n">
        <v>16</v>
      </c>
      <c r="I12" s="15" t="n">
        <f aca="false">IFERROR(H12/F12,0)</f>
        <v>0.170212765957447</v>
      </c>
    </row>
    <row r="13" customFormat="false" ht="14.25" hidden="false" customHeight="true" outlineLevel="0" collapsed="false">
      <c r="A13" s="12" t="s">
        <v>8</v>
      </c>
      <c r="B13" s="12" t="s">
        <v>185</v>
      </c>
      <c r="C13" s="12" t="s">
        <v>186</v>
      </c>
      <c r="D13" s="12" t="s">
        <v>53</v>
      </c>
      <c r="E13" s="12" t="s">
        <v>189</v>
      </c>
      <c r="F13" s="6" t="n">
        <v>20</v>
      </c>
      <c r="G13" s="6" t="n">
        <v>13</v>
      </c>
      <c r="H13" s="6" t="n">
        <v>7</v>
      </c>
      <c r="I13" s="15" t="n">
        <f aca="false">IFERROR(H13/F13,0)</f>
        <v>0.35</v>
      </c>
    </row>
    <row r="14" customFormat="false" ht="14.25" hidden="false" customHeight="true" outlineLevel="0" collapsed="false">
      <c r="A14" s="12" t="s">
        <v>8</v>
      </c>
      <c r="B14" s="12" t="s">
        <v>58</v>
      </c>
      <c r="C14" s="12" t="s">
        <v>183</v>
      </c>
      <c r="D14" s="12" t="s">
        <v>53</v>
      </c>
      <c r="E14" s="12" t="s">
        <v>195</v>
      </c>
      <c r="F14" s="6" t="n">
        <v>200</v>
      </c>
      <c r="G14" s="6" t="n">
        <v>174</v>
      </c>
      <c r="H14" s="6" t="n">
        <v>26</v>
      </c>
      <c r="I14" s="15" t="n">
        <f aca="false">IFERROR(H14/F14,0)</f>
        <v>0.13</v>
      </c>
    </row>
    <row r="15" customFormat="false" ht="14.25" hidden="false" customHeight="true" outlineLevel="0" collapsed="false">
      <c r="A15" s="12" t="s">
        <v>9</v>
      </c>
      <c r="B15" s="12" t="s">
        <v>81</v>
      </c>
      <c r="C15" s="12" t="s">
        <v>183</v>
      </c>
      <c r="D15" s="12" t="s">
        <v>193</v>
      </c>
      <c r="E15" s="12" t="s">
        <v>196</v>
      </c>
      <c r="F15" s="6" t="n">
        <v>5</v>
      </c>
      <c r="G15" s="6" t="n">
        <v>3</v>
      </c>
      <c r="H15" s="6" t="n">
        <v>2</v>
      </c>
      <c r="I15" s="15" t="n">
        <f aca="false">IFERROR(H15/F15,0)</f>
        <v>0.4</v>
      </c>
    </row>
    <row r="16" customFormat="false" ht="14.25" hidden="false" customHeight="true" outlineLevel="0" collapsed="false">
      <c r="A16" s="12" t="s">
        <v>9</v>
      </c>
      <c r="B16" s="12" t="s">
        <v>81</v>
      </c>
      <c r="C16" s="12" t="s">
        <v>183</v>
      </c>
      <c r="D16" s="12" t="s">
        <v>193</v>
      </c>
      <c r="E16" s="12" t="s">
        <v>197</v>
      </c>
      <c r="F16" s="6" t="n">
        <v>17</v>
      </c>
      <c r="G16" s="6" t="n">
        <v>13</v>
      </c>
      <c r="H16" s="6" t="n">
        <v>4</v>
      </c>
      <c r="I16" s="15" t="n">
        <f aca="false">IFERROR(H16/F16,0)</f>
        <v>0.235294117647059</v>
      </c>
    </row>
    <row r="17" customFormat="false" ht="14.25" hidden="false" customHeight="true" outlineLevel="0" collapsed="false">
      <c r="A17" s="12" t="s">
        <v>9</v>
      </c>
      <c r="B17" s="12" t="s">
        <v>185</v>
      </c>
      <c r="C17" s="12" t="s">
        <v>186</v>
      </c>
      <c r="D17" s="12" t="s">
        <v>53</v>
      </c>
      <c r="E17" s="12" t="s">
        <v>189</v>
      </c>
      <c r="F17" s="6" t="n">
        <v>9</v>
      </c>
      <c r="G17" s="6" t="n">
        <v>4</v>
      </c>
      <c r="H17" s="6" t="n">
        <v>5</v>
      </c>
      <c r="I17" s="15" t="n">
        <f aca="false">IFERROR(H17/F17,0)</f>
        <v>0.555555555555556</v>
      </c>
    </row>
    <row r="18" customFormat="false" ht="14.25" hidden="false" customHeight="true" outlineLevel="0" collapsed="false">
      <c r="A18" s="12" t="s">
        <v>9</v>
      </c>
      <c r="B18" s="12" t="s">
        <v>58</v>
      </c>
      <c r="C18" s="12" t="s">
        <v>183</v>
      </c>
      <c r="D18" s="12" t="s">
        <v>53</v>
      </c>
      <c r="E18" s="12" t="s">
        <v>195</v>
      </c>
      <c r="F18" s="6" t="n">
        <v>124</v>
      </c>
      <c r="G18" s="6" t="n">
        <v>106</v>
      </c>
      <c r="H18" s="6" t="n">
        <v>18</v>
      </c>
      <c r="I18" s="15" t="n">
        <f aca="false">IFERROR(H18/F18,0)</f>
        <v>0.145161290322581</v>
      </c>
    </row>
    <row r="19" customFormat="false" ht="14.25" hidden="false" customHeight="true" outlineLevel="0" collapsed="false">
      <c r="A19" s="12" t="s">
        <v>9</v>
      </c>
      <c r="B19" s="12" t="s">
        <v>58</v>
      </c>
      <c r="C19" s="12" t="s">
        <v>183</v>
      </c>
      <c r="D19" s="12" t="s">
        <v>53</v>
      </c>
      <c r="E19" s="12" t="s">
        <v>198</v>
      </c>
      <c r="F19" s="6" t="n">
        <v>76</v>
      </c>
      <c r="G19" s="6" t="n">
        <v>61</v>
      </c>
      <c r="H19" s="6" t="n">
        <v>15</v>
      </c>
      <c r="I19" s="15" t="n">
        <f aca="false">IFERROR(H19/F19,0)</f>
        <v>0.197368421052632</v>
      </c>
    </row>
    <row r="20" customFormat="false" ht="14.25" hidden="false" customHeight="true" outlineLevel="0" collapsed="false">
      <c r="A20" s="12" t="s">
        <v>10</v>
      </c>
      <c r="B20" s="12" t="s">
        <v>81</v>
      </c>
      <c r="C20" s="12" t="s">
        <v>183</v>
      </c>
      <c r="D20" s="12" t="s">
        <v>193</v>
      </c>
      <c r="E20" s="12" t="s">
        <v>184</v>
      </c>
      <c r="F20" s="6" t="n">
        <v>15</v>
      </c>
      <c r="G20" s="6" t="n">
        <v>8</v>
      </c>
      <c r="H20" s="6" t="n">
        <v>7</v>
      </c>
      <c r="I20" s="15" t="n">
        <f aca="false">IFERROR(H20/F20,0)</f>
        <v>0.466666666666667</v>
      </c>
    </row>
    <row r="21" customFormat="false" ht="14.25" hidden="false" customHeight="true" outlineLevel="0" collapsed="false">
      <c r="A21" s="12" t="s">
        <v>10</v>
      </c>
      <c r="B21" s="12" t="s">
        <v>58</v>
      </c>
      <c r="C21" s="12" t="s">
        <v>183</v>
      </c>
      <c r="D21" s="12" t="s">
        <v>53</v>
      </c>
      <c r="E21" s="12" t="s">
        <v>184</v>
      </c>
      <c r="F21" s="6" t="n">
        <v>227</v>
      </c>
      <c r="G21" s="6" t="n">
        <v>206</v>
      </c>
      <c r="H21" s="6" t="n">
        <v>21</v>
      </c>
      <c r="I21" s="15" t="n">
        <f aca="false">IFERROR(H21/F21,0)</f>
        <v>0.092511013215859</v>
      </c>
    </row>
    <row r="22" customFormat="false" ht="14.25" hidden="false" customHeight="true" outlineLevel="0" collapsed="false">
      <c r="A22" s="12" t="s">
        <v>11</v>
      </c>
      <c r="B22" s="12" t="s">
        <v>58</v>
      </c>
      <c r="C22" s="12" t="s">
        <v>183</v>
      </c>
      <c r="D22" s="12" t="s">
        <v>53</v>
      </c>
      <c r="E22" s="12" t="s">
        <v>195</v>
      </c>
      <c r="F22" s="6" t="n">
        <v>110</v>
      </c>
      <c r="G22" s="6" t="n">
        <v>103</v>
      </c>
      <c r="H22" s="6" t="n">
        <v>7</v>
      </c>
      <c r="I22" s="15" t="n">
        <f aca="false">IFERROR(H22/F22,0)</f>
        <v>0.0636363636363636</v>
      </c>
    </row>
    <row r="23" customFormat="false" ht="14.25" hidden="false" customHeight="true" outlineLevel="0" collapsed="false">
      <c r="A23" s="12" t="s">
        <v>11</v>
      </c>
      <c r="B23" s="12" t="s">
        <v>58</v>
      </c>
      <c r="C23" s="12" t="s">
        <v>183</v>
      </c>
      <c r="D23" s="12" t="s">
        <v>53</v>
      </c>
      <c r="E23" s="12" t="s">
        <v>198</v>
      </c>
      <c r="F23" s="6" t="n">
        <v>55</v>
      </c>
      <c r="G23" s="6" t="n">
        <v>50</v>
      </c>
      <c r="H23" s="6" t="n">
        <v>5</v>
      </c>
      <c r="I23" s="15" t="n">
        <f aca="false">IFERROR(H23/F23,0)</f>
        <v>0.0909090909090909</v>
      </c>
    </row>
    <row r="24" customFormat="false" ht="14.25" hidden="false" customHeight="true" outlineLevel="0" collapsed="false">
      <c r="A24" s="12" t="s">
        <v>11</v>
      </c>
      <c r="B24" s="12" t="s">
        <v>58</v>
      </c>
      <c r="C24" s="12" t="s">
        <v>183</v>
      </c>
      <c r="D24" s="12" t="s">
        <v>53</v>
      </c>
      <c r="E24" s="12" t="s">
        <v>199</v>
      </c>
      <c r="F24" s="6" t="n">
        <v>15</v>
      </c>
      <c r="G24" s="6" t="n">
        <v>7</v>
      </c>
      <c r="H24" s="6" t="n">
        <v>8</v>
      </c>
      <c r="I24" s="15" t="n">
        <f aca="false">IFERROR(H24/F24,0)</f>
        <v>0.533333333333333</v>
      </c>
    </row>
    <row r="25" customFormat="false" ht="14.25" hidden="false" customHeight="true" outlineLevel="0" collapsed="false">
      <c r="A25" s="12" t="s">
        <v>12</v>
      </c>
      <c r="B25" s="12" t="s">
        <v>58</v>
      </c>
      <c r="C25" s="12" t="s">
        <v>183</v>
      </c>
      <c r="D25" s="12" t="s">
        <v>53</v>
      </c>
      <c r="E25" s="12" t="s">
        <v>199</v>
      </c>
      <c r="F25" s="6" t="n">
        <v>103</v>
      </c>
      <c r="G25" s="6" t="n">
        <v>101</v>
      </c>
      <c r="H25" s="6" t="n">
        <v>2</v>
      </c>
      <c r="I25" s="15" t="n">
        <f aca="false">IFERROR(H25/F25,0)</f>
        <v>0.0194174757281553</v>
      </c>
    </row>
    <row r="26" customFormat="false" ht="14.25" hidden="false" customHeight="true" outlineLevel="0" collapsed="false">
      <c r="A26" s="12" t="s">
        <v>12</v>
      </c>
      <c r="B26" s="12" t="s">
        <v>58</v>
      </c>
      <c r="C26" s="12" t="s">
        <v>183</v>
      </c>
      <c r="D26" s="12" t="s">
        <v>53</v>
      </c>
      <c r="E26" s="12" t="s">
        <v>198</v>
      </c>
      <c r="F26" s="6" t="n">
        <v>97</v>
      </c>
      <c r="G26" s="6" t="n">
        <v>89</v>
      </c>
      <c r="H26" s="6" t="n">
        <v>8</v>
      </c>
      <c r="I26" s="15" t="n">
        <f aca="false">IFERROR(H26/F26,0)</f>
        <v>0.0824742268041237</v>
      </c>
    </row>
    <row r="27" customFormat="false" ht="14.25" hidden="false" customHeight="true" outlineLevel="0" collapsed="false">
      <c r="A27" s="12" t="s">
        <v>13</v>
      </c>
      <c r="B27" s="12" t="s">
        <v>81</v>
      </c>
      <c r="C27" s="12" t="s">
        <v>183</v>
      </c>
      <c r="D27" s="12" t="s">
        <v>193</v>
      </c>
      <c r="E27" s="12" t="s">
        <v>200</v>
      </c>
      <c r="F27" s="6" t="n">
        <v>55</v>
      </c>
      <c r="G27" s="6" t="n">
        <v>36</v>
      </c>
      <c r="H27" s="6" t="n">
        <v>19</v>
      </c>
      <c r="I27" s="15" t="n">
        <f aca="false">IFERROR(H27/F27,0)</f>
        <v>0.345454545454545</v>
      </c>
    </row>
    <row r="28" customFormat="false" ht="14.25" hidden="false" customHeight="true" outlineLevel="0" collapsed="false">
      <c r="A28" s="12" t="s">
        <v>13</v>
      </c>
      <c r="B28" s="12" t="s">
        <v>81</v>
      </c>
      <c r="C28" s="12" t="s">
        <v>183</v>
      </c>
      <c r="D28" s="12" t="s">
        <v>193</v>
      </c>
      <c r="E28" s="12" t="s">
        <v>201</v>
      </c>
      <c r="F28" s="6" t="n">
        <v>48</v>
      </c>
      <c r="G28" s="6" t="n">
        <v>33</v>
      </c>
      <c r="H28" s="6" t="n">
        <v>15</v>
      </c>
      <c r="I28" s="15" t="n">
        <f aca="false">IFERROR(H28/F28,0)</f>
        <v>0.3125</v>
      </c>
    </row>
    <row r="29" customFormat="false" ht="14.25" hidden="false" customHeight="true" outlineLevel="0" collapsed="false">
      <c r="A29" s="12" t="s">
        <v>13</v>
      </c>
      <c r="B29" s="12" t="s">
        <v>81</v>
      </c>
      <c r="C29" s="12" t="s">
        <v>183</v>
      </c>
      <c r="D29" s="12" t="s">
        <v>193</v>
      </c>
      <c r="E29" s="12" t="s">
        <v>202</v>
      </c>
      <c r="F29" s="6" t="n">
        <v>15</v>
      </c>
      <c r="G29" s="6" t="n">
        <v>10</v>
      </c>
      <c r="H29" s="6" t="n">
        <v>5</v>
      </c>
      <c r="I29" s="15" t="n">
        <f aca="false">IFERROR(H29/F29,0)</f>
        <v>0.333333333333333</v>
      </c>
    </row>
    <row r="30" customFormat="false" ht="14.25" hidden="false" customHeight="true" outlineLevel="0" collapsed="false">
      <c r="A30" s="12" t="s">
        <v>13</v>
      </c>
      <c r="B30" s="12" t="s">
        <v>58</v>
      </c>
      <c r="C30" s="12" t="s">
        <v>183</v>
      </c>
      <c r="D30" s="12" t="s">
        <v>53</v>
      </c>
      <c r="E30" s="12" t="s">
        <v>199</v>
      </c>
      <c r="F30" s="6" t="n">
        <v>150</v>
      </c>
      <c r="G30" s="6" t="n">
        <v>126</v>
      </c>
      <c r="H30" s="6" t="n">
        <v>24</v>
      </c>
      <c r="I30" s="15" t="n">
        <f aca="false">IFERROR(H30/F30,0)</f>
        <v>0.16</v>
      </c>
    </row>
    <row r="31" customFormat="false" ht="14.25" hidden="false" customHeight="true" outlineLevel="0" collapsed="false">
      <c r="A31" s="12" t="s">
        <v>13</v>
      </c>
      <c r="B31" s="12" t="s">
        <v>58</v>
      </c>
      <c r="C31" s="12" t="s">
        <v>183</v>
      </c>
      <c r="D31" s="12" t="s">
        <v>53</v>
      </c>
      <c r="E31" s="12" t="s">
        <v>56</v>
      </c>
      <c r="F31" s="6" t="n">
        <v>20</v>
      </c>
      <c r="G31" s="6" t="n">
        <v>20</v>
      </c>
      <c r="H31" s="6" t="n">
        <v>0</v>
      </c>
      <c r="I31" s="15" t="n">
        <f aca="false">IFERROR(H31/F31,0)</f>
        <v>0</v>
      </c>
    </row>
    <row r="32" customFormat="false" ht="14.25" hidden="false" customHeight="true" outlineLevel="0" collapsed="false">
      <c r="A32" s="12" t="s">
        <v>14</v>
      </c>
      <c r="B32" s="12" t="s">
        <v>81</v>
      </c>
      <c r="C32" s="12" t="s">
        <v>183</v>
      </c>
      <c r="D32" s="12" t="s">
        <v>193</v>
      </c>
      <c r="E32" s="12" t="s">
        <v>201</v>
      </c>
      <c r="F32" s="6" t="n">
        <v>30</v>
      </c>
      <c r="G32" s="6" t="n">
        <v>26</v>
      </c>
      <c r="H32" s="6" t="n">
        <v>4</v>
      </c>
      <c r="I32" s="15" t="n">
        <f aca="false">IFERROR(H32/F32,0)</f>
        <v>0.133333333333333</v>
      </c>
    </row>
    <row r="33" customFormat="false" ht="14.25" hidden="false" customHeight="true" outlineLevel="0" collapsed="false">
      <c r="A33" s="12" t="s">
        <v>14</v>
      </c>
      <c r="B33" s="12" t="s">
        <v>58</v>
      </c>
      <c r="C33" s="12" t="s">
        <v>183</v>
      </c>
      <c r="D33" s="12" t="s">
        <v>53</v>
      </c>
      <c r="E33" s="12" t="s">
        <v>56</v>
      </c>
      <c r="F33" s="6" t="n">
        <v>270</v>
      </c>
      <c r="G33" s="6" t="n">
        <v>256</v>
      </c>
      <c r="H33" s="6" t="n">
        <v>14</v>
      </c>
      <c r="I33" s="15" t="n">
        <f aca="false">IFERROR(H33/F33,0)</f>
        <v>0.0518518518518519</v>
      </c>
    </row>
    <row r="34" customFormat="false" ht="14.25" hidden="false" customHeight="true" outlineLevel="0" collapsed="false">
      <c r="A34" s="12" t="s">
        <v>15</v>
      </c>
      <c r="B34" s="12" t="s">
        <v>81</v>
      </c>
      <c r="C34" s="12" t="s">
        <v>183</v>
      </c>
      <c r="D34" s="12" t="s">
        <v>193</v>
      </c>
      <c r="E34" s="12" t="s">
        <v>203</v>
      </c>
      <c r="F34" s="6" t="n">
        <v>60</v>
      </c>
      <c r="G34" s="6" t="n">
        <v>5</v>
      </c>
      <c r="H34" s="6" t="n">
        <v>55</v>
      </c>
      <c r="I34" s="15" t="n">
        <f aca="false">IFERROR(H34/F34,0)</f>
        <v>0.916666666666667</v>
      </c>
    </row>
    <row r="35" customFormat="false" ht="14.25" hidden="false" customHeight="true" outlineLevel="0" collapsed="false">
      <c r="A35" s="12" t="s">
        <v>15</v>
      </c>
      <c r="B35" s="12" t="s">
        <v>81</v>
      </c>
      <c r="C35" s="12" t="s">
        <v>183</v>
      </c>
      <c r="D35" s="12" t="s">
        <v>193</v>
      </c>
      <c r="E35" s="12" t="s">
        <v>204</v>
      </c>
      <c r="F35" s="6" t="n">
        <v>82</v>
      </c>
      <c r="G35" s="6" t="n">
        <v>0</v>
      </c>
      <c r="H35" s="6" t="n">
        <v>82</v>
      </c>
      <c r="I35" s="15" t="n">
        <f aca="false">IFERROR(H35/F35,0)</f>
        <v>1</v>
      </c>
    </row>
    <row r="36" customFormat="false" ht="14.25" hidden="false" customHeight="true" outlineLevel="0" collapsed="false">
      <c r="A36" s="12" t="s">
        <v>15</v>
      </c>
      <c r="B36" s="12" t="s">
        <v>81</v>
      </c>
      <c r="C36" s="12" t="s">
        <v>183</v>
      </c>
      <c r="D36" s="12" t="s">
        <v>193</v>
      </c>
      <c r="E36" s="12" t="s">
        <v>205</v>
      </c>
      <c r="F36" s="6" t="n">
        <v>78</v>
      </c>
      <c r="G36" s="6" t="n">
        <v>20</v>
      </c>
      <c r="H36" s="6" t="n">
        <v>58</v>
      </c>
      <c r="I36" s="15" t="n">
        <f aca="false">IFERROR(H36/F36,0)</f>
        <v>0.743589743589744</v>
      </c>
    </row>
    <row r="37" customFormat="false" ht="14.25" hidden="false" customHeight="true" outlineLevel="0" collapsed="false">
      <c r="A37" s="12" t="s">
        <v>15</v>
      </c>
      <c r="B37" s="12" t="s">
        <v>58</v>
      </c>
      <c r="C37" s="12" t="s">
        <v>183</v>
      </c>
      <c r="D37" s="12" t="s">
        <v>53</v>
      </c>
      <c r="E37" s="12" t="s">
        <v>56</v>
      </c>
      <c r="F37" s="6" t="n">
        <v>65</v>
      </c>
      <c r="G37" s="6" t="n">
        <v>62</v>
      </c>
      <c r="H37" s="6" t="n">
        <v>3</v>
      </c>
      <c r="I37" s="15" t="n">
        <f aca="false">IFERROR(H37/F37,0)</f>
        <v>0.0461538461538462</v>
      </c>
    </row>
    <row r="38" customFormat="false" ht="14.25" hidden="false" customHeight="true" outlineLevel="0" collapsed="false">
      <c r="A38" s="12" t="s">
        <v>15</v>
      </c>
      <c r="B38" s="12" t="s">
        <v>58</v>
      </c>
      <c r="C38" s="12" t="s">
        <v>183</v>
      </c>
      <c r="D38" s="12" t="s">
        <v>53</v>
      </c>
      <c r="E38" s="12" t="s">
        <v>62</v>
      </c>
      <c r="F38" s="6" t="n">
        <v>35</v>
      </c>
      <c r="G38" s="6" t="n">
        <v>35</v>
      </c>
      <c r="H38" s="6" t="n">
        <v>0</v>
      </c>
      <c r="I38" s="15" t="n">
        <f aca="false">IFERROR(H38/F38,0)</f>
        <v>0</v>
      </c>
    </row>
    <row r="39" customFormat="false" ht="14.25" hidden="false" customHeight="true" outlineLevel="0" collapsed="false">
      <c r="A39" s="12" t="s">
        <v>16</v>
      </c>
      <c r="B39" s="12" t="s">
        <v>58</v>
      </c>
      <c r="C39" s="12" t="s">
        <v>183</v>
      </c>
      <c r="D39" s="12" t="s">
        <v>53</v>
      </c>
      <c r="E39" s="12" t="s">
        <v>66</v>
      </c>
      <c r="F39" s="6" t="n">
        <v>172</v>
      </c>
      <c r="G39" s="6" t="n">
        <v>167</v>
      </c>
      <c r="H39" s="6" t="n">
        <v>5</v>
      </c>
      <c r="I39" s="15" t="n">
        <f aca="false">IFERROR(H39/F39,0)</f>
        <v>0.0290697674418605</v>
      </c>
    </row>
    <row r="40" customFormat="false" ht="14.25" hidden="false" customHeight="false" outlineLevel="0" collapsed="false">
      <c r="A40" s="12" t="s">
        <v>16</v>
      </c>
      <c r="B40" s="12" t="s">
        <v>58</v>
      </c>
      <c r="C40" s="12" t="s">
        <v>183</v>
      </c>
      <c r="D40" s="12" t="s">
        <v>53</v>
      </c>
      <c r="E40" s="12" t="s">
        <v>62</v>
      </c>
      <c r="F40" s="6" t="n">
        <v>98</v>
      </c>
      <c r="G40" s="6" t="n">
        <v>98</v>
      </c>
      <c r="H40" s="6" t="n">
        <v>0</v>
      </c>
      <c r="I40" s="15" t="n">
        <f aca="false">IFERROR(H40/F40,0)</f>
        <v>0</v>
      </c>
    </row>
    <row r="41" customFormat="false" ht="14.25" hidden="false" customHeight="false" outlineLevel="0" collapsed="false">
      <c r="A41" s="12" t="s">
        <v>16</v>
      </c>
      <c r="B41" s="12" t="s">
        <v>81</v>
      </c>
      <c r="C41" s="12" t="s">
        <v>183</v>
      </c>
      <c r="D41" s="12" t="s">
        <v>193</v>
      </c>
      <c r="E41" s="12" t="s">
        <v>206</v>
      </c>
      <c r="F41" s="6" t="n">
        <v>7</v>
      </c>
      <c r="G41" s="6" t="n">
        <v>7</v>
      </c>
      <c r="H41" s="6" t="n">
        <v>0</v>
      </c>
      <c r="I41" s="15" t="n">
        <f aca="false">IFERROR(H41/F41,0)</f>
        <v>0</v>
      </c>
    </row>
    <row r="42" customFormat="false" ht="14.25" hidden="false" customHeight="false" outlineLevel="0" collapsed="false">
      <c r="A42" s="17" t="s">
        <v>207</v>
      </c>
      <c r="B42" s="17"/>
      <c r="C42" s="17"/>
      <c r="D42" s="17"/>
      <c r="E42" s="17"/>
      <c r="F42" s="17" t="n">
        <f aca="false">SUM(F2:F41)</f>
        <v>3178</v>
      </c>
      <c r="G42" s="17" t="n">
        <f aca="false">SUM(G2:G41)</f>
        <v>2558</v>
      </c>
      <c r="H42" s="17" t="n">
        <f aca="false">SUM(H2:H41)</f>
        <v>620</v>
      </c>
      <c r="I42" s="21" t="n">
        <f aca="false">IFERROR(H42/F42,0)</f>
        <v>0.195091252359975</v>
      </c>
    </row>
  </sheetData>
  <autoFilter ref="A1:I38"/>
  <conditionalFormatting sqref="I2:I41">
    <cfRule type="colorScale" priority="2">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3" activePane="bottomLeft" state="frozen"/>
      <selection pane="topLeft" activeCell="A1" activeCellId="0" sqref="A1"/>
      <selection pane="bottomLeft" activeCell="H122" activeCellId="0" sqref="H122"/>
    </sheetView>
  </sheetViews>
  <sheetFormatPr defaultColWidth="8.55859375" defaultRowHeight="14.25" zeroHeight="false" outlineLevelRow="0" outlineLevelCol="0"/>
  <cols>
    <col collapsed="false" customWidth="true" hidden="false" outlineLevel="0" max="2" min="1" style="0" width="12"/>
    <col collapsed="false" customWidth="true" hidden="false" outlineLevel="0" max="3" min="3" style="0" width="26"/>
    <col collapsed="false" customWidth="true" hidden="false" outlineLevel="0" max="4" min="4" style="0" width="8"/>
    <col collapsed="false" customWidth="true" hidden="false" outlineLevel="0" max="5" min="5" style="0" width="14"/>
    <col collapsed="false" customWidth="true" hidden="false" outlineLevel="0" max="6" min="6" style="0" width="16"/>
    <col collapsed="false" customWidth="true" hidden="false" outlineLevel="0" max="7" min="7" style="0" width="50"/>
    <col collapsed="false" customWidth="true" hidden="false" outlineLevel="0" max="8" min="8" style="0" width="42"/>
    <col collapsed="false" customWidth="true" hidden="false" outlineLevel="0" max="9" min="9" style="0" width="8"/>
    <col collapsed="false" customWidth="true" hidden="false" outlineLevel="0" max="11" min="10" style="0" width="11"/>
    <col collapsed="false" customWidth="true" hidden="false" outlineLevel="0" max="12" min="12" style="0" width="10"/>
  </cols>
  <sheetData>
    <row r="1" customFormat="false" ht="28.5" hidden="false" customHeight="true" outlineLevel="0" collapsed="false">
      <c r="A1" s="4" t="s">
        <v>176</v>
      </c>
      <c r="B1" s="4" t="s">
        <v>177</v>
      </c>
      <c r="C1" s="4" t="s">
        <v>93</v>
      </c>
      <c r="D1" s="4" t="s">
        <v>208</v>
      </c>
      <c r="E1" s="4" t="s">
        <v>44</v>
      </c>
      <c r="F1" s="4" t="s">
        <v>179</v>
      </c>
      <c r="G1" s="4" t="s">
        <v>209</v>
      </c>
      <c r="H1" s="4" t="s">
        <v>3</v>
      </c>
      <c r="I1" s="4" t="s">
        <v>210</v>
      </c>
      <c r="J1" s="4" t="s">
        <v>211</v>
      </c>
      <c r="K1" s="4" t="s">
        <v>212</v>
      </c>
      <c r="L1" s="4" t="s">
        <v>213</v>
      </c>
    </row>
    <row r="2" customFormat="false" ht="14.25" hidden="false" customHeight="true" outlineLevel="0" collapsed="false">
      <c r="A2" s="5" t="s">
        <v>4</v>
      </c>
      <c r="B2" s="5" t="s">
        <v>58</v>
      </c>
      <c r="C2" s="5" t="s">
        <v>183</v>
      </c>
      <c r="D2" s="5" t="s">
        <v>214</v>
      </c>
      <c r="E2" s="5" t="s">
        <v>53</v>
      </c>
      <c r="F2" s="5" t="s">
        <v>184</v>
      </c>
      <c r="G2" s="5" t="s">
        <v>215</v>
      </c>
      <c r="H2" s="5" t="s">
        <v>18</v>
      </c>
      <c r="I2" s="6" t="n">
        <v>1</v>
      </c>
      <c r="J2" s="6" t="n">
        <v>150</v>
      </c>
      <c r="K2" s="6" t="n">
        <v>131</v>
      </c>
      <c r="L2" s="6" t="n">
        <v>19</v>
      </c>
    </row>
    <row r="3" customFormat="false" ht="14.25" hidden="false" customHeight="true" outlineLevel="0" collapsed="false">
      <c r="A3" s="5" t="s">
        <v>4</v>
      </c>
      <c r="B3" s="5" t="s">
        <v>58</v>
      </c>
      <c r="C3" s="5" t="s">
        <v>183</v>
      </c>
      <c r="D3" s="5" t="s">
        <v>214</v>
      </c>
      <c r="E3" s="5" t="s">
        <v>53</v>
      </c>
      <c r="F3" s="5" t="s">
        <v>184</v>
      </c>
      <c r="G3" s="5" t="s">
        <v>216</v>
      </c>
      <c r="H3" s="5" t="s">
        <v>20</v>
      </c>
      <c r="I3" s="6" t="n">
        <v>1</v>
      </c>
      <c r="J3" s="6" t="n">
        <v>150</v>
      </c>
      <c r="K3" s="6" t="n">
        <v>131</v>
      </c>
      <c r="L3" s="6" t="n">
        <v>19</v>
      </c>
    </row>
    <row r="4" customFormat="false" ht="14.25" hidden="false" customHeight="true" outlineLevel="0" collapsed="false">
      <c r="A4" s="5" t="s">
        <v>4</v>
      </c>
      <c r="B4" s="5" t="s">
        <v>58</v>
      </c>
      <c r="C4" s="5" t="s">
        <v>183</v>
      </c>
      <c r="D4" s="5" t="s">
        <v>214</v>
      </c>
      <c r="E4" s="5" t="s">
        <v>53</v>
      </c>
      <c r="F4" s="5" t="s">
        <v>184</v>
      </c>
      <c r="G4" s="5" t="s">
        <v>217</v>
      </c>
      <c r="H4" s="5" t="s">
        <v>22</v>
      </c>
      <c r="I4" s="6" t="n">
        <v>8</v>
      </c>
      <c r="J4" s="6" t="n">
        <v>150</v>
      </c>
      <c r="K4" s="6" t="n">
        <v>131</v>
      </c>
      <c r="L4" s="6" t="n">
        <v>19</v>
      </c>
    </row>
    <row r="5" customFormat="false" ht="14.25" hidden="false" customHeight="true" outlineLevel="0" collapsed="false">
      <c r="A5" s="5" t="s">
        <v>4</v>
      </c>
      <c r="B5" s="5" t="s">
        <v>58</v>
      </c>
      <c r="C5" s="5" t="s">
        <v>183</v>
      </c>
      <c r="D5" s="5" t="s">
        <v>214</v>
      </c>
      <c r="E5" s="5" t="s">
        <v>53</v>
      </c>
      <c r="F5" s="5" t="s">
        <v>184</v>
      </c>
      <c r="G5" s="5" t="s">
        <v>218</v>
      </c>
      <c r="H5" s="5" t="s">
        <v>23</v>
      </c>
      <c r="I5" s="6" t="n">
        <v>5</v>
      </c>
      <c r="J5" s="6" t="n">
        <v>150</v>
      </c>
      <c r="K5" s="6" t="n">
        <v>131</v>
      </c>
      <c r="L5" s="6" t="n">
        <v>19</v>
      </c>
    </row>
    <row r="6" customFormat="false" ht="14.25" hidden="false" customHeight="true" outlineLevel="0" collapsed="false">
      <c r="A6" s="5" t="s">
        <v>4</v>
      </c>
      <c r="B6" s="5" t="s">
        <v>58</v>
      </c>
      <c r="C6" s="5" t="s">
        <v>183</v>
      </c>
      <c r="D6" s="5" t="s">
        <v>214</v>
      </c>
      <c r="E6" s="5" t="s">
        <v>53</v>
      </c>
      <c r="F6" s="5" t="s">
        <v>184</v>
      </c>
      <c r="G6" s="5" t="s">
        <v>219</v>
      </c>
      <c r="H6" s="5" t="s">
        <v>24</v>
      </c>
      <c r="I6" s="6" t="n">
        <v>3</v>
      </c>
      <c r="J6" s="6" t="n">
        <v>150</v>
      </c>
      <c r="K6" s="6" t="n">
        <v>131</v>
      </c>
      <c r="L6" s="6" t="n">
        <v>19</v>
      </c>
    </row>
    <row r="7" customFormat="false" ht="14.25" hidden="false" customHeight="true" outlineLevel="0" collapsed="false">
      <c r="A7" s="5" t="s">
        <v>4</v>
      </c>
      <c r="B7" s="5" t="s">
        <v>58</v>
      </c>
      <c r="C7" s="5" t="s">
        <v>183</v>
      </c>
      <c r="D7" s="5" t="s">
        <v>214</v>
      </c>
      <c r="E7" s="5" t="s">
        <v>53</v>
      </c>
      <c r="F7" s="5" t="s">
        <v>184</v>
      </c>
      <c r="G7" s="5" t="s">
        <v>25</v>
      </c>
      <c r="H7" s="5" t="s">
        <v>25</v>
      </c>
      <c r="I7" s="6" t="n">
        <v>1</v>
      </c>
      <c r="J7" s="6" t="n">
        <v>150</v>
      </c>
      <c r="K7" s="6" t="n">
        <v>131</v>
      </c>
      <c r="L7" s="6" t="n">
        <v>19</v>
      </c>
    </row>
    <row r="8" customFormat="false" ht="14.25" hidden="false" customHeight="true" outlineLevel="0" collapsed="false">
      <c r="A8" s="5" t="s">
        <v>5</v>
      </c>
      <c r="B8" s="5" t="s">
        <v>58</v>
      </c>
      <c r="C8" s="5" t="s">
        <v>183</v>
      </c>
      <c r="D8" s="5" t="s">
        <v>214</v>
      </c>
      <c r="E8" s="5" t="s">
        <v>53</v>
      </c>
      <c r="F8" s="5" t="s">
        <v>184</v>
      </c>
      <c r="G8" s="5" t="s">
        <v>215</v>
      </c>
      <c r="H8" s="5" t="s">
        <v>18</v>
      </c>
      <c r="I8" s="6" t="n">
        <v>17</v>
      </c>
      <c r="J8" s="6" t="n">
        <v>181</v>
      </c>
      <c r="K8" s="6" t="n">
        <v>138</v>
      </c>
      <c r="L8" s="6" t="n">
        <v>43</v>
      </c>
    </row>
    <row r="9" customFormat="false" ht="14.25" hidden="false" customHeight="true" outlineLevel="0" collapsed="false">
      <c r="A9" s="5" t="s">
        <v>5</v>
      </c>
      <c r="B9" s="5" t="s">
        <v>58</v>
      </c>
      <c r="C9" s="5" t="s">
        <v>183</v>
      </c>
      <c r="D9" s="5" t="s">
        <v>214</v>
      </c>
      <c r="E9" s="5" t="s">
        <v>53</v>
      </c>
      <c r="F9" s="5" t="s">
        <v>184</v>
      </c>
      <c r="G9" s="5" t="s">
        <v>216</v>
      </c>
      <c r="H9" s="5" t="s">
        <v>20</v>
      </c>
      <c r="I9" s="6" t="n">
        <v>10</v>
      </c>
      <c r="J9" s="6" t="n">
        <v>181</v>
      </c>
      <c r="K9" s="6" t="n">
        <v>138</v>
      </c>
      <c r="L9" s="6" t="n">
        <v>43</v>
      </c>
    </row>
    <row r="10" customFormat="false" ht="14.25" hidden="false" customHeight="true" outlineLevel="0" collapsed="false">
      <c r="A10" s="5" t="s">
        <v>5</v>
      </c>
      <c r="B10" s="5" t="s">
        <v>58</v>
      </c>
      <c r="C10" s="5" t="s">
        <v>183</v>
      </c>
      <c r="D10" s="5" t="s">
        <v>214</v>
      </c>
      <c r="E10" s="5" t="s">
        <v>53</v>
      </c>
      <c r="F10" s="5" t="s">
        <v>184</v>
      </c>
      <c r="G10" s="5" t="s">
        <v>220</v>
      </c>
      <c r="H10" s="5" t="s">
        <v>21</v>
      </c>
      <c r="I10" s="6" t="n">
        <v>1</v>
      </c>
      <c r="J10" s="6" t="n">
        <v>181</v>
      </c>
      <c r="K10" s="6" t="n">
        <v>138</v>
      </c>
      <c r="L10" s="6" t="n">
        <v>43</v>
      </c>
    </row>
    <row r="11" customFormat="false" ht="14.25" hidden="false" customHeight="true" outlineLevel="0" collapsed="false">
      <c r="A11" s="5" t="s">
        <v>5</v>
      </c>
      <c r="B11" s="5" t="s">
        <v>58</v>
      </c>
      <c r="C11" s="5" t="s">
        <v>183</v>
      </c>
      <c r="D11" s="5" t="s">
        <v>214</v>
      </c>
      <c r="E11" s="5" t="s">
        <v>53</v>
      </c>
      <c r="F11" s="5" t="s">
        <v>184</v>
      </c>
      <c r="G11" s="5" t="s">
        <v>217</v>
      </c>
      <c r="H11" s="5" t="s">
        <v>22</v>
      </c>
      <c r="I11" s="6" t="n">
        <v>5</v>
      </c>
      <c r="J11" s="6" t="n">
        <v>181</v>
      </c>
      <c r="K11" s="6" t="n">
        <v>138</v>
      </c>
      <c r="L11" s="6" t="n">
        <v>43</v>
      </c>
    </row>
    <row r="12" customFormat="false" ht="14.25" hidden="false" customHeight="true" outlineLevel="0" collapsed="false">
      <c r="A12" s="5" t="s">
        <v>5</v>
      </c>
      <c r="B12" s="5" t="s">
        <v>58</v>
      </c>
      <c r="C12" s="5" t="s">
        <v>183</v>
      </c>
      <c r="D12" s="5" t="s">
        <v>214</v>
      </c>
      <c r="E12" s="5" t="s">
        <v>53</v>
      </c>
      <c r="F12" s="5" t="s">
        <v>184</v>
      </c>
      <c r="G12" s="5" t="s">
        <v>221</v>
      </c>
      <c r="H12" s="5" t="s">
        <v>23</v>
      </c>
      <c r="I12" s="6" t="n">
        <v>6</v>
      </c>
      <c r="J12" s="6" t="n">
        <v>181</v>
      </c>
      <c r="K12" s="6" t="n">
        <v>138</v>
      </c>
      <c r="L12" s="6" t="n">
        <v>43</v>
      </c>
    </row>
    <row r="13" customFormat="false" ht="14.25" hidden="false" customHeight="true" outlineLevel="0" collapsed="false">
      <c r="A13" s="5" t="s">
        <v>5</v>
      </c>
      <c r="B13" s="5" t="s">
        <v>58</v>
      </c>
      <c r="C13" s="5" t="s">
        <v>183</v>
      </c>
      <c r="D13" s="5" t="s">
        <v>214</v>
      </c>
      <c r="E13" s="5" t="s">
        <v>53</v>
      </c>
      <c r="F13" s="5" t="s">
        <v>184</v>
      </c>
      <c r="G13" s="5" t="s">
        <v>222</v>
      </c>
      <c r="H13" s="5" t="s">
        <v>24</v>
      </c>
      <c r="I13" s="6" t="n">
        <v>2</v>
      </c>
      <c r="J13" s="6" t="n">
        <v>181</v>
      </c>
      <c r="K13" s="6" t="n">
        <v>138</v>
      </c>
      <c r="L13" s="6" t="n">
        <v>43</v>
      </c>
    </row>
    <row r="14" customFormat="false" ht="14.25" hidden="false" customHeight="true" outlineLevel="0" collapsed="false">
      <c r="A14" s="5" t="s">
        <v>5</v>
      </c>
      <c r="B14" s="5" t="s">
        <v>58</v>
      </c>
      <c r="C14" s="5" t="s">
        <v>183</v>
      </c>
      <c r="D14" s="5" t="s">
        <v>214</v>
      </c>
      <c r="E14" s="5" t="s">
        <v>53</v>
      </c>
      <c r="F14" s="5" t="s">
        <v>184</v>
      </c>
      <c r="G14" s="5" t="s">
        <v>25</v>
      </c>
      <c r="H14" s="5" t="s">
        <v>25</v>
      </c>
      <c r="I14" s="6" t="n">
        <v>2</v>
      </c>
      <c r="J14" s="6" t="n">
        <v>181</v>
      </c>
      <c r="K14" s="6" t="n">
        <v>138</v>
      </c>
      <c r="L14" s="6" t="n">
        <v>43</v>
      </c>
    </row>
    <row r="15" customFormat="false" ht="14.25" hidden="false" customHeight="true" outlineLevel="0" collapsed="false">
      <c r="A15" s="5" t="s">
        <v>6</v>
      </c>
      <c r="B15" s="5" t="s">
        <v>58</v>
      </c>
      <c r="C15" s="5" t="s">
        <v>183</v>
      </c>
      <c r="D15" s="5" t="s">
        <v>214</v>
      </c>
      <c r="E15" s="5" t="s">
        <v>53</v>
      </c>
      <c r="F15" s="5" t="s">
        <v>191</v>
      </c>
      <c r="G15" s="5" t="s">
        <v>215</v>
      </c>
      <c r="H15" s="5" t="s">
        <v>18</v>
      </c>
      <c r="I15" s="6" t="n">
        <v>9</v>
      </c>
      <c r="J15" s="6" t="n">
        <v>160</v>
      </c>
      <c r="K15" s="6" t="n">
        <v>126</v>
      </c>
      <c r="L15" s="6" t="n">
        <v>34</v>
      </c>
    </row>
    <row r="16" customFormat="false" ht="14.25" hidden="false" customHeight="true" outlineLevel="0" collapsed="false">
      <c r="A16" s="5" t="s">
        <v>6</v>
      </c>
      <c r="B16" s="5" t="s">
        <v>58</v>
      </c>
      <c r="C16" s="5" t="s">
        <v>183</v>
      </c>
      <c r="D16" s="5" t="s">
        <v>214</v>
      </c>
      <c r="E16" s="5" t="s">
        <v>53</v>
      </c>
      <c r="F16" s="5" t="s">
        <v>191</v>
      </c>
      <c r="G16" s="5" t="s">
        <v>216</v>
      </c>
      <c r="H16" s="5" t="s">
        <v>20</v>
      </c>
      <c r="I16" s="6" t="n">
        <v>5</v>
      </c>
      <c r="J16" s="6" t="n">
        <v>160</v>
      </c>
      <c r="K16" s="6" t="n">
        <v>126</v>
      </c>
      <c r="L16" s="6" t="n">
        <v>34</v>
      </c>
    </row>
    <row r="17" customFormat="false" ht="14.25" hidden="false" customHeight="true" outlineLevel="0" collapsed="false">
      <c r="A17" s="5" t="s">
        <v>6</v>
      </c>
      <c r="B17" s="5" t="s">
        <v>58</v>
      </c>
      <c r="C17" s="5" t="s">
        <v>183</v>
      </c>
      <c r="D17" s="5" t="s">
        <v>214</v>
      </c>
      <c r="E17" s="5" t="s">
        <v>53</v>
      </c>
      <c r="F17" s="5" t="s">
        <v>191</v>
      </c>
      <c r="G17" s="5" t="s">
        <v>217</v>
      </c>
      <c r="H17" s="5" t="s">
        <v>22</v>
      </c>
      <c r="I17" s="6" t="n">
        <v>10</v>
      </c>
      <c r="J17" s="6" t="n">
        <v>160</v>
      </c>
      <c r="K17" s="6" t="n">
        <v>126</v>
      </c>
      <c r="L17" s="6" t="n">
        <v>34</v>
      </c>
    </row>
    <row r="18" customFormat="false" ht="14.25" hidden="false" customHeight="true" outlineLevel="0" collapsed="false">
      <c r="A18" s="5" t="s">
        <v>6</v>
      </c>
      <c r="B18" s="5" t="s">
        <v>58</v>
      </c>
      <c r="C18" s="5" t="s">
        <v>183</v>
      </c>
      <c r="D18" s="5" t="s">
        <v>214</v>
      </c>
      <c r="E18" s="5" t="s">
        <v>53</v>
      </c>
      <c r="F18" s="5" t="s">
        <v>191</v>
      </c>
      <c r="G18" s="5" t="s">
        <v>218</v>
      </c>
      <c r="H18" s="5" t="s">
        <v>23</v>
      </c>
      <c r="I18" s="6" t="n">
        <v>6</v>
      </c>
      <c r="J18" s="6" t="n">
        <v>160</v>
      </c>
      <c r="K18" s="6" t="n">
        <v>126</v>
      </c>
      <c r="L18" s="6" t="n">
        <v>34</v>
      </c>
    </row>
    <row r="19" customFormat="false" ht="14.25" hidden="false" customHeight="true" outlineLevel="0" collapsed="false">
      <c r="A19" s="5" t="s">
        <v>6</v>
      </c>
      <c r="B19" s="5" t="s">
        <v>58</v>
      </c>
      <c r="C19" s="5" t="s">
        <v>183</v>
      </c>
      <c r="D19" s="5" t="s">
        <v>214</v>
      </c>
      <c r="E19" s="5" t="s">
        <v>53</v>
      </c>
      <c r="F19" s="5" t="s">
        <v>191</v>
      </c>
      <c r="G19" s="5" t="s">
        <v>219</v>
      </c>
      <c r="H19" s="5" t="s">
        <v>24</v>
      </c>
      <c r="I19" s="6" t="n">
        <v>1</v>
      </c>
      <c r="J19" s="6" t="n">
        <v>160</v>
      </c>
      <c r="K19" s="6" t="n">
        <v>126</v>
      </c>
      <c r="L19" s="6" t="n">
        <v>34</v>
      </c>
    </row>
    <row r="20" customFormat="false" ht="14.25" hidden="false" customHeight="true" outlineLevel="0" collapsed="false">
      <c r="A20" s="5" t="s">
        <v>6</v>
      </c>
      <c r="B20" s="5" t="s">
        <v>58</v>
      </c>
      <c r="C20" s="5" t="s">
        <v>183</v>
      </c>
      <c r="D20" s="5" t="s">
        <v>214</v>
      </c>
      <c r="E20" s="5" t="s">
        <v>53</v>
      </c>
      <c r="F20" s="5" t="s">
        <v>191</v>
      </c>
      <c r="G20" s="5" t="s">
        <v>26</v>
      </c>
      <c r="H20" s="5" t="s">
        <v>26</v>
      </c>
      <c r="I20" s="6" t="n">
        <v>3</v>
      </c>
      <c r="J20" s="6" t="n">
        <v>160</v>
      </c>
      <c r="K20" s="6" t="n">
        <v>126</v>
      </c>
      <c r="L20" s="6" t="n">
        <v>34</v>
      </c>
    </row>
    <row r="21" customFormat="false" ht="14.25" hidden="false" customHeight="true" outlineLevel="0" collapsed="false">
      <c r="A21" s="5" t="s">
        <v>6</v>
      </c>
      <c r="B21" s="5" t="s">
        <v>58</v>
      </c>
      <c r="C21" s="5" t="s">
        <v>183</v>
      </c>
      <c r="D21" s="5" t="s">
        <v>214</v>
      </c>
      <c r="E21" s="5" t="s">
        <v>53</v>
      </c>
      <c r="F21" s="5" t="s">
        <v>192</v>
      </c>
      <c r="G21" s="5" t="s">
        <v>215</v>
      </c>
      <c r="H21" s="5" t="s">
        <v>18</v>
      </c>
      <c r="I21" s="6" t="n">
        <v>15</v>
      </c>
      <c r="J21" s="6" t="n">
        <v>50</v>
      </c>
      <c r="K21" s="6" t="n">
        <v>27</v>
      </c>
      <c r="L21" s="6" t="n">
        <v>23</v>
      </c>
    </row>
    <row r="22" customFormat="false" ht="14.25" hidden="false" customHeight="true" outlineLevel="0" collapsed="false">
      <c r="A22" s="5" t="s">
        <v>6</v>
      </c>
      <c r="B22" s="5" t="s">
        <v>58</v>
      </c>
      <c r="C22" s="5" t="s">
        <v>183</v>
      </c>
      <c r="D22" s="5" t="s">
        <v>214</v>
      </c>
      <c r="E22" s="5" t="s">
        <v>53</v>
      </c>
      <c r="F22" s="5" t="s">
        <v>192</v>
      </c>
      <c r="G22" s="5" t="s">
        <v>216</v>
      </c>
      <c r="H22" s="5" t="s">
        <v>20</v>
      </c>
      <c r="I22" s="6" t="n">
        <v>2</v>
      </c>
      <c r="J22" s="6" t="n">
        <v>50</v>
      </c>
      <c r="K22" s="6" t="n">
        <v>27</v>
      </c>
      <c r="L22" s="6" t="n">
        <v>23</v>
      </c>
    </row>
    <row r="23" customFormat="false" ht="14.25" hidden="false" customHeight="true" outlineLevel="0" collapsed="false">
      <c r="A23" s="5" t="s">
        <v>6</v>
      </c>
      <c r="B23" s="5" t="s">
        <v>58</v>
      </c>
      <c r="C23" s="5" t="s">
        <v>183</v>
      </c>
      <c r="D23" s="5" t="s">
        <v>214</v>
      </c>
      <c r="E23" s="5" t="s">
        <v>53</v>
      </c>
      <c r="F23" s="5" t="s">
        <v>192</v>
      </c>
      <c r="G23" s="5" t="s">
        <v>217</v>
      </c>
      <c r="H23" s="5" t="s">
        <v>22</v>
      </c>
      <c r="I23" s="6" t="n">
        <v>5</v>
      </c>
      <c r="J23" s="6" t="n">
        <v>50</v>
      </c>
      <c r="K23" s="6" t="n">
        <v>27</v>
      </c>
      <c r="L23" s="6" t="n">
        <v>23</v>
      </c>
    </row>
    <row r="24" customFormat="false" ht="14.25" hidden="false" customHeight="true" outlineLevel="0" collapsed="false">
      <c r="A24" s="5" t="s">
        <v>6</v>
      </c>
      <c r="B24" s="5" t="s">
        <v>58</v>
      </c>
      <c r="C24" s="5" t="s">
        <v>183</v>
      </c>
      <c r="D24" s="5" t="s">
        <v>214</v>
      </c>
      <c r="E24" s="5" t="s">
        <v>53</v>
      </c>
      <c r="F24" s="5" t="s">
        <v>192</v>
      </c>
      <c r="G24" s="5" t="s">
        <v>223</v>
      </c>
      <c r="H24" s="5" t="s">
        <v>23</v>
      </c>
      <c r="I24" s="6" t="n">
        <v>1</v>
      </c>
      <c r="J24" s="6" t="n">
        <v>50</v>
      </c>
      <c r="K24" s="6" t="n">
        <v>27</v>
      </c>
      <c r="L24" s="6" t="n">
        <v>23</v>
      </c>
    </row>
    <row r="25" customFormat="false" ht="14.25" hidden="false" customHeight="true" outlineLevel="0" collapsed="false">
      <c r="A25" s="5" t="s">
        <v>7</v>
      </c>
      <c r="B25" s="5" t="s">
        <v>58</v>
      </c>
      <c r="C25" s="5" t="s">
        <v>183</v>
      </c>
      <c r="D25" s="5" t="s">
        <v>214</v>
      </c>
      <c r="E25" s="5" t="s">
        <v>53</v>
      </c>
      <c r="F25" s="5" t="s">
        <v>192</v>
      </c>
      <c r="G25" s="5" t="s">
        <v>215</v>
      </c>
      <c r="H25" s="5" t="s">
        <v>18</v>
      </c>
      <c r="I25" s="6" t="n">
        <v>3</v>
      </c>
      <c r="J25" s="6" t="n">
        <v>127</v>
      </c>
      <c r="K25" s="6" t="n">
        <v>106</v>
      </c>
      <c r="L25" s="6" t="n">
        <v>21</v>
      </c>
    </row>
    <row r="26" customFormat="false" ht="14.25" hidden="false" customHeight="true" outlineLevel="0" collapsed="false">
      <c r="A26" s="5" t="s">
        <v>7</v>
      </c>
      <c r="B26" s="5" t="s">
        <v>58</v>
      </c>
      <c r="C26" s="5" t="s">
        <v>183</v>
      </c>
      <c r="D26" s="5" t="s">
        <v>214</v>
      </c>
      <c r="E26" s="5" t="s">
        <v>53</v>
      </c>
      <c r="F26" s="5" t="s">
        <v>192</v>
      </c>
      <c r="G26" s="5" t="s">
        <v>216</v>
      </c>
      <c r="H26" s="5" t="s">
        <v>20</v>
      </c>
      <c r="I26" s="6" t="n">
        <v>8</v>
      </c>
      <c r="J26" s="6" t="n">
        <v>127</v>
      </c>
      <c r="K26" s="6" t="n">
        <v>106</v>
      </c>
      <c r="L26" s="6" t="n">
        <v>21</v>
      </c>
    </row>
    <row r="27" customFormat="false" ht="14.25" hidden="false" customHeight="true" outlineLevel="0" collapsed="false">
      <c r="A27" s="5" t="s">
        <v>7</v>
      </c>
      <c r="B27" s="5" t="s">
        <v>58</v>
      </c>
      <c r="C27" s="5" t="s">
        <v>183</v>
      </c>
      <c r="D27" s="5" t="s">
        <v>214</v>
      </c>
      <c r="E27" s="5" t="s">
        <v>53</v>
      </c>
      <c r="F27" s="5" t="s">
        <v>192</v>
      </c>
      <c r="G27" s="5" t="s">
        <v>217</v>
      </c>
      <c r="H27" s="5" t="s">
        <v>22</v>
      </c>
      <c r="I27" s="6" t="n">
        <v>5</v>
      </c>
      <c r="J27" s="6" t="n">
        <v>127</v>
      </c>
      <c r="K27" s="6" t="n">
        <v>106</v>
      </c>
      <c r="L27" s="6" t="n">
        <v>21</v>
      </c>
    </row>
    <row r="28" customFormat="false" ht="14.25" hidden="false" customHeight="true" outlineLevel="0" collapsed="false">
      <c r="A28" s="5" t="s">
        <v>7</v>
      </c>
      <c r="B28" s="5" t="s">
        <v>58</v>
      </c>
      <c r="C28" s="5" t="s">
        <v>183</v>
      </c>
      <c r="D28" s="5" t="s">
        <v>214</v>
      </c>
      <c r="E28" s="5" t="s">
        <v>53</v>
      </c>
      <c r="F28" s="5" t="s">
        <v>192</v>
      </c>
      <c r="G28" s="5" t="s">
        <v>223</v>
      </c>
      <c r="H28" s="5" t="s">
        <v>23</v>
      </c>
      <c r="I28" s="6" t="n">
        <v>4</v>
      </c>
      <c r="J28" s="6" t="n">
        <v>127</v>
      </c>
      <c r="K28" s="6" t="n">
        <v>106</v>
      </c>
      <c r="L28" s="6" t="n">
        <v>21</v>
      </c>
    </row>
    <row r="29" customFormat="false" ht="14.25" hidden="false" customHeight="true" outlineLevel="0" collapsed="false">
      <c r="A29" s="5" t="s">
        <v>7</v>
      </c>
      <c r="B29" s="5" t="s">
        <v>58</v>
      </c>
      <c r="C29" s="5" t="s">
        <v>183</v>
      </c>
      <c r="D29" s="5" t="s">
        <v>214</v>
      </c>
      <c r="E29" s="5" t="s">
        <v>53</v>
      </c>
      <c r="F29" s="5" t="s">
        <v>192</v>
      </c>
      <c r="G29" s="5" t="s">
        <v>224</v>
      </c>
      <c r="H29" s="5" t="s">
        <v>24</v>
      </c>
      <c r="I29" s="6" t="n">
        <v>1</v>
      </c>
      <c r="J29" s="6" t="n">
        <v>127</v>
      </c>
      <c r="K29" s="6" t="n">
        <v>106</v>
      </c>
      <c r="L29" s="6" t="n">
        <v>21</v>
      </c>
    </row>
    <row r="30" customFormat="false" ht="14.25" hidden="false" customHeight="true" outlineLevel="0" collapsed="false">
      <c r="A30" s="5" t="s">
        <v>7</v>
      </c>
      <c r="B30" s="5" t="s">
        <v>58</v>
      </c>
      <c r="C30" s="5" t="s">
        <v>183</v>
      </c>
      <c r="D30" s="5" t="s">
        <v>214</v>
      </c>
      <c r="E30" s="5" t="s">
        <v>53</v>
      </c>
      <c r="F30" s="5" t="s">
        <v>195</v>
      </c>
      <c r="G30" s="5" t="s">
        <v>215</v>
      </c>
      <c r="H30" s="5" t="s">
        <v>18</v>
      </c>
      <c r="I30" s="6" t="n">
        <v>3</v>
      </c>
      <c r="J30" s="6" t="n">
        <v>94</v>
      </c>
      <c r="K30" s="6" t="n">
        <v>78</v>
      </c>
      <c r="L30" s="6" t="n">
        <v>16</v>
      </c>
    </row>
    <row r="31" customFormat="false" ht="14.25" hidden="false" customHeight="true" outlineLevel="0" collapsed="false">
      <c r="A31" s="5" t="s">
        <v>7</v>
      </c>
      <c r="B31" s="5" t="s">
        <v>58</v>
      </c>
      <c r="C31" s="5" t="s">
        <v>183</v>
      </c>
      <c r="D31" s="5" t="s">
        <v>214</v>
      </c>
      <c r="E31" s="5" t="s">
        <v>53</v>
      </c>
      <c r="F31" s="5" t="s">
        <v>195</v>
      </c>
      <c r="G31" s="5" t="s">
        <v>216</v>
      </c>
      <c r="H31" s="5" t="s">
        <v>20</v>
      </c>
      <c r="I31" s="6" t="n">
        <v>1</v>
      </c>
      <c r="J31" s="6" t="n">
        <v>94</v>
      </c>
      <c r="K31" s="6" t="n">
        <v>78</v>
      </c>
      <c r="L31" s="6" t="n">
        <v>16</v>
      </c>
    </row>
    <row r="32" customFormat="false" ht="14.25" hidden="false" customHeight="true" outlineLevel="0" collapsed="false">
      <c r="A32" s="5" t="s">
        <v>7</v>
      </c>
      <c r="B32" s="5" t="s">
        <v>58</v>
      </c>
      <c r="C32" s="5" t="s">
        <v>183</v>
      </c>
      <c r="D32" s="5" t="s">
        <v>214</v>
      </c>
      <c r="E32" s="5" t="s">
        <v>53</v>
      </c>
      <c r="F32" s="5" t="s">
        <v>195</v>
      </c>
      <c r="G32" s="5" t="s">
        <v>217</v>
      </c>
      <c r="H32" s="5" t="s">
        <v>22</v>
      </c>
      <c r="I32" s="6" t="n">
        <v>4</v>
      </c>
      <c r="J32" s="6" t="n">
        <v>94</v>
      </c>
      <c r="K32" s="6" t="n">
        <v>78</v>
      </c>
      <c r="L32" s="6" t="n">
        <v>16</v>
      </c>
    </row>
    <row r="33" customFormat="false" ht="14.25" hidden="false" customHeight="true" outlineLevel="0" collapsed="false">
      <c r="A33" s="5" t="s">
        <v>7</v>
      </c>
      <c r="B33" s="5" t="s">
        <v>58</v>
      </c>
      <c r="C33" s="5" t="s">
        <v>183</v>
      </c>
      <c r="D33" s="5" t="s">
        <v>214</v>
      </c>
      <c r="E33" s="5" t="s">
        <v>53</v>
      </c>
      <c r="F33" s="5" t="s">
        <v>195</v>
      </c>
      <c r="G33" s="5" t="s">
        <v>223</v>
      </c>
      <c r="H33" s="5" t="s">
        <v>23</v>
      </c>
      <c r="I33" s="6" t="n">
        <v>5</v>
      </c>
      <c r="J33" s="6" t="n">
        <v>94</v>
      </c>
      <c r="K33" s="6" t="n">
        <v>78</v>
      </c>
      <c r="L33" s="6" t="n">
        <v>16</v>
      </c>
    </row>
    <row r="34" customFormat="false" ht="14.25" hidden="false" customHeight="true" outlineLevel="0" collapsed="false">
      <c r="A34" s="5" t="s">
        <v>7</v>
      </c>
      <c r="B34" s="5" t="s">
        <v>58</v>
      </c>
      <c r="C34" s="5" t="s">
        <v>183</v>
      </c>
      <c r="D34" s="5" t="s">
        <v>214</v>
      </c>
      <c r="E34" s="5" t="s">
        <v>53</v>
      </c>
      <c r="F34" s="5" t="s">
        <v>195</v>
      </c>
      <c r="G34" s="5" t="s">
        <v>224</v>
      </c>
      <c r="H34" s="5" t="s">
        <v>24</v>
      </c>
      <c r="I34" s="6" t="n">
        <v>3</v>
      </c>
      <c r="J34" s="6" t="n">
        <v>94</v>
      </c>
      <c r="K34" s="6" t="n">
        <v>78</v>
      </c>
      <c r="L34" s="6" t="n">
        <v>16</v>
      </c>
    </row>
    <row r="35" customFormat="false" ht="14.25" hidden="false" customHeight="true" outlineLevel="0" collapsed="false">
      <c r="A35" s="5" t="s">
        <v>8</v>
      </c>
      <c r="B35" s="5" t="s">
        <v>58</v>
      </c>
      <c r="C35" s="5" t="s">
        <v>183</v>
      </c>
      <c r="D35" s="5" t="s">
        <v>214</v>
      </c>
      <c r="E35" s="5" t="s">
        <v>53</v>
      </c>
      <c r="F35" s="5" t="s">
        <v>195</v>
      </c>
      <c r="G35" s="5" t="s">
        <v>215</v>
      </c>
      <c r="H35" s="5" t="s">
        <v>18</v>
      </c>
      <c r="I35" s="6" t="n">
        <v>18</v>
      </c>
      <c r="J35" s="6" t="n">
        <v>200</v>
      </c>
      <c r="K35" s="6" t="n">
        <v>174</v>
      </c>
      <c r="L35" s="6" t="n">
        <v>26</v>
      </c>
    </row>
    <row r="36" customFormat="false" ht="14.25" hidden="false" customHeight="true" outlineLevel="0" collapsed="false">
      <c r="A36" s="5" t="s">
        <v>8</v>
      </c>
      <c r="B36" s="5" t="s">
        <v>58</v>
      </c>
      <c r="C36" s="5" t="s">
        <v>183</v>
      </c>
      <c r="D36" s="5" t="s">
        <v>214</v>
      </c>
      <c r="E36" s="5" t="s">
        <v>53</v>
      </c>
      <c r="F36" s="5" t="s">
        <v>195</v>
      </c>
      <c r="G36" s="5" t="s">
        <v>216</v>
      </c>
      <c r="H36" s="5" t="s">
        <v>20</v>
      </c>
      <c r="I36" s="6" t="n">
        <v>3</v>
      </c>
      <c r="J36" s="6" t="n">
        <v>200</v>
      </c>
      <c r="K36" s="6" t="n">
        <v>174</v>
      </c>
      <c r="L36" s="6" t="n">
        <v>26</v>
      </c>
    </row>
    <row r="37" customFormat="false" ht="14.25" hidden="false" customHeight="true" outlineLevel="0" collapsed="false">
      <c r="A37" s="5" t="s">
        <v>8</v>
      </c>
      <c r="B37" s="5" t="s">
        <v>58</v>
      </c>
      <c r="C37" s="5" t="s">
        <v>183</v>
      </c>
      <c r="D37" s="5" t="s">
        <v>214</v>
      </c>
      <c r="E37" s="5" t="s">
        <v>53</v>
      </c>
      <c r="F37" s="5" t="s">
        <v>195</v>
      </c>
      <c r="G37" s="5" t="s">
        <v>224</v>
      </c>
      <c r="H37" s="5" t="s">
        <v>24</v>
      </c>
      <c r="I37" s="6" t="n">
        <v>5</v>
      </c>
      <c r="J37" s="6" t="n">
        <v>200</v>
      </c>
      <c r="K37" s="6" t="n">
        <v>174</v>
      </c>
      <c r="L37" s="6" t="n">
        <v>26</v>
      </c>
    </row>
    <row r="38" customFormat="false" ht="14.25" hidden="false" customHeight="true" outlineLevel="0" collapsed="false">
      <c r="A38" s="5" t="s">
        <v>9</v>
      </c>
      <c r="B38" s="5" t="s">
        <v>58</v>
      </c>
      <c r="C38" s="5" t="s">
        <v>183</v>
      </c>
      <c r="D38" s="5" t="s">
        <v>214</v>
      </c>
      <c r="E38" s="5" t="s">
        <v>53</v>
      </c>
      <c r="F38" s="5" t="s">
        <v>195</v>
      </c>
      <c r="G38" s="5" t="s">
        <v>225</v>
      </c>
      <c r="H38" s="5" t="s">
        <v>18</v>
      </c>
      <c r="I38" s="6" t="n">
        <v>10</v>
      </c>
      <c r="J38" s="6" t="n">
        <v>124</v>
      </c>
      <c r="K38" s="6" t="n">
        <v>106</v>
      </c>
      <c r="L38" s="6" t="n">
        <v>18</v>
      </c>
    </row>
    <row r="39" customFormat="false" ht="14.25" hidden="false" customHeight="true" outlineLevel="0" collapsed="false">
      <c r="A39" s="5" t="s">
        <v>9</v>
      </c>
      <c r="B39" s="5" t="s">
        <v>58</v>
      </c>
      <c r="C39" s="5" t="s">
        <v>183</v>
      </c>
      <c r="D39" s="5" t="s">
        <v>214</v>
      </c>
      <c r="E39" s="5" t="s">
        <v>53</v>
      </c>
      <c r="F39" s="5" t="s">
        <v>195</v>
      </c>
      <c r="G39" s="5" t="s">
        <v>216</v>
      </c>
      <c r="H39" s="5" t="s">
        <v>20</v>
      </c>
      <c r="I39" s="6" t="n">
        <v>2</v>
      </c>
      <c r="J39" s="6" t="n">
        <v>124</v>
      </c>
      <c r="K39" s="6" t="n">
        <v>106</v>
      </c>
      <c r="L39" s="6" t="n">
        <v>18</v>
      </c>
    </row>
    <row r="40" customFormat="false" ht="14.25" hidden="false" customHeight="true" outlineLevel="0" collapsed="false">
      <c r="A40" s="5" t="s">
        <v>9</v>
      </c>
      <c r="B40" s="5" t="s">
        <v>58</v>
      </c>
      <c r="C40" s="5" t="s">
        <v>183</v>
      </c>
      <c r="D40" s="5" t="s">
        <v>214</v>
      </c>
      <c r="E40" s="5" t="s">
        <v>53</v>
      </c>
      <c r="F40" s="5" t="s">
        <v>195</v>
      </c>
      <c r="G40" s="5" t="s">
        <v>223</v>
      </c>
      <c r="H40" s="5" t="s">
        <v>23</v>
      </c>
      <c r="I40" s="6" t="n">
        <v>6</v>
      </c>
      <c r="J40" s="6" t="n">
        <v>124</v>
      </c>
      <c r="K40" s="6" t="n">
        <v>106</v>
      </c>
      <c r="L40" s="6" t="n">
        <v>18</v>
      </c>
    </row>
    <row r="41" customFormat="false" ht="14.25" hidden="false" customHeight="true" outlineLevel="0" collapsed="false">
      <c r="A41" s="5" t="s">
        <v>9</v>
      </c>
      <c r="B41" s="5" t="s">
        <v>58</v>
      </c>
      <c r="C41" s="5" t="s">
        <v>183</v>
      </c>
      <c r="D41" s="5" t="s">
        <v>214</v>
      </c>
      <c r="E41" s="5" t="s">
        <v>53</v>
      </c>
      <c r="F41" s="5" t="s">
        <v>198</v>
      </c>
      <c r="G41" s="5" t="s">
        <v>225</v>
      </c>
      <c r="H41" s="5" t="s">
        <v>18</v>
      </c>
      <c r="I41" s="6" t="n">
        <v>12</v>
      </c>
      <c r="J41" s="6" t="n">
        <v>76</v>
      </c>
      <c r="K41" s="6" t="n">
        <v>61</v>
      </c>
      <c r="L41" s="6" t="n">
        <v>15</v>
      </c>
    </row>
    <row r="42" customFormat="false" ht="14.25" hidden="false" customHeight="true" outlineLevel="0" collapsed="false">
      <c r="A42" s="5" t="s">
        <v>9</v>
      </c>
      <c r="B42" s="5" t="s">
        <v>58</v>
      </c>
      <c r="C42" s="5" t="s">
        <v>183</v>
      </c>
      <c r="D42" s="5" t="s">
        <v>214</v>
      </c>
      <c r="E42" s="5" t="s">
        <v>53</v>
      </c>
      <c r="F42" s="5" t="s">
        <v>198</v>
      </c>
      <c r="G42" s="5" t="s">
        <v>223</v>
      </c>
      <c r="H42" s="5" t="s">
        <v>23</v>
      </c>
      <c r="I42" s="6" t="n">
        <v>3</v>
      </c>
      <c r="J42" s="6" t="n">
        <v>76</v>
      </c>
      <c r="K42" s="6" t="n">
        <v>61</v>
      </c>
      <c r="L42" s="6" t="n">
        <v>15</v>
      </c>
    </row>
    <row r="43" customFormat="false" ht="14.25" hidden="false" customHeight="true" outlineLevel="0" collapsed="false">
      <c r="A43" s="5" t="s">
        <v>10</v>
      </c>
      <c r="B43" s="5" t="s">
        <v>58</v>
      </c>
      <c r="C43" s="5" t="s">
        <v>183</v>
      </c>
      <c r="D43" s="5" t="s">
        <v>214</v>
      </c>
      <c r="E43" s="5" t="s">
        <v>53</v>
      </c>
      <c r="F43" s="5" t="s">
        <v>184</v>
      </c>
      <c r="G43" s="5" t="s">
        <v>225</v>
      </c>
      <c r="H43" s="5" t="s">
        <v>18</v>
      </c>
      <c r="I43" s="6" t="n">
        <v>12</v>
      </c>
      <c r="J43" s="6" t="n">
        <v>227</v>
      </c>
      <c r="K43" s="6" t="n">
        <v>206</v>
      </c>
      <c r="L43" s="6" t="n">
        <v>21</v>
      </c>
    </row>
    <row r="44" customFormat="false" ht="14.25" hidden="false" customHeight="true" outlineLevel="0" collapsed="false">
      <c r="A44" s="5" t="s">
        <v>10</v>
      </c>
      <c r="B44" s="5" t="s">
        <v>58</v>
      </c>
      <c r="C44" s="5" t="s">
        <v>183</v>
      </c>
      <c r="D44" s="5" t="s">
        <v>214</v>
      </c>
      <c r="E44" s="5" t="s">
        <v>53</v>
      </c>
      <c r="F44" s="5" t="s">
        <v>184</v>
      </c>
      <c r="G44" s="5" t="s">
        <v>216</v>
      </c>
      <c r="H44" s="5" t="s">
        <v>20</v>
      </c>
      <c r="I44" s="6" t="n">
        <v>5</v>
      </c>
      <c r="J44" s="6" t="n">
        <v>227</v>
      </c>
      <c r="K44" s="6" t="n">
        <v>206</v>
      </c>
      <c r="L44" s="6" t="n">
        <v>21</v>
      </c>
    </row>
    <row r="45" customFormat="false" ht="14.25" hidden="false" customHeight="true" outlineLevel="0" collapsed="false">
      <c r="A45" s="5" t="s">
        <v>10</v>
      </c>
      <c r="B45" s="5" t="s">
        <v>58</v>
      </c>
      <c r="C45" s="5" t="s">
        <v>183</v>
      </c>
      <c r="D45" s="5" t="s">
        <v>214</v>
      </c>
      <c r="E45" s="5" t="s">
        <v>53</v>
      </c>
      <c r="F45" s="5" t="s">
        <v>184</v>
      </c>
      <c r="G45" s="5" t="s">
        <v>223</v>
      </c>
      <c r="H45" s="5" t="s">
        <v>23</v>
      </c>
      <c r="I45" s="6" t="n">
        <v>4</v>
      </c>
      <c r="J45" s="6" t="n">
        <v>227</v>
      </c>
      <c r="K45" s="6" t="n">
        <v>206</v>
      </c>
      <c r="L45" s="6" t="n">
        <v>21</v>
      </c>
    </row>
    <row r="46" customFormat="false" ht="14.25" hidden="false" customHeight="true" outlineLevel="0" collapsed="false">
      <c r="A46" s="5" t="s">
        <v>11</v>
      </c>
      <c r="B46" s="5" t="s">
        <v>58</v>
      </c>
      <c r="C46" s="5" t="s">
        <v>183</v>
      </c>
      <c r="D46" s="5" t="s">
        <v>214</v>
      </c>
      <c r="E46" s="5" t="s">
        <v>53</v>
      </c>
      <c r="F46" s="5" t="s">
        <v>195</v>
      </c>
      <c r="G46" s="5" t="s">
        <v>225</v>
      </c>
      <c r="H46" s="5" t="s">
        <v>18</v>
      </c>
      <c r="I46" s="6" t="n">
        <v>6</v>
      </c>
      <c r="J46" s="6" t="n">
        <v>110</v>
      </c>
      <c r="K46" s="6" t="n">
        <v>103</v>
      </c>
      <c r="L46" s="6" t="n">
        <v>7</v>
      </c>
    </row>
    <row r="47" customFormat="false" ht="14.25" hidden="false" customHeight="true" outlineLevel="0" collapsed="false">
      <c r="A47" s="5" t="s">
        <v>11</v>
      </c>
      <c r="B47" s="5" t="s">
        <v>58</v>
      </c>
      <c r="C47" s="5" t="s">
        <v>183</v>
      </c>
      <c r="D47" s="5" t="s">
        <v>214</v>
      </c>
      <c r="E47" s="5" t="s">
        <v>53</v>
      </c>
      <c r="F47" s="5" t="s">
        <v>195</v>
      </c>
      <c r="G47" s="5" t="s">
        <v>216</v>
      </c>
      <c r="H47" s="5" t="s">
        <v>20</v>
      </c>
      <c r="I47" s="6" t="n">
        <v>1</v>
      </c>
      <c r="J47" s="6" t="n">
        <v>110</v>
      </c>
      <c r="K47" s="6" t="n">
        <v>103</v>
      </c>
      <c r="L47" s="6" t="n">
        <v>7</v>
      </c>
    </row>
    <row r="48" customFormat="false" ht="14.25" hidden="false" customHeight="true" outlineLevel="0" collapsed="false">
      <c r="A48" s="5" t="s">
        <v>11</v>
      </c>
      <c r="B48" s="5" t="s">
        <v>58</v>
      </c>
      <c r="C48" s="5" t="s">
        <v>183</v>
      </c>
      <c r="D48" s="5" t="s">
        <v>214</v>
      </c>
      <c r="E48" s="5" t="s">
        <v>53</v>
      </c>
      <c r="F48" s="5" t="s">
        <v>198</v>
      </c>
      <c r="G48" s="5" t="s">
        <v>225</v>
      </c>
      <c r="H48" s="5" t="s">
        <v>18</v>
      </c>
      <c r="I48" s="6" t="n">
        <v>2</v>
      </c>
      <c r="J48" s="6" t="n">
        <v>55</v>
      </c>
      <c r="K48" s="6" t="n">
        <v>50</v>
      </c>
      <c r="L48" s="6" t="n">
        <v>5</v>
      </c>
    </row>
    <row r="49" customFormat="false" ht="14.25" hidden="false" customHeight="true" outlineLevel="0" collapsed="false">
      <c r="A49" s="5" t="s">
        <v>11</v>
      </c>
      <c r="B49" s="5" t="s">
        <v>58</v>
      </c>
      <c r="C49" s="5" t="s">
        <v>183</v>
      </c>
      <c r="D49" s="5" t="s">
        <v>214</v>
      </c>
      <c r="E49" s="5" t="s">
        <v>53</v>
      </c>
      <c r="F49" s="5" t="s">
        <v>198</v>
      </c>
      <c r="G49" s="5" t="s">
        <v>216</v>
      </c>
      <c r="H49" s="5" t="s">
        <v>20</v>
      </c>
      <c r="I49" s="6" t="n">
        <v>1</v>
      </c>
      <c r="J49" s="6" t="n">
        <v>55</v>
      </c>
      <c r="K49" s="6" t="n">
        <v>50</v>
      </c>
      <c r="L49" s="6" t="n">
        <v>5</v>
      </c>
    </row>
    <row r="50" customFormat="false" ht="14.25" hidden="false" customHeight="true" outlineLevel="0" collapsed="false">
      <c r="A50" s="5" t="s">
        <v>11</v>
      </c>
      <c r="B50" s="5" t="s">
        <v>58</v>
      </c>
      <c r="C50" s="5" t="s">
        <v>183</v>
      </c>
      <c r="D50" s="5" t="s">
        <v>214</v>
      </c>
      <c r="E50" s="5" t="s">
        <v>53</v>
      </c>
      <c r="F50" s="5" t="s">
        <v>198</v>
      </c>
      <c r="G50" s="5" t="s">
        <v>224</v>
      </c>
      <c r="H50" s="5" t="s">
        <v>24</v>
      </c>
      <c r="I50" s="6" t="n">
        <v>2</v>
      </c>
      <c r="J50" s="6" t="n">
        <v>55</v>
      </c>
      <c r="K50" s="6" t="n">
        <v>50</v>
      </c>
      <c r="L50" s="6" t="n">
        <v>5</v>
      </c>
    </row>
    <row r="51" customFormat="false" ht="14.25" hidden="false" customHeight="true" outlineLevel="0" collapsed="false">
      <c r="A51" s="5" t="s">
        <v>11</v>
      </c>
      <c r="B51" s="5" t="s">
        <v>58</v>
      </c>
      <c r="C51" s="5" t="s">
        <v>183</v>
      </c>
      <c r="D51" s="5" t="s">
        <v>214</v>
      </c>
      <c r="E51" s="5" t="s">
        <v>53</v>
      </c>
      <c r="F51" s="5" t="s">
        <v>199</v>
      </c>
      <c r="G51" s="5" t="s">
        <v>225</v>
      </c>
      <c r="H51" s="5" t="s">
        <v>18</v>
      </c>
      <c r="I51" s="6" t="n">
        <v>4</v>
      </c>
      <c r="J51" s="6" t="n">
        <v>15</v>
      </c>
      <c r="K51" s="6" t="n">
        <v>7</v>
      </c>
      <c r="L51" s="6" t="n">
        <v>8</v>
      </c>
    </row>
    <row r="52" customFormat="false" ht="14.25" hidden="false" customHeight="true" outlineLevel="0" collapsed="false">
      <c r="A52" s="5" t="s">
        <v>11</v>
      </c>
      <c r="B52" s="5" t="s">
        <v>58</v>
      </c>
      <c r="C52" s="5" t="s">
        <v>183</v>
      </c>
      <c r="D52" s="5" t="s">
        <v>214</v>
      </c>
      <c r="E52" s="5" t="s">
        <v>53</v>
      </c>
      <c r="F52" s="5" t="s">
        <v>199</v>
      </c>
      <c r="G52" s="5" t="s">
        <v>216</v>
      </c>
      <c r="H52" s="5" t="s">
        <v>20</v>
      </c>
      <c r="I52" s="6" t="n">
        <v>3</v>
      </c>
      <c r="J52" s="6" t="n">
        <v>15</v>
      </c>
      <c r="K52" s="6" t="n">
        <v>7</v>
      </c>
      <c r="L52" s="6" t="n">
        <v>8</v>
      </c>
    </row>
    <row r="53" customFormat="false" ht="14.25" hidden="false" customHeight="true" outlineLevel="0" collapsed="false">
      <c r="A53" s="5" t="s">
        <v>11</v>
      </c>
      <c r="B53" s="5" t="s">
        <v>58</v>
      </c>
      <c r="C53" s="5" t="s">
        <v>183</v>
      </c>
      <c r="D53" s="5" t="s">
        <v>214</v>
      </c>
      <c r="E53" s="5" t="s">
        <v>53</v>
      </c>
      <c r="F53" s="5" t="s">
        <v>199</v>
      </c>
      <c r="G53" s="5" t="s">
        <v>26</v>
      </c>
      <c r="H53" s="5" t="s">
        <v>26</v>
      </c>
      <c r="I53" s="6" t="n">
        <v>1</v>
      </c>
      <c r="J53" s="6" t="n">
        <v>15</v>
      </c>
      <c r="K53" s="6" t="n">
        <v>7</v>
      </c>
      <c r="L53" s="6" t="n">
        <v>8</v>
      </c>
    </row>
    <row r="54" customFormat="false" ht="14.25" hidden="false" customHeight="true" outlineLevel="0" collapsed="false">
      <c r="A54" s="5" t="s">
        <v>12</v>
      </c>
      <c r="B54" s="5" t="s">
        <v>58</v>
      </c>
      <c r="C54" s="5" t="s">
        <v>183</v>
      </c>
      <c r="D54" s="5" t="s">
        <v>214</v>
      </c>
      <c r="E54" s="5" t="s">
        <v>53</v>
      </c>
      <c r="F54" s="5" t="s">
        <v>199</v>
      </c>
      <c r="G54" s="5" t="s">
        <v>216</v>
      </c>
      <c r="H54" s="5" t="s">
        <v>20</v>
      </c>
      <c r="I54" s="6" t="n">
        <v>2</v>
      </c>
      <c r="J54" s="6" t="n">
        <v>103</v>
      </c>
      <c r="K54" s="6" t="n">
        <v>101</v>
      </c>
      <c r="L54" s="6" t="n">
        <v>2</v>
      </c>
    </row>
    <row r="55" customFormat="false" ht="14.25" hidden="false" customHeight="true" outlineLevel="0" collapsed="false">
      <c r="A55" s="5" t="s">
        <v>12</v>
      </c>
      <c r="B55" s="5" t="s">
        <v>58</v>
      </c>
      <c r="C55" s="5" t="s">
        <v>183</v>
      </c>
      <c r="D55" s="5" t="s">
        <v>214</v>
      </c>
      <c r="E55" s="5" t="s">
        <v>53</v>
      </c>
      <c r="F55" s="5" t="s">
        <v>198</v>
      </c>
      <c r="G55" s="5" t="s">
        <v>225</v>
      </c>
      <c r="H55" s="5" t="s">
        <v>18</v>
      </c>
      <c r="I55" s="6" t="n">
        <v>6</v>
      </c>
      <c r="J55" s="6" t="n">
        <v>97</v>
      </c>
      <c r="K55" s="6" t="n">
        <v>89</v>
      </c>
      <c r="L55" s="6" t="n">
        <v>8</v>
      </c>
    </row>
    <row r="56" customFormat="false" ht="14.25" hidden="false" customHeight="true" outlineLevel="0" collapsed="false">
      <c r="A56" s="5" t="s">
        <v>12</v>
      </c>
      <c r="B56" s="5" t="s">
        <v>58</v>
      </c>
      <c r="C56" s="5" t="s">
        <v>183</v>
      </c>
      <c r="D56" s="5" t="s">
        <v>214</v>
      </c>
      <c r="E56" s="5" t="s">
        <v>53</v>
      </c>
      <c r="F56" s="5" t="s">
        <v>198</v>
      </c>
      <c r="G56" s="5" t="s">
        <v>216</v>
      </c>
      <c r="H56" s="5" t="s">
        <v>20</v>
      </c>
      <c r="I56" s="6" t="n">
        <v>2</v>
      </c>
      <c r="J56" s="6" t="n">
        <v>97</v>
      </c>
      <c r="K56" s="6" t="n">
        <v>89</v>
      </c>
      <c r="L56" s="6" t="n">
        <v>8</v>
      </c>
    </row>
    <row r="57" customFormat="false" ht="14.25" hidden="false" customHeight="true" outlineLevel="0" collapsed="false">
      <c r="A57" s="5" t="s">
        <v>13</v>
      </c>
      <c r="B57" s="5" t="s">
        <v>58</v>
      </c>
      <c r="C57" s="5" t="s">
        <v>183</v>
      </c>
      <c r="D57" s="5" t="s">
        <v>214</v>
      </c>
      <c r="E57" s="5" t="s">
        <v>53</v>
      </c>
      <c r="F57" s="5" t="s">
        <v>199</v>
      </c>
      <c r="G57" s="5" t="s">
        <v>225</v>
      </c>
      <c r="H57" s="5" t="s">
        <v>18</v>
      </c>
      <c r="I57" s="6" t="n">
        <v>18</v>
      </c>
      <c r="J57" s="6" t="n">
        <v>150</v>
      </c>
      <c r="K57" s="6" t="n">
        <v>126</v>
      </c>
      <c r="L57" s="6" t="n">
        <v>24</v>
      </c>
    </row>
    <row r="58" customFormat="false" ht="14.25" hidden="false" customHeight="true" outlineLevel="0" collapsed="false">
      <c r="A58" s="5" t="s">
        <v>13</v>
      </c>
      <c r="B58" s="5" t="s">
        <v>58</v>
      </c>
      <c r="C58" s="5" t="s">
        <v>183</v>
      </c>
      <c r="D58" s="5" t="s">
        <v>214</v>
      </c>
      <c r="E58" s="5" t="s">
        <v>53</v>
      </c>
      <c r="F58" s="5" t="s">
        <v>199</v>
      </c>
      <c r="G58" s="5" t="s">
        <v>216</v>
      </c>
      <c r="H58" s="5" t="s">
        <v>20</v>
      </c>
      <c r="I58" s="6" t="n">
        <v>6</v>
      </c>
      <c r="J58" s="6" t="n">
        <v>150</v>
      </c>
      <c r="K58" s="6" t="n">
        <v>126</v>
      </c>
      <c r="L58" s="6" t="n">
        <v>24</v>
      </c>
    </row>
    <row r="59" customFormat="false" ht="14.25" hidden="false" customHeight="true" outlineLevel="0" collapsed="false">
      <c r="A59" s="5" t="s">
        <v>13</v>
      </c>
      <c r="B59" s="5" t="s">
        <v>58</v>
      </c>
      <c r="C59" s="5" t="s">
        <v>183</v>
      </c>
      <c r="D59" s="5" t="s">
        <v>214</v>
      </c>
      <c r="E59" s="5" t="s">
        <v>53</v>
      </c>
      <c r="F59" s="5" t="s">
        <v>56</v>
      </c>
      <c r="G59" s="5" t="s">
        <v>226</v>
      </c>
      <c r="H59" s="5" t="s">
        <v>226</v>
      </c>
      <c r="I59" s="6" t="n">
        <v>0</v>
      </c>
      <c r="J59" s="6" t="n">
        <v>20</v>
      </c>
      <c r="K59" s="6" t="n">
        <v>20</v>
      </c>
      <c r="L59" s="6" t="n">
        <v>0</v>
      </c>
    </row>
    <row r="60" customFormat="false" ht="14.25" hidden="false" customHeight="true" outlineLevel="0" collapsed="false">
      <c r="A60" s="5" t="s">
        <v>14</v>
      </c>
      <c r="B60" s="5" t="s">
        <v>58</v>
      </c>
      <c r="C60" s="5" t="s">
        <v>183</v>
      </c>
      <c r="D60" s="5" t="s">
        <v>214</v>
      </c>
      <c r="E60" s="5" t="s">
        <v>53</v>
      </c>
      <c r="F60" s="5" t="s">
        <v>56</v>
      </c>
      <c r="G60" s="5" t="s">
        <v>225</v>
      </c>
      <c r="H60" s="5" t="s">
        <v>18</v>
      </c>
      <c r="I60" s="6" t="n">
        <v>4</v>
      </c>
      <c r="J60" s="6" t="n">
        <v>270</v>
      </c>
      <c r="K60" s="6" t="n">
        <v>256</v>
      </c>
      <c r="L60" s="6" t="n">
        <v>14</v>
      </c>
    </row>
    <row r="61" customFormat="false" ht="14.25" hidden="false" customHeight="true" outlineLevel="0" collapsed="false">
      <c r="A61" s="5" t="s">
        <v>14</v>
      </c>
      <c r="B61" s="5" t="s">
        <v>58</v>
      </c>
      <c r="C61" s="5" t="s">
        <v>183</v>
      </c>
      <c r="D61" s="5" t="s">
        <v>214</v>
      </c>
      <c r="E61" s="5" t="s">
        <v>53</v>
      </c>
      <c r="F61" s="5" t="s">
        <v>56</v>
      </c>
      <c r="G61" s="5" t="s">
        <v>216</v>
      </c>
      <c r="H61" s="5" t="s">
        <v>20</v>
      </c>
      <c r="I61" s="6" t="n">
        <v>3</v>
      </c>
      <c r="J61" s="6" t="n">
        <v>270</v>
      </c>
      <c r="K61" s="6" t="n">
        <v>256</v>
      </c>
      <c r="L61" s="6" t="n">
        <v>14</v>
      </c>
    </row>
    <row r="62" customFormat="false" ht="14.25" hidden="false" customHeight="true" outlineLevel="0" collapsed="false">
      <c r="A62" s="5" t="s">
        <v>14</v>
      </c>
      <c r="B62" s="5" t="s">
        <v>58</v>
      </c>
      <c r="C62" s="5" t="s">
        <v>183</v>
      </c>
      <c r="D62" s="5" t="s">
        <v>214</v>
      </c>
      <c r="E62" s="5" t="s">
        <v>53</v>
      </c>
      <c r="F62" s="5" t="s">
        <v>56</v>
      </c>
      <c r="G62" s="5" t="s">
        <v>223</v>
      </c>
      <c r="H62" s="5" t="s">
        <v>23</v>
      </c>
      <c r="I62" s="6" t="n">
        <v>6</v>
      </c>
      <c r="J62" s="6" t="n">
        <v>270</v>
      </c>
      <c r="K62" s="6" t="n">
        <v>256</v>
      </c>
      <c r="L62" s="6" t="n">
        <v>14</v>
      </c>
    </row>
    <row r="63" customFormat="false" ht="14.25" hidden="false" customHeight="true" outlineLevel="0" collapsed="false">
      <c r="A63" s="5" t="s">
        <v>14</v>
      </c>
      <c r="B63" s="5" t="s">
        <v>58</v>
      </c>
      <c r="C63" s="5" t="s">
        <v>183</v>
      </c>
      <c r="D63" s="5" t="s">
        <v>214</v>
      </c>
      <c r="E63" s="5" t="s">
        <v>53</v>
      </c>
      <c r="F63" s="5" t="s">
        <v>56</v>
      </c>
      <c r="G63" s="5" t="s">
        <v>26</v>
      </c>
      <c r="H63" s="5" t="s">
        <v>26</v>
      </c>
      <c r="I63" s="6" t="n">
        <v>1</v>
      </c>
      <c r="J63" s="6" t="n">
        <v>270</v>
      </c>
      <c r="K63" s="6" t="n">
        <v>256</v>
      </c>
      <c r="L63" s="6" t="n">
        <v>14</v>
      </c>
    </row>
    <row r="64" customFormat="false" ht="14.25" hidden="false" customHeight="true" outlineLevel="0" collapsed="false">
      <c r="A64" s="5" t="s">
        <v>15</v>
      </c>
      <c r="B64" s="5" t="s">
        <v>58</v>
      </c>
      <c r="C64" s="5" t="s">
        <v>183</v>
      </c>
      <c r="D64" s="5" t="s">
        <v>214</v>
      </c>
      <c r="E64" s="5" t="s">
        <v>53</v>
      </c>
      <c r="F64" s="5" t="s">
        <v>56</v>
      </c>
      <c r="G64" s="5" t="s">
        <v>225</v>
      </c>
      <c r="H64" s="5" t="s">
        <v>18</v>
      </c>
      <c r="I64" s="6" t="n">
        <v>1</v>
      </c>
      <c r="J64" s="6" t="n">
        <v>65</v>
      </c>
      <c r="K64" s="6" t="n">
        <v>62</v>
      </c>
      <c r="L64" s="6" t="n">
        <v>3</v>
      </c>
    </row>
    <row r="65" customFormat="false" ht="14.25" hidden="false" customHeight="true" outlineLevel="0" collapsed="false">
      <c r="A65" s="5" t="s">
        <v>15</v>
      </c>
      <c r="B65" s="5" t="s">
        <v>58</v>
      </c>
      <c r="C65" s="5" t="s">
        <v>183</v>
      </c>
      <c r="D65" s="5" t="s">
        <v>214</v>
      </c>
      <c r="E65" s="5" t="s">
        <v>53</v>
      </c>
      <c r="F65" s="5" t="s">
        <v>56</v>
      </c>
      <c r="G65" s="5" t="s">
        <v>216</v>
      </c>
      <c r="H65" s="5" t="s">
        <v>20</v>
      </c>
      <c r="I65" s="6" t="n">
        <v>1</v>
      </c>
      <c r="J65" s="6" t="n">
        <v>65</v>
      </c>
      <c r="K65" s="6" t="n">
        <v>62</v>
      </c>
      <c r="L65" s="6" t="n">
        <v>3</v>
      </c>
    </row>
    <row r="66" customFormat="false" ht="14.25" hidden="false" customHeight="true" outlineLevel="0" collapsed="false">
      <c r="A66" s="5" t="s">
        <v>15</v>
      </c>
      <c r="B66" s="5" t="s">
        <v>58</v>
      </c>
      <c r="C66" s="5" t="s">
        <v>183</v>
      </c>
      <c r="D66" s="5" t="s">
        <v>214</v>
      </c>
      <c r="E66" s="5" t="s">
        <v>53</v>
      </c>
      <c r="F66" s="5" t="s">
        <v>56</v>
      </c>
      <c r="G66" s="5" t="s">
        <v>223</v>
      </c>
      <c r="H66" s="5" t="s">
        <v>23</v>
      </c>
      <c r="I66" s="6" t="n">
        <v>1</v>
      </c>
      <c r="J66" s="6" t="n">
        <v>65</v>
      </c>
      <c r="K66" s="6" t="n">
        <v>62</v>
      </c>
      <c r="L66" s="6" t="n">
        <v>3</v>
      </c>
    </row>
    <row r="67" customFormat="false" ht="14.25" hidden="false" customHeight="true" outlineLevel="0" collapsed="false">
      <c r="A67" s="5" t="s">
        <v>15</v>
      </c>
      <c r="B67" s="5" t="s">
        <v>58</v>
      </c>
      <c r="C67" s="5" t="s">
        <v>183</v>
      </c>
      <c r="D67" s="5" t="s">
        <v>214</v>
      </c>
      <c r="E67" s="5" t="s">
        <v>53</v>
      </c>
      <c r="F67" s="5" t="s">
        <v>62</v>
      </c>
      <c r="G67" s="5" t="s">
        <v>226</v>
      </c>
      <c r="H67" s="5" t="s">
        <v>226</v>
      </c>
      <c r="I67" s="6" t="n">
        <v>0</v>
      </c>
      <c r="J67" s="6" t="n">
        <v>35</v>
      </c>
      <c r="K67" s="6" t="n">
        <v>35</v>
      </c>
      <c r="L67" s="6" t="n">
        <v>0</v>
      </c>
    </row>
    <row r="68" customFormat="false" ht="14.25" hidden="false" customHeight="true" outlineLevel="0" collapsed="false">
      <c r="A68" s="5" t="s">
        <v>7</v>
      </c>
      <c r="B68" s="5" t="s">
        <v>81</v>
      </c>
      <c r="C68" s="5" t="s">
        <v>183</v>
      </c>
      <c r="D68" s="5" t="s">
        <v>214</v>
      </c>
      <c r="E68" s="5" t="s">
        <v>193</v>
      </c>
      <c r="F68" s="5" t="s">
        <v>194</v>
      </c>
      <c r="G68" s="5" t="s">
        <v>215</v>
      </c>
      <c r="H68" s="5" t="s">
        <v>18</v>
      </c>
      <c r="I68" s="6" t="n">
        <v>1</v>
      </c>
      <c r="J68" s="6" t="n">
        <v>15</v>
      </c>
      <c r="K68" s="6" t="n">
        <v>13</v>
      </c>
      <c r="L68" s="6" t="n">
        <v>2</v>
      </c>
    </row>
    <row r="69" customFormat="false" ht="14.25" hidden="false" customHeight="true" outlineLevel="0" collapsed="false">
      <c r="A69" s="5" t="s">
        <v>7</v>
      </c>
      <c r="B69" s="5" t="s">
        <v>81</v>
      </c>
      <c r="C69" s="5" t="s">
        <v>183</v>
      </c>
      <c r="D69" s="5" t="s">
        <v>214</v>
      </c>
      <c r="E69" s="5" t="s">
        <v>193</v>
      </c>
      <c r="F69" s="5" t="s">
        <v>194</v>
      </c>
      <c r="G69" s="5" t="s">
        <v>216</v>
      </c>
      <c r="H69" s="5" t="s">
        <v>20</v>
      </c>
      <c r="I69" s="6" t="n">
        <v>1</v>
      </c>
      <c r="J69" s="6" t="n">
        <v>15</v>
      </c>
      <c r="K69" s="6" t="n">
        <v>13</v>
      </c>
      <c r="L69" s="6" t="n">
        <v>2</v>
      </c>
    </row>
    <row r="70" customFormat="false" ht="14.25" hidden="false" customHeight="true" outlineLevel="0" collapsed="false">
      <c r="A70" s="5" t="s">
        <v>9</v>
      </c>
      <c r="B70" s="5" t="s">
        <v>81</v>
      </c>
      <c r="C70" s="5" t="s">
        <v>183</v>
      </c>
      <c r="D70" s="5" t="s">
        <v>214</v>
      </c>
      <c r="E70" s="5" t="s">
        <v>193</v>
      </c>
      <c r="F70" s="5" t="s">
        <v>196</v>
      </c>
      <c r="G70" s="5" t="s">
        <v>225</v>
      </c>
      <c r="H70" s="5" t="s">
        <v>18</v>
      </c>
      <c r="I70" s="6" t="n">
        <v>2</v>
      </c>
      <c r="J70" s="6" t="n">
        <v>5</v>
      </c>
      <c r="K70" s="6" t="n">
        <v>3</v>
      </c>
      <c r="L70" s="6" t="n">
        <v>2</v>
      </c>
    </row>
    <row r="71" customFormat="false" ht="14.25" hidden="false" customHeight="true" outlineLevel="0" collapsed="false">
      <c r="A71" s="5" t="s">
        <v>9</v>
      </c>
      <c r="B71" s="5" t="s">
        <v>81</v>
      </c>
      <c r="C71" s="5" t="s">
        <v>183</v>
      </c>
      <c r="D71" s="5" t="s">
        <v>214</v>
      </c>
      <c r="E71" s="5" t="s">
        <v>193</v>
      </c>
      <c r="F71" s="5" t="s">
        <v>197</v>
      </c>
      <c r="G71" s="5" t="s">
        <v>225</v>
      </c>
      <c r="H71" s="5" t="s">
        <v>18</v>
      </c>
      <c r="I71" s="6" t="n">
        <v>2</v>
      </c>
      <c r="J71" s="6" t="n">
        <v>17</v>
      </c>
      <c r="K71" s="6" t="n">
        <v>13</v>
      </c>
      <c r="L71" s="6" t="n">
        <v>4</v>
      </c>
    </row>
    <row r="72" customFormat="false" ht="14.25" hidden="false" customHeight="true" outlineLevel="0" collapsed="false">
      <c r="A72" s="5" t="s">
        <v>9</v>
      </c>
      <c r="B72" s="5" t="s">
        <v>81</v>
      </c>
      <c r="C72" s="5" t="s">
        <v>183</v>
      </c>
      <c r="D72" s="5" t="s">
        <v>214</v>
      </c>
      <c r="E72" s="5" t="s">
        <v>193</v>
      </c>
      <c r="F72" s="5" t="s">
        <v>197</v>
      </c>
      <c r="G72" s="5" t="s">
        <v>221</v>
      </c>
      <c r="H72" s="5" t="s">
        <v>23</v>
      </c>
      <c r="I72" s="6" t="n">
        <v>2</v>
      </c>
      <c r="J72" s="6" t="n">
        <v>17</v>
      </c>
      <c r="K72" s="6" t="n">
        <v>13</v>
      </c>
      <c r="L72" s="6" t="n">
        <v>4</v>
      </c>
    </row>
    <row r="73" customFormat="false" ht="14.25" hidden="false" customHeight="true" outlineLevel="0" collapsed="false">
      <c r="A73" s="5" t="s">
        <v>10</v>
      </c>
      <c r="B73" s="5" t="s">
        <v>81</v>
      </c>
      <c r="C73" s="5" t="s">
        <v>183</v>
      </c>
      <c r="D73" s="5" t="s">
        <v>214</v>
      </c>
      <c r="E73" s="5" t="s">
        <v>193</v>
      </c>
      <c r="F73" s="5" t="s">
        <v>184</v>
      </c>
      <c r="G73" s="5" t="s">
        <v>225</v>
      </c>
      <c r="H73" s="5" t="s">
        <v>18</v>
      </c>
      <c r="I73" s="6" t="n">
        <v>2</v>
      </c>
      <c r="J73" s="6" t="n">
        <v>15</v>
      </c>
      <c r="K73" s="6" t="n">
        <v>8</v>
      </c>
      <c r="L73" s="6" t="n">
        <v>7</v>
      </c>
    </row>
    <row r="74" customFormat="false" ht="14.25" hidden="false" customHeight="true" outlineLevel="0" collapsed="false">
      <c r="A74" s="5" t="s">
        <v>10</v>
      </c>
      <c r="B74" s="5" t="s">
        <v>81</v>
      </c>
      <c r="C74" s="5" t="s">
        <v>183</v>
      </c>
      <c r="D74" s="5" t="s">
        <v>214</v>
      </c>
      <c r="E74" s="5" t="s">
        <v>193</v>
      </c>
      <c r="F74" s="5" t="s">
        <v>184</v>
      </c>
      <c r="G74" s="5" t="s">
        <v>220</v>
      </c>
      <c r="H74" s="5" t="s">
        <v>21</v>
      </c>
      <c r="I74" s="6" t="n">
        <v>1</v>
      </c>
      <c r="J74" s="6" t="n">
        <v>15</v>
      </c>
      <c r="K74" s="6" t="n">
        <v>8</v>
      </c>
      <c r="L74" s="6" t="n">
        <v>7</v>
      </c>
    </row>
    <row r="75" customFormat="false" ht="14.25" hidden="false" customHeight="true" outlineLevel="0" collapsed="false">
      <c r="A75" s="5" t="s">
        <v>10</v>
      </c>
      <c r="B75" s="5" t="s">
        <v>81</v>
      </c>
      <c r="C75" s="5" t="s">
        <v>183</v>
      </c>
      <c r="D75" s="5" t="s">
        <v>214</v>
      </c>
      <c r="E75" s="5" t="s">
        <v>193</v>
      </c>
      <c r="F75" s="5" t="s">
        <v>184</v>
      </c>
      <c r="G75" s="5" t="s">
        <v>221</v>
      </c>
      <c r="H75" s="5" t="s">
        <v>23</v>
      </c>
      <c r="I75" s="6" t="n">
        <v>2</v>
      </c>
      <c r="J75" s="6" t="n">
        <v>15</v>
      </c>
      <c r="K75" s="6" t="n">
        <v>8</v>
      </c>
      <c r="L75" s="6" t="n">
        <v>7</v>
      </c>
    </row>
    <row r="76" customFormat="false" ht="14.25" hidden="false" customHeight="true" outlineLevel="0" collapsed="false">
      <c r="A76" s="5" t="s">
        <v>10</v>
      </c>
      <c r="B76" s="5" t="s">
        <v>81</v>
      </c>
      <c r="C76" s="5" t="s">
        <v>183</v>
      </c>
      <c r="D76" s="5" t="s">
        <v>214</v>
      </c>
      <c r="E76" s="5" t="s">
        <v>193</v>
      </c>
      <c r="F76" s="5" t="s">
        <v>184</v>
      </c>
      <c r="G76" s="5" t="s">
        <v>227</v>
      </c>
      <c r="H76" s="5" t="s">
        <v>27</v>
      </c>
      <c r="I76" s="6" t="n">
        <v>2</v>
      </c>
      <c r="J76" s="6" t="n">
        <v>15</v>
      </c>
      <c r="K76" s="6" t="n">
        <v>8</v>
      </c>
      <c r="L76" s="6" t="n">
        <v>7</v>
      </c>
    </row>
    <row r="77" customFormat="false" ht="14.25" hidden="false" customHeight="true" outlineLevel="0" collapsed="false">
      <c r="A77" s="5" t="s">
        <v>13</v>
      </c>
      <c r="B77" s="5" t="s">
        <v>81</v>
      </c>
      <c r="C77" s="5" t="s">
        <v>183</v>
      </c>
      <c r="D77" s="5" t="s">
        <v>214</v>
      </c>
      <c r="E77" s="5" t="s">
        <v>193</v>
      </c>
      <c r="F77" s="5" t="s">
        <v>200</v>
      </c>
      <c r="G77" s="5" t="s">
        <v>225</v>
      </c>
      <c r="H77" s="5" t="s">
        <v>18</v>
      </c>
      <c r="I77" s="6" t="n">
        <v>10</v>
      </c>
      <c r="J77" s="6" t="n">
        <v>55</v>
      </c>
      <c r="K77" s="6" t="n">
        <v>36</v>
      </c>
      <c r="L77" s="6" t="n">
        <v>19</v>
      </c>
    </row>
    <row r="78" customFormat="false" ht="14.25" hidden="false" customHeight="true" outlineLevel="0" collapsed="false">
      <c r="A78" s="5" t="s">
        <v>13</v>
      </c>
      <c r="B78" s="5" t="s">
        <v>81</v>
      </c>
      <c r="C78" s="5" t="s">
        <v>183</v>
      </c>
      <c r="D78" s="5" t="s">
        <v>214</v>
      </c>
      <c r="E78" s="5" t="s">
        <v>193</v>
      </c>
      <c r="F78" s="5" t="s">
        <v>200</v>
      </c>
      <c r="G78" s="5" t="s">
        <v>220</v>
      </c>
      <c r="H78" s="5" t="s">
        <v>21</v>
      </c>
      <c r="I78" s="6" t="n">
        <v>2</v>
      </c>
      <c r="J78" s="6" t="n">
        <v>55</v>
      </c>
      <c r="K78" s="6" t="n">
        <v>36</v>
      </c>
      <c r="L78" s="6" t="n">
        <v>19</v>
      </c>
    </row>
    <row r="79" customFormat="false" ht="14.25" hidden="false" customHeight="true" outlineLevel="0" collapsed="false">
      <c r="A79" s="5" t="s">
        <v>13</v>
      </c>
      <c r="B79" s="5" t="s">
        <v>81</v>
      </c>
      <c r="C79" s="5" t="s">
        <v>183</v>
      </c>
      <c r="D79" s="5" t="s">
        <v>214</v>
      </c>
      <c r="E79" s="5" t="s">
        <v>193</v>
      </c>
      <c r="F79" s="5" t="s">
        <v>200</v>
      </c>
      <c r="G79" s="5" t="s">
        <v>221</v>
      </c>
      <c r="H79" s="5" t="s">
        <v>23</v>
      </c>
      <c r="I79" s="6" t="n">
        <v>1</v>
      </c>
      <c r="J79" s="6" t="n">
        <v>55</v>
      </c>
      <c r="K79" s="6" t="n">
        <v>36</v>
      </c>
      <c r="L79" s="6" t="n">
        <v>19</v>
      </c>
    </row>
    <row r="80" customFormat="false" ht="14.25" hidden="false" customHeight="true" outlineLevel="0" collapsed="false">
      <c r="A80" s="5" t="s">
        <v>13</v>
      </c>
      <c r="B80" s="5" t="s">
        <v>81</v>
      </c>
      <c r="C80" s="5" t="s">
        <v>183</v>
      </c>
      <c r="D80" s="5" t="s">
        <v>214</v>
      </c>
      <c r="E80" s="5" t="s">
        <v>193</v>
      </c>
      <c r="F80" s="5" t="s">
        <v>200</v>
      </c>
      <c r="G80" s="5" t="s">
        <v>227</v>
      </c>
      <c r="H80" s="5" t="s">
        <v>27</v>
      </c>
      <c r="I80" s="6" t="n">
        <v>6</v>
      </c>
      <c r="J80" s="6" t="n">
        <v>55</v>
      </c>
      <c r="K80" s="6" t="n">
        <v>36</v>
      </c>
      <c r="L80" s="6" t="n">
        <v>19</v>
      </c>
    </row>
    <row r="81" customFormat="false" ht="14.25" hidden="false" customHeight="true" outlineLevel="0" collapsed="false">
      <c r="A81" s="5" t="s">
        <v>13</v>
      </c>
      <c r="B81" s="5" t="s">
        <v>81</v>
      </c>
      <c r="C81" s="5" t="s">
        <v>183</v>
      </c>
      <c r="D81" s="5" t="s">
        <v>214</v>
      </c>
      <c r="E81" s="5" t="s">
        <v>193</v>
      </c>
      <c r="F81" s="5" t="s">
        <v>201</v>
      </c>
      <c r="G81" s="5" t="s">
        <v>225</v>
      </c>
      <c r="H81" s="5" t="s">
        <v>18</v>
      </c>
      <c r="I81" s="6" t="n">
        <v>9</v>
      </c>
      <c r="J81" s="6" t="n">
        <v>48</v>
      </c>
      <c r="K81" s="6" t="n">
        <v>33</v>
      </c>
      <c r="L81" s="6" t="n">
        <v>15</v>
      </c>
    </row>
    <row r="82" customFormat="false" ht="14.25" hidden="false" customHeight="true" outlineLevel="0" collapsed="false">
      <c r="A82" s="5" t="s">
        <v>13</v>
      </c>
      <c r="B82" s="5" t="s">
        <v>81</v>
      </c>
      <c r="C82" s="5" t="s">
        <v>183</v>
      </c>
      <c r="D82" s="5" t="s">
        <v>214</v>
      </c>
      <c r="E82" s="5" t="s">
        <v>193</v>
      </c>
      <c r="F82" s="5" t="s">
        <v>201</v>
      </c>
      <c r="G82" s="5" t="s">
        <v>220</v>
      </c>
      <c r="H82" s="5" t="s">
        <v>21</v>
      </c>
      <c r="I82" s="6" t="n">
        <v>2</v>
      </c>
      <c r="J82" s="6" t="n">
        <v>48</v>
      </c>
      <c r="K82" s="6" t="n">
        <v>33</v>
      </c>
      <c r="L82" s="6" t="n">
        <v>15</v>
      </c>
    </row>
    <row r="83" customFormat="false" ht="14.25" hidden="false" customHeight="true" outlineLevel="0" collapsed="false">
      <c r="A83" s="5" t="s">
        <v>13</v>
      </c>
      <c r="B83" s="5" t="s">
        <v>81</v>
      </c>
      <c r="C83" s="5" t="s">
        <v>183</v>
      </c>
      <c r="D83" s="5" t="s">
        <v>214</v>
      </c>
      <c r="E83" s="5" t="s">
        <v>193</v>
      </c>
      <c r="F83" s="5" t="s">
        <v>201</v>
      </c>
      <c r="G83" s="5" t="s">
        <v>221</v>
      </c>
      <c r="H83" s="5" t="s">
        <v>23</v>
      </c>
      <c r="I83" s="6" t="n">
        <v>2</v>
      </c>
      <c r="J83" s="6" t="n">
        <v>48</v>
      </c>
      <c r="K83" s="6" t="n">
        <v>33</v>
      </c>
      <c r="L83" s="6" t="n">
        <v>15</v>
      </c>
    </row>
    <row r="84" customFormat="false" ht="14.25" hidden="false" customHeight="true" outlineLevel="0" collapsed="false">
      <c r="A84" s="5" t="s">
        <v>13</v>
      </c>
      <c r="B84" s="5" t="s">
        <v>81</v>
      </c>
      <c r="C84" s="5" t="s">
        <v>183</v>
      </c>
      <c r="D84" s="5" t="s">
        <v>214</v>
      </c>
      <c r="E84" s="5" t="s">
        <v>193</v>
      </c>
      <c r="F84" s="5" t="s">
        <v>201</v>
      </c>
      <c r="G84" s="5" t="s">
        <v>227</v>
      </c>
      <c r="H84" s="5" t="s">
        <v>27</v>
      </c>
      <c r="I84" s="6" t="n">
        <v>2</v>
      </c>
      <c r="J84" s="6" t="n">
        <v>48</v>
      </c>
      <c r="K84" s="6" t="n">
        <v>33</v>
      </c>
      <c r="L84" s="6" t="n">
        <v>15</v>
      </c>
    </row>
    <row r="85" customFormat="false" ht="14.25" hidden="false" customHeight="true" outlineLevel="0" collapsed="false">
      <c r="A85" s="5" t="s">
        <v>13</v>
      </c>
      <c r="B85" s="5" t="s">
        <v>81</v>
      </c>
      <c r="C85" s="5" t="s">
        <v>183</v>
      </c>
      <c r="D85" s="5" t="s">
        <v>214</v>
      </c>
      <c r="E85" s="5" t="s">
        <v>193</v>
      </c>
      <c r="F85" s="5" t="s">
        <v>202</v>
      </c>
      <c r="G85" s="5" t="s">
        <v>225</v>
      </c>
      <c r="H85" s="5" t="s">
        <v>18</v>
      </c>
      <c r="I85" s="6" t="n">
        <v>3</v>
      </c>
      <c r="J85" s="6" t="n">
        <v>15</v>
      </c>
      <c r="K85" s="6" t="n">
        <v>10</v>
      </c>
      <c r="L85" s="6" t="n">
        <v>5</v>
      </c>
    </row>
    <row r="86" customFormat="false" ht="14.25" hidden="false" customHeight="true" outlineLevel="0" collapsed="false">
      <c r="A86" s="5" t="s">
        <v>13</v>
      </c>
      <c r="B86" s="5" t="s">
        <v>81</v>
      </c>
      <c r="C86" s="5" t="s">
        <v>183</v>
      </c>
      <c r="D86" s="5" t="s">
        <v>214</v>
      </c>
      <c r="E86" s="5" t="s">
        <v>193</v>
      </c>
      <c r="F86" s="5" t="s">
        <v>202</v>
      </c>
      <c r="G86" s="5" t="s">
        <v>227</v>
      </c>
      <c r="H86" s="5" t="s">
        <v>27</v>
      </c>
      <c r="I86" s="6" t="n">
        <v>2</v>
      </c>
      <c r="J86" s="6" t="n">
        <v>15</v>
      </c>
      <c r="K86" s="6" t="n">
        <v>10</v>
      </c>
      <c r="L86" s="6" t="n">
        <v>5</v>
      </c>
    </row>
    <row r="87" customFormat="false" ht="14.25" hidden="false" customHeight="true" outlineLevel="0" collapsed="false">
      <c r="A87" s="5" t="s">
        <v>14</v>
      </c>
      <c r="B87" s="5" t="s">
        <v>81</v>
      </c>
      <c r="C87" s="5" t="s">
        <v>183</v>
      </c>
      <c r="D87" s="5" t="s">
        <v>214</v>
      </c>
      <c r="E87" s="5" t="s">
        <v>193</v>
      </c>
      <c r="F87" s="5" t="s">
        <v>201</v>
      </c>
      <c r="G87" s="5" t="s">
        <v>225</v>
      </c>
      <c r="H87" s="5" t="s">
        <v>18</v>
      </c>
      <c r="I87" s="6" t="n">
        <v>2</v>
      </c>
      <c r="J87" s="6" t="n">
        <v>30</v>
      </c>
      <c r="K87" s="6" t="n">
        <v>26</v>
      </c>
      <c r="L87" s="6" t="n">
        <v>4</v>
      </c>
    </row>
    <row r="88" customFormat="false" ht="14.25" hidden="false" customHeight="true" outlineLevel="0" collapsed="false">
      <c r="A88" s="5" t="s">
        <v>14</v>
      </c>
      <c r="B88" s="5" t="s">
        <v>81</v>
      </c>
      <c r="C88" s="5" t="s">
        <v>183</v>
      </c>
      <c r="D88" s="5" t="s">
        <v>214</v>
      </c>
      <c r="E88" s="5" t="s">
        <v>193</v>
      </c>
      <c r="F88" s="5" t="s">
        <v>201</v>
      </c>
      <c r="G88" s="5" t="s">
        <v>227</v>
      </c>
      <c r="H88" s="5" t="s">
        <v>27</v>
      </c>
      <c r="I88" s="6" t="n">
        <v>2</v>
      </c>
      <c r="J88" s="6" t="n">
        <v>30</v>
      </c>
      <c r="K88" s="6" t="n">
        <v>26</v>
      </c>
      <c r="L88" s="6" t="n">
        <v>4</v>
      </c>
    </row>
    <row r="89" customFormat="false" ht="14.25" hidden="false" customHeight="true" outlineLevel="0" collapsed="false">
      <c r="A89" s="5" t="s">
        <v>15</v>
      </c>
      <c r="B89" s="5" t="s">
        <v>81</v>
      </c>
      <c r="C89" s="5" t="s">
        <v>183</v>
      </c>
      <c r="D89" s="5" t="s">
        <v>214</v>
      </c>
      <c r="E89" s="5" t="s">
        <v>193</v>
      </c>
      <c r="F89" s="5" t="s">
        <v>203</v>
      </c>
      <c r="G89" s="5" t="s">
        <v>225</v>
      </c>
      <c r="H89" s="5" t="s">
        <v>18</v>
      </c>
      <c r="I89" s="6" t="n">
        <v>53</v>
      </c>
      <c r="J89" s="6" t="n">
        <v>60</v>
      </c>
      <c r="K89" s="6" t="n">
        <v>5</v>
      </c>
      <c r="L89" s="6" t="n">
        <v>55</v>
      </c>
    </row>
    <row r="90" customFormat="false" ht="14.25" hidden="false" customHeight="true" outlineLevel="0" collapsed="false">
      <c r="A90" s="5" t="s">
        <v>15</v>
      </c>
      <c r="B90" s="5" t="s">
        <v>81</v>
      </c>
      <c r="C90" s="5" t="s">
        <v>183</v>
      </c>
      <c r="D90" s="5" t="s">
        <v>214</v>
      </c>
      <c r="E90" s="5" t="s">
        <v>193</v>
      </c>
      <c r="F90" s="5" t="s">
        <v>203</v>
      </c>
      <c r="G90" s="5" t="s">
        <v>227</v>
      </c>
      <c r="H90" s="5" t="s">
        <v>27</v>
      </c>
      <c r="I90" s="6" t="n">
        <v>2</v>
      </c>
      <c r="J90" s="6" t="n">
        <v>60</v>
      </c>
      <c r="K90" s="6" t="n">
        <v>5</v>
      </c>
      <c r="L90" s="6" t="n">
        <v>55</v>
      </c>
    </row>
    <row r="91" customFormat="false" ht="14.25" hidden="false" customHeight="true" outlineLevel="0" collapsed="false">
      <c r="A91" s="5" t="s">
        <v>15</v>
      </c>
      <c r="B91" s="5" t="s">
        <v>81</v>
      </c>
      <c r="C91" s="5" t="s">
        <v>183</v>
      </c>
      <c r="D91" s="5" t="s">
        <v>214</v>
      </c>
      <c r="E91" s="5" t="s">
        <v>193</v>
      </c>
      <c r="F91" s="5" t="s">
        <v>204</v>
      </c>
      <c r="G91" s="5" t="s">
        <v>225</v>
      </c>
      <c r="H91" s="5" t="s">
        <v>18</v>
      </c>
      <c r="I91" s="6" t="n">
        <v>80</v>
      </c>
      <c r="J91" s="6" t="n">
        <v>82</v>
      </c>
      <c r="K91" s="6" t="n">
        <v>0</v>
      </c>
      <c r="L91" s="6" t="n">
        <v>82</v>
      </c>
    </row>
    <row r="92" customFormat="false" ht="14.25" hidden="false" customHeight="true" outlineLevel="0" collapsed="false">
      <c r="A92" s="5" t="s">
        <v>15</v>
      </c>
      <c r="B92" s="5" t="s">
        <v>81</v>
      </c>
      <c r="C92" s="5" t="s">
        <v>183</v>
      </c>
      <c r="D92" s="5" t="s">
        <v>214</v>
      </c>
      <c r="E92" s="5" t="s">
        <v>193</v>
      </c>
      <c r="F92" s="5" t="s">
        <v>204</v>
      </c>
      <c r="G92" s="5" t="s">
        <v>221</v>
      </c>
      <c r="H92" s="5" t="s">
        <v>23</v>
      </c>
      <c r="I92" s="6" t="n">
        <v>1</v>
      </c>
      <c r="J92" s="6" t="n">
        <v>82</v>
      </c>
      <c r="K92" s="6" t="n">
        <v>0</v>
      </c>
      <c r="L92" s="6" t="n">
        <v>82</v>
      </c>
    </row>
    <row r="93" customFormat="false" ht="14.25" hidden="false" customHeight="true" outlineLevel="0" collapsed="false">
      <c r="A93" s="5" t="s">
        <v>15</v>
      </c>
      <c r="B93" s="5" t="s">
        <v>81</v>
      </c>
      <c r="C93" s="5" t="s">
        <v>183</v>
      </c>
      <c r="D93" s="5" t="s">
        <v>214</v>
      </c>
      <c r="E93" s="5" t="s">
        <v>193</v>
      </c>
      <c r="F93" s="5" t="s">
        <v>204</v>
      </c>
      <c r="G93" s="5" t="s">
        <v>227</v>
      </c>
      <c r="H93" s="5" t="s">
        <v>27</v>
      </c>
      <c r="I93" s="6" t="n">
        <v>1</v>
      </c>
      <c r="J93" s="6" t="n">
        <v>82</v>
      </c>
      <c r="K93" s="6" t="n">
        <v>0</v>
      </c>
      <c r="L93" s="6" t="n">
        <v>82</v>
      </c>
    </row>
    <row r="94" customFormat="false" ht="14.25" hidden="false" customHeight="true" outlineLevel="0" collapsed="false">
      <c r="A94" s="5" t="s">
        <v>15</v>
      </c>
      <c r="B94" s="5" t="s">
        <v>81</v>
      </c>
      <c r="C94" s="5" t="s">
        <v>183</v>
      </c>
      <c r="D94" s="5" t="s">
        <v>214</v>
      </c>
      <c r="E94" s="5" t="s">
        <v>193</v>
      </c>
      <c r="F94" s="5" t="s">
        <v>205</v>
      </c>
      <c r="G94" s="5" t="s">
        <v>225</v>
      </c>
      <c r="H94" s="5" t="s">
        <v>18</v>
      </c>
      <c r="I94" s="6" t="n">
        <v>54</v>
      </c>
      <c r="J94" s="6" t="n">
        <v>78</v>
      </c>
      <c r="K94" s="6" t="n">
        <v>20</v>
      </c>
      <c r="L94" s="6" t="n">
        <v>58</v>
      </c>
    </row>
    <row r="95" customFormat="false" ht="14.25" hidden="false" customHeight="true" outlineLevel="0" collapsed="false">
      <c r="A95" s="5" t="s">
        <v>15</v>
      </c>
      <c r="B95" s="5" t="s">
        <v>81</v>
      </c>
      <c r="C95" s="5" t="s">
        <v>183</v>
      </c>
      <c r="D95" s="5" t="s">
        <v>214</v>
      </c>
      <c r="E95" s="5" t="s">
        <v>193</v>
      </c>
      <c r="F95" s="5" t="s">
        <v>205</v>
      </c>
      <c r="G95" s="5" t="s">
        <v>221</v>
      </c>
      <c r="H95" s="5" t="s">
        <v>23</v>
      </c>
      <c r="I95" s="6" t="n">
        <v>1</v>
      </c>
      <c r="J95" s="6" t="n">
        <v>78</v>
      </c>
      <c r="K95" s="6" t="n">
        <v>20</v>
      </c>
      <c r="L95" s="6" t="n">
        <v>58</v>
      </c>
    </row>
    <row r="96" customFormat="false" ht="14.25" hidden="false" customHeight="true" outlineLevel="0" collapsed="false">
      <c r="A96" s="5" t="s">
        <v>15</v>
      </c>
      <c r="B96" s="5" t="s">
        <v>81</v>
      </c>
      <c r="C96" s="5" t="s">
        <v>183</v>
      </c>
      <c r="D96" s="5" t="s">
        <v>214</v>
      </c>
      <c r="E96" s="5" t="s">
        <v>193</v>
      </c>
      <c r="F96" s="5" t="s">
        <v>205</v>
      </c>
      <c r="G96" s="5" t="s">
        <v>227</v>
      </c>
      <c r="H96" s="5" t="s">
        <v>27</v>
      </c>
      <c r="I96" s="6" t="n">
        <v>3</v>
      </c>
      <c r="J96" s="6" t="n">
        <v>78</v>
      </c>
      <c r="K96" s="6" t="n">
        <v>20</v>
      </c>
      <c r="L96" s="6" t="n">
        <v>58</v>
      </c>
    </row>
    <row r="97" customFormat="false" ht="14.25" hidden="false" customHeight="true" outlineLevel="0" collapsed="false">
      <c r="A97" s="5" t="s">
        <v>6</v>
      </c>
      <c r="B97" s="5" t="s">
        <v>185</v>
      </c>
      <c r="C97" s="5" t="s">
        <v>186</v>
      </c>
      <c r="D97" s="5" t="s">
        <v>228</v>
      </c>
      <c r="E97" s="5" t="s">
        <v>53</v>
      </c>
      <c r="F97" s="5" t="s">
        <v>187</v>
      </c>
      <c r="G97" s="5" t="s">
        <v>216</v>
      </c>
      <c r="H97" s="5" t="s">
        <v>20</v>
      </c>
      <c r="I97" s="6" t="n">
        <v>1</v>
      </c>
      <c r="J97" s="6" t="n">
        <v>15</v>
      </c>
      <c r="K97" s="6" t="n">
        <v>10</v>
      </c>
      <c r="L97" s="6" t="n">
        <v>5</v>
      </c>
    </row>
    <row r="98" customFormat="false" ht="14.25" hidden="false" customHeight="true" outlineLevel="0" collapsed="false">
      <c r="A98" s="5" t="s">
        <v>6</v>
      </c>
      <c r="B98" s="5" t="s">
        <v>185</v>
      </c>
      <c r="C98" s="5" t="s">
        <v>186</v>
      </c>
      <c r="D98" s="5" t="s">
        <v>228</v>
      </c>
      <c r="E98" s="5" t="s">
        <v>53</v>
      </c>
      <c r="F98" s="5" t="s">
        <v>187</v>
      </c>
      <c r="G98" s="5" t="s">
        <v>217</v>
      </c>
      <c r="H98" s="5" t="s">
        <v>22</v>
      </c>
      <c r="I98" s="6" t="n">
        <v>1</v>
      </c>
      <c r="J98" s="6" t="n">
        <v>15</v>
      </c>
      <c r="K98" s="6" t="n">
        <v>10</v>
      </c>
      <c r="L98" s="6" t="n">
        <v>5</v>
      </c>
    </row>
    <row r="99" customFormat="false" ht="14.25" hidden="false" customHeight="true" outlineLevel="0" collapsed="false">
      <c r="A99" s="5" t="s">
        <v>6</v>
      </c>
      <c r="B99" s="5" t="s">
        <v>185</v>
      </c>
      <c r="C99" s="5" t="s">
        <v>186</v>
      </c>
      <c r="D99" s="5" t="s">
        <v>228</v>
      </c>
      <c r="E99" s="5" t="s">
        <v>53</v>
      </c>
      <c r="F99" s="5" t="s">
        <v>187</v>
      </c>
      <c r="G99" s="5" t="s">
        <v>223</v>
      </c>
      <c r="H99" s="5" t="s">
        <v>23</v>
      </c>
      <c r="I99" s="6" t="n">
        <v>2</v>
      </c>
      <c r="J99" s="6" t="n">
        <v>15</v>
      </c>
      <c r="K99" s="6" t="n">
        <v>10</v>
      </c>
      <c r="L99" s="6" t="n">
        <v>5</v>
      </c>
    </row>
    <row r="100" customFormat="false" ht="14.25" hidden="false" customHeight="true" outlineLevel="0" collapsed="false">
      <c r="A100" s="5" t="s">
        <v>6</v>
      </c>
      <c r="B100" s="5" t="s">
        <v>185</v>
      </c>
      <c r="C100" s="5" t="s">
        <v>186</v>
      </c>
      <c r="D100" s="5" t="s">
        <v>228</v>
      </c>
      <c r="E100" s="5" t="s">
        <v>53</v>
      </c>
      <c r="F100" s="5" t="s">
        <v>187</v>
      </c>
      <c r="G100" s="5" t="s">
        <v>224</v>
      </c>
      <c r="H100" s="5" t="s">
        <v>24</v>
      </c>
      <c r="I100" s="6" t="n">
        <v>1</v>
      </c>
      <c r="J100" s="6" t="n">
        <v>15</v>
      </c>
      <c r="K100" s="6" t="n">
        <v>10</v>
      </c>
      <c r="L100" s="6" t="n">
        <v>5</v>
      </c>
    </row>
    <row r="101" customFormat="false" ht="14.25" hidden="false" customHeight="true" outlineLevel="0" collapsed="false">
      <c r="A101" s="5" t="s">
        <v>6</v>
      </c>
      <c r="B101" s="5" t="s">
        <v>185</v>
      </c>
      <c r="C101" s="5" t="s">
        <v>186</v>
      </c>
      <c r="D101" s="5" t="s">
        <v>228</v>
      </c>
      <c r="E101" s="5" t="s">
        <v>53</v>
      </c>
      <c r="F101" s="5" t="s">
        <v>188</v>
      </c>
      <c r="G101" s="5" t="s">
        <v>215</v>
      </c>
      <c r="H101" s="5" t="s">
        <v>18</v>
      </c>
      <c r="I101" s="6" t="n">
        <v>6</v>
      </c>
      <c r="J101" s="6" t="n">
        <v>35</v>
      </c>
      <c r="K101" s="6" t="n">
        <v>28</v>
      </c>
      <c r="L101" s="6" t="n">
        <v>7</v>
      </c>
    </row>
    <row r="102" customFormat="false" ht="14.25" hidden="false" customHeight="true" outlineLevel="0" collapsed="false">
      <c r="A102" s="5" t="s">
        <v>6</v>
      </c>
      <c r="B102" s="5" t="s">
        <v>185</v>
      </c>
      <c r="C102" s="5" t="s">
        <v>186</v>
      </c>
      <c r="D102" s="5" t="s">
        <v>228</v>
      </c>
      <c r="E102" s="5" t="s">
        <v>53</v>
      </c>
      <c r="F102" s="5" t="s">
        <v>189</v>
      </c>
      <c r="G102" s="5" t="s">
        <v>215</v>
      </c>
      <c r="H102" s="5" t="s">
        <v>18</v>
      </c>
      <c r="I102" s="6" t="n">
        <v>6</v>
      </c>
      <c r="J102" s="6" t="n">
        <v>36</v>
      </c>
      <c r="K102" s="6" t="n">
        <v>24</v>
      </c>
      <c r="L102" s="6" t="n">
        <v>12</v>
      </c>
    </row>
    <row r="103" customFormat="false" ht="14.25" hidden="false" customHeight="true" outlineLevel="0" collapsed="false">
      <c r="A103" s="5" t="s">
        <v>6</v>
      </c>
      <c r="B103" s="5" t="s">
        <v>185</v>
      </c>
      <c r="C103" s="5" t="s">
        <v>186</v>
      </c>
      <c r="D103" s="5" t="s">
        <v>228</v>
      </c>
      <c r="E103" s="5" t="s">
        <v>53</v>
      </c>
      <c r="F103" s="5" t="s">
        <v>189</v>
      </c>
      <c r="G103" s="5" t="s">
        <v>217</v>
      </c>
      <c r="H103" s="5" t="s">
        <v>22</v>
      </c>
      <c r="I103" s="6" t="n">
        <v>2</v>
      </c>
      <c r="J103" s="6" t="n">
        <v>36</v>
      </c>
      <c r="K103" s="6" t="n">
        <v>24</v>
      </c>
      <c r="L103" s="6" t="n">
        <v>12</v>
      </c>
    </row>
    <row r="104" customFormat="false" ht="14.25" hidden="false" customHeight="true" outlineLevel="0" collapsed="false">
      <c r="A104" s="5" t="s">
        <v>6</v>
      </c>
      <c r="B104" s="5" t="s">
        <v>185</v>
      </c>
      <c r="C104" s="5" t="s">
        <v>186</v>
      </c>
      <c r="D104" s="5" t="s">
        <v>228</v>
      </c>
      <c r="E104" s="5" t="s">
        <v>53</v>
      </c>
      <c r="F104" s="5" t="s">
        <v>189</v>
      </c>
      <c r="G104" s="5" t="s">
        <v>223</v>
      </c>
      <c r="H104" s="5" t="s">
        <v>23</v>
      </c>
      <c r="I104" s="6" t="n">
        <v>4</v>
      </c>
      <c r="J104" s="6" t="n">
        <v>36</v>
      </c>
      <c r="K104" s="6" t="n">
        <v>24</v>
      </c>
      <c r="L104" s="6" t="n">
        <v>12</v>
      </c>
    </row>
    <row r="105" customFormat="false" ht="14.25" hidden="false" customHeight="true" outlineLevel="0" collapsed="false">
      <c r="A105" s="5" t="s">
        <v>6</v>
      </c>
      <c r="B105" s="5" t="s">
        <v>185</v>
      </c>
      <c r="C105" s="5" t="s">
        <v>186</v>
      </c>
      <c r="D105" s="5" t="s">
        <v>228</v>
      </c>
      <c r="E105" s="5" t="s">
        <v>53</v>
      </c>
      <c r="F105" s="5" t="s">
        <v>189</v>
      </c>
      <c r="G105" s="5" t="s">
        <v>224</v>
      </c>
      <c r="H105" s="5" t="s">
        <v>24</v>
      </c>
      <c r="I105" s="6" t="n">
        <v>2</v>
      </c>
      <c r="J105" s="6" t="n">
        <v>36</v>
      </c>
      <c r="K105" s="6" t="n">
        <v>24</v>
      </c>
      <c r="L105" s="6" t="n">
        <v>12</v>
      </c>
    </row>
    <row r="106" customFormat="false" ht="14.25" hidden="false" customHeight="true" outlineLevel="0" collapsed="false">
      <c r="A106" s="5" t="s">
        <v>6</v>
      </c>
      <c r="B106" s="5" t="s">
        <v>185</v>
      </c>
      <c r="C106" s="5" t="s">
        <v>186</v>
      </c>
      <c r="D106" s="5" t="s">
        <v>228</v>
      </c>
      <c r="E106" s="5" t="s">
        <v>53</v>
      </c>
      <c r="F106" s="5" t="s">
        <v>190</v>
      </c>
      <c r="G106" s="5" t="s">
        <v>215</v>
      </c>
      <c r="H106" s="5" t="s">
        <v>18</v>
      </c>
      <c r="I106" s="6" t="n">
        <v>9</v>
      </c>
      <c r="J106" s="6" t="n">
        <v>57</v>
      </c>
      <c r="K106" s="6" t="n">
        <v>38</v>
      </c>
      <c r="L106" s="6" t="n">
        <v>19</v>
      </c>
    </row>
    <row r="107" customFormat="false" ht="14.25" hidden="false" customHeight="true" outlineLevel="0" collapsed="false">
      <c r="A107" s="5" t="s">
        <v>6</v>
      </c>
      <c r="B107" s="5" t="s">
        <v>185</v>
      </c>
      <c r="C107" s="5" t="s">
        <v>186</v>
      </c>
      <c r="D107" s="5" t="s">
        <v>228</v>
      </c>
      <c r="E107" s="5" t="s">
        <v>53</v>
      </c>
      <c r="F107" s="5" t="s">
        <v>190</v>
      </c>
      <c r="G107" s="5" t="s">
        <v>216</v>
      </c>
      <c r="H107" s="5" t="s">
        <v>20</v>
      </c>
      <c r="I107" s="6" t="n">
        <v>2</v>
      </c>
      <c r="J107" s="6" t="n">
        <v>57</v>
      </c>
      <c r="K107" s="6" t="n">
        <v>38</v>
      </c>
      <c r="L107" s="6" t="n">
        <v>19</v>
      </c>
    </row>
    <row r="108" customFormat="false" ht="14.25" hidden="false" customHeight="true" outlineLevel="0" collapsed="false">
      <c r="A108" s="5" t="s">
        <v>6</v>
      </c>
      <c r="B108" s="5" t="s">
        <v>185</v>
      </c>
      <c r="C108" s="5" t="s">
        <v>186</v>
      </c>
      <c r="D108" s="5" t="s">
        <v>228</v>
      </c>
      <c r="E108" s="5" t="s">
        <v>53</v>
      </c>
      <c r="F108" s="5" t="s">
        <v>190</v>
      </c>
      <c r="G108" s="5" t="s">
        <v>217</v>
      </c>
      <c r="H108" s="5" t="s">
        <v>22</v>
      </c>
      <c r="I108" s="6" t="n">
        <v>2</v>
      </c>
      <c r="J108" s="6" t="n">
        <v>57</v>
      </c>
      <c r="K108" s="6" t="n">
        <v>38</v>
      </c>
      <c r="L108" s="6" t="n">
        <v>19</v>
      </c>
    </row>
    <row r="109" customFormat="false" ht="14.25" hidden="false" customHeight="true" outlineLevel="0" collapsed="false">
      <c r="A109" s="5" t="s">
        <v>6</v>
      </c>
      <c r="B109" s="5" t="s">
        <v>185</v>
      </c>
      <c r="C109" s="5" t="s">
        <v>186</v>
      </c>
      <c r="D109" s="5" t="s">
        <v>228</v>
      </c>
      <c r="E109" s="5" t="s">
        <v>53</v>
      </c>
      <c r="F109" s="5" t="s">
        <v>190</v>
      </c>
      <c r="G109" s="5" t="s">
        <v>223</v>
      </c>
      <c r="H109" s="5" t="s">
        <v>23</v>
      </c>
      <c r="I109" s="6" t="n">
        <v>6</v>
      </c>
      <c r="J109" s="6" t="n">
        <v>57</v>
      </c>
      <c r="K109" s="6" t="n">
        <v>38</v>
      </c>
      <c r="L109" s="6" t="n">
        <v>19</v>
      </c>
    </row>
    <row r="110" customFormat="false" ht="14.25" hidden="false" customHeight="true" outlineLevel="0" collapsed="false">
      <c r="A110" s="5" t="s">
        <v>8</v>
      </c>
      <c r="B110" s="5" t="s">
        <v>185</v>
      </c>
      <c r="C110" s="5" t="s">
        <v>186</v>
      </c>
      <c r="D110" s="5" t="s">
        <v>228</v>
      </c>
      <c r="E110" s="5" t="s">
        <v>53</v>
      </c>
      <c r="F110" s="5" t="s">
        <v>189</v>
      </c>
      <c r="G110" s="5" t="s">
        <v>215</v>
      </c>
      <c r="H110" s="5" t="s">
        <v>18</v>
      </c>
      <c r="I110" s="6" t="n">
        <v>4</v>
      </c>
      <c r="J110" s="6" t="n">
        <v>20</v>
      </c>
      <c r="K110" s="6" t="n">
        <v>13</v>
      </c>
      <c r="L110" s="6" t="n">
        <v>7</v>
      </c>
    </row>
    <row r="111" customFormat="false" ht="14.25" hidden="false" customHeight="true" outlineLevel="0" collapsed="false">
      <c r="A111" s="5" t="s">
        <v>8</v>
      </c>
      <c r="B111" s="5" t="s">
        <v>185</v>
      </c>
      <c r="C111" s="5" t="s">
        <v>186</v>
      </c>
      <c r="D111" s="5" t="s">
        <v>228</v>
      </c>
      <c r="E111" s="5" t="s">
        <v>53</v>
      </c>
      <c r="F111" s="5" t="s">
        <v>189</v>
      </c>
      <c r="G111" s="5" t="s">
        <v>216</v>
      </c>
      <c r="H111" s="5" t="s">
        <v>20</v>
      </c>
      <c r="I111" s="6" t="n">
        <v>1</v>
      </c>
      <c r="J111" s="6" t="n">
        <v>20</v>
      </c>
      <c r="K111" s="6" t="n">
        <v>13</v>
      </c>
      <c r="L111" s="6" t="n">
        <v>7</v>
      </c>
    </row>
    <row r="112" customFormat="false" ht="14.25" hidden="false" customHeight="true" outlineLevel="0" collapsed="false">
      <c r="A112" s="5" t="s">
        <v>8</v>
      </c>
      <c r="B112" s="5" t="s">
        <v>185</v>
      </c>
      <c r="C112" s="5" t="s">
        <v>186</v>
      </c>
      <c r="D112" s="5" t="s">
        <v>228</v>
      </c>
      <c r="E112" s="5" t="s">
        <v>53</v>
      </c>
      <c r="F112" s="5" t="s">
        <v>189</v>
      </c>
      <c r="G112" s="5" t="s">
        <v>223</v>
      </c>
      <c r="H112" s="5" t="s">
        <v>23</v>
      </c>
      <c r="I112" s="6" t="n">
        <v>2</v>
      </c>
      <c r="J112" s="6" t="n">
        <v>20</v>
      </c>
      <c r="K112" s="6" t="n">
        <v>13</v>
      </c>
      <c r="L112" s="6" t="n">
        <v>7</v>
      </c>
    </row>
    <row r="113" customFormat="false" ht="14.25" hidden="false" customHeight="true" outlineLevel="0" collapsed="false">
      <c r="A113" s="5" t="s">
        <v>9</v>
      </c>
      <c r="B113" s="5" t="s">
        <v>185</v>
      </c>
      <c r="C113" s="5" t="s">
        <v>186</v>
      </c>
      <c r="D113" s="5" t="s">
        <v>228</v>
      </c>
      <c r="E113" s="5" t="s">
        <v>53</v>
      </c>
      <c r="F113" s="5" t="s">
        <v>189</v>
      </c>
      <c r="G113" s="5" t="s">
        <v>225</v>
      </c>
      <c r="H113" s="5" t="s">
        <v>18</v>
      </c>
      <c r="I113" s="6" t="n">
        <v>4</v>
      </c>
      <c r="J113" s="6" t="n">
        <v>9</v>
      </c>
      <c r="K113" s="6" t="n">
        <v>4</v>
      </c>
      <c r="L113" s="6" t="n">
        <v>5</v>
      </c>
    </row>
    <row r="114" customFormat="false" ht="14.25" hidden="false" customHeight="true" outlineLevel="0" collapsed="false">
      <c r="A114" s="5" t="s">
        <v>9</v>
      </c>
      <c r="B114" s="5" t="s">
        <v>185</v>
      </c>
      <c r="C114" s="5" t="s">
        <v>186</v>
      </c>
      <c r="D114" s="5" t="s">
        <v>228</v>
      </c>
      <c r="E114" s="5" t="s">
        <v>53</v>
      </c>
      <c r="F114" s="5" t="s">
        <v>189</v>
      </c>
      <c r="G114" s="5" t="s">
        <v>223</v>
      </c>
      <c r="H114" s="5" t="s">
        <v>23</v>
      </c>
      <c r="I114" s="6" t="n">
        <v>1</v>
      </c>
      <c r="J114" s="6" t="n">
        <v>9</v>
      </c>
      <c r="K114" s="6" t="n">
        <v>4</v>
      </c>
      <c r="L114" s="6" t="n">
        <v>5</v>
      </c>
    </row>
    <row r="115" customFormat="false" ht="14.25" hidden="false" customHeight="false" outlineLevel="0" collapsed="false">
      <c r="A115" s="5" t="s">
        <v>16</v>
      </c>
      <c r="B115" s="5" t="s">
        <v>58</v>
      </c>
      <c r="C115" s="5" t="s">
        <v>183</v>
      </c>
      <c r="D115" s="5" t="s">
        <v>214</v>
      </c>
      <c r="E115" s="5" t="s">
        <v>53</v>
      </c>
      <c r="F115" s="5" t="s">
        <v>66</v>
      </c>
      <c r="G115" s="5" t="s">
        <v>225</v>
      </c>
      <c r="H115" s="5" t="s">
        <v>18</v>
      </c>
      <c r="I115" s="6" t="n">
        <v>1</v>
      </c>
      <c r="J115" s="6" t="n">
        <v>172</v>
      </c>
      <c r="K115" s="6" t="n">
        <v>167</v>
      </c>
      <c r="L115" s="6" t="n">
        <v>5</v>
      </c>
    </row>
    <row r="116" customFormat="false" ht="14.25" hidden="false" customHeight="false" outlineLevel="0" collapsed="false">
      <c r="A116" s="5" t="s">
        <v>16</v>
      </c>
      <c r="B116" s="5" t="s">
        <v>58</v>
      </c>
      <c r="C116" s="5" t="s">
        <v>183</v>
      </c>
      <c r="D116" s="5" t="s">
        <v>214</v>
      </c>
      <c r="E116" s="5" t="s">
        <v>53</v>
      </c>
      <c r="F116" s="5" t="s">
        <v>66</v>
      </c>
      <c r="G116" s="5" t="s">
        <v>223</v>
      </c>
      <c r="H116" s="5" t="s">
        <v>23</v>
      </c>
      <c r="I116" s="6" t="n">
        <v>4</v>
      </c>
      <c r="J116" s="6" t="n">
        <v>172</v>
      </c>
      <c r="K116" s="6" t="n">
        <v>167</v>
      </c>
      <c r="L116" s="6" t="n">
        <v>5</v>
      </c>
    </row>
    <row r="117" customFormat="false" ht="14.25" hidden="false" customHeight="false" outlineLevel="0" collapsed="false">
      <c r="A117" s="5" t="s">
        <v>16</v>
      </c>
      <c r="B117" s="5" t="s">
        <v>58</v>
      </c>
      <c r="C117" s="5" t="s">
        <v>183</v>
      </c>
      <c r="D117" s="5" t="s">
        <v>214</v>
      </c>
      <c r="E117" s="5" t="s">
        <v>53</v>
      </c>
      <c r="F117" s="5" t="s">
        <v>62</v>
      </c>
      <c r="G117" s="5" t="s">
        <v>226</v>
      </c>
      <c r="H117" s="5" t="s">
        <v>226</v>
      </c>
      <c r="I117" s="6" t="n">
        <v>0</v>
      </c>
      <c r="J117" s="6" t="n">
        <v>98</v>
      </c>
      <c r="K117" s="6" t="n">
        <v>98</v>
      </c>
      <c r="L117" s="6" t="n">
        <v>0</v>
      </c>
    </row>
    <row r="118" customFormat="false" ht="14.25" hidden="false" customHeight="false" outlineLevel="0" collapsed="false">
      <c r="A118" s="5" t="s">
        <v>16</v>
      </c>
      <c r="B118" s="5" t="s">
        <v>81</v>
      </c>
      <c r="C118" s="5" t="s">
        <v>183</v>
      </c>
      <c r="D118" s="5" t="s">
        <v>214</v>
      </c>
      <c r="E118" s="5" t="s">
        <v>193</v>
      </c>
      <c r="F118" s="5" t="s">
        <v>206</v>
      </c>
      <c r="G118" s="5" t="s">
        <v>226</v>
      </c>
      <c r="H118" s="5" t="s">
        <v>226</v>
      </c>
      <c r="I118" s="6" t="n">
        <v>0</v>
      </c>
      <c r="J118" s="6" t="n">
        <v>7</v>
      </c>
      <c r="K118" s="6" t="n">
        <v>7</v>
      </c>
      <c r="L118" s="6" t="n">
        <v>0</v>
      </c>
    </row>
  </sheetData>
  <autoFilter ref="A1:L1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14" min="2" style="0" width="11"/>
  </cols>
  <sheetData>
    <row r="1" customFormat="false" ht="21" hidden="false" customHeight="true" outlineLevel="0" collapsed="false">
      <c r="A1" s="1" t="s">
        <v>229</v>
      </c>
      <c r="B1" s="1"/>
      <c r="C1" s="1"/>
      <c r="D1" s="1"/>
      <c r="E1" s="1"/>
      <c r="F1" s="1"/>
      <c r="G1" s="1"/>
      <c r="H1" s="1"/>
      <c r="I1" s="1"/>
      <c r="J1" s="1"/>
      <c r="K1" s="1"/>
      <c r="L1" s="1"/>
      <c r="M1" s="1"/>
      <c r="N1" s="1"/>
    </row>
    <row r="3" customFormat="false" ht="27.75" hidden="false" customHeight="true" outlineLevel="0" collapsed="false">
      <c r="A3" s="4" t="s">
        <v>3</v>
      </c>
      <c r="B3" s="4" t="s">
        <v>4</v>
      </c>
      <c r="C3" s="4" t="s">
        <v>5</v>
      </c>
      <c r="D3" s="4" t="s">
        <v>6</v>
      </c>
      <c r="E3" s="4" t="s">
        <v>7</v>
      </c>
      <c r="F3" s="4" t="s">
        <v>8</v>
      </c>
      <c r="G3" s="4" t="s">
        <v>9</v>
      </c>
      <c r="H3" s="4" t="s">
        <v>10</v>
      </c>
      <c r="I3" s="4" t="s">
        <v>11</v>
      </c>
      <c r="J3" s="4" t="s">
        <v>12</v>
      </c>
      <c r="K3" s="4" t="s">
        <v>13</v>
      </c>
      <c r="L3" s="4" t="s">
        <v>14</v>
      </c>
      <c r="M3" s="4" t="s">
        <v>15</v>
      </c>
      <c r="N3" s="4" t="s">
        <v>17</v>
      </c>
    </row>
    <row r="4" customFormat="false" ht="14.25" hidden="false" customHeight="true" outlineLevel="0" collapsed="false">
      <c r="A4" s="5" t="s">
        <v>18</v>
      </c>
      <c r="B4" s="6" t="n">
        <v>1</v>
      </c>
      <c r="C4" s="6" t="n">
        <v>17</v>
      </c>
      <c r="D4" s="6" t="n">
        <v>24</v>
      </c>
      <c r="E4" s="6" t="n">
        <v>6</v>
      </c>
      <c r="F4" s="6" t="n">
        <v>18</v>
      </c>
      <c r="G4" s="6" t="n">
        <v>22</v>
      </c>
      <c r="H4" s="6" t="n">
        <v>12</v>
      </c>
      <c r="I4" s="6" t="n">
        <v>12</v>
      </c>
      <c r="J4" s="6" t="n">
        <v>6</v>
      </c>
      <c r="K4" s="6" t="n">
        <v>18</v>
      </c>
      <c r="L4" s="6" t="n">
        <v>4</v>
      </c>
      <c r="M4" s="6" t="n">
        <v>1</v>
      </c>
      <c r="N4" s="6" t="n">
        <f aca="false">SUM(B4:M4)</f>
        <v>141</v>
      </c>
    </row>
    <row r="5" customFormat="false" ht="14.25" hidden="false" customHeight="true" outlineLevel="0" collapsed="false">
      <c r="A5" s="5" t="s">
        <v>19</v>
      </c>
      <c r="B5" s="6" t="n">
        <v>0</v>
      </c>
      <c r="C5" s="6" t="n">
        <v>0</v>
      </c>
      <c r="D5" s="6" t="n">
        <v>0</v>
      </c>
      <c r="E5" s="6" t="n">
        <v>0</v>
      </c>
      <c r="F5" s="6" t="n">
        <v>0</v>
      </c>
      <c r="G5" s="6" t="n">
        <v>0</v>
      </c>
      <c r="H5" s="6" t="n">
        <v>0</v>
      </c>
      <c r="I5" s="6" t="n">
        <v>0</v>
      </c>
      <c r="J5" s="6" t="n">
        <v>0</v>
      </c>
      <c r="K5" s="6" t="n">
        <v>0</v>
      </c>
      <c r="L5" s="6" t="n">
        <v>0</v>
      </c>
      <c r="M5" s="6" t="n">
        <v>0</v>
      </c>
      <c r="N5" s="6" t="n">
        <f aca="false">SUM(B5:M5)</f>
        <v>0</v>
      </c>
    </row>
    <row r="6" customFormat="false" ht="14.25" hidden="false" customHeight="true" outlineLevel="0" collapsed="false">
      <c r="A6" s="5" t="s">
        <v>20</v>
      </c>
      <c r="B6" s="6" t="n">
        <v>1</v>
      </c>
      <c r="C6" s="6" t="n">
        <v>10</v>
      </c>
      <c r="D6" s="6" t="n">
        <v>7</v>
      </c>
      <c r="E6" s="6" t="n">
        <v>9</v>
      </c>
      <c r="F6" s="6" t="n">
        <v>3</v>
      </c>
      <c r="G6" s="6" t="n">
        <v>2</v>
      </c>
      <c r="H6" s="6" t="n">
        <v>5</v>
      </c>
      <c r="I6" s="6" t="n">
        <v>5</v>
      </c>
      <c r="J6" s="6" t="n">
        <v>4</v>
      </c>
      <c r="K6" s="6" t="n">
        <v>6</v>
      </c>
      <c r="L6" s="6" t="n">
        <v>3</v>
      </c>
      <c r="M6" s="6" t="n">
        <v>1</v>
      </c>
      <c r="N6" s="6" t="n">
        <f aca="false">SUM(B6:M6)</f>
        <v>56</v>
      </c>
    </row>
    <row r="7" customFormat="false" ht="14.25" hidden="false" customHeight="true" outlineLevel="0" collapsed="false">
      <c r="A7" s="5" t="s">
        <v>21</v>
      </c>
      <c r="B7" s="6" t="n">
        <v>0</v>
      </c>
      <c r="C7" s="6" t="n">
        <v>1</v>
      </c>
      <c r="D7" s="6" t="n">
        <v>0</v>
      </c>
      <c r="E7" s="6" t="n">
        <v>0</v>
      </c>
      <c r="F7" s="6" t="n">
        <v>0</v>
      </c>
      <c r="G7" s="6" t="n">
        <v>0</v>
      </c>
      <c r="H7" s="6" t="n">
        <v>0</v>
      </c>
      <c r="I7" s="6" t="n">
        <v>0</v>
      </c>
      <c r="J7" s="6" t="n">
        <v>0</v>
      </c>
      <c r="K7" s="6" t="n">
        <v>0</v>
      </c>
      <c r="L7" s="6" t="n">
        <v>0</v>
      </c>
      <c r="M7" s="6" t="n">
        <v>0</v>
      </c>
      <c r="N7" s="6" t="n">
        <f aca="false">SUM(B7:M7)</f>
        <v>1</v>
      </c>
    </row>
    <row r="8" customFormat="false" ht="14.25" hidden="false" customHeight="true" outlineLevel="0" collapsed="false">
      <c r="A8" s="5" t="s">
        <v>22</v>
      </c>
      <c r="B8" s="6" t="n">
        <v>8</v>
      </c>
      <c r="C8" s="6" t="n">
        <v>5</v>
      </c>
      <c r="D8" s="6" t="n">
        <v>15</v>
      </c>
      <c r="E8" s="6" t="n">
        <v>9</v>
      </c>
      <c r="F8" s="6" t="n">
        <v>0</v>
      </c>
      <c r="G8" s="6" t="n">
        <v>0</v>
      </c>
      <c r="H8" s="6" t="n">
        <v>0</v>
      </c>
      <c r="I8" s="6" t="n">
        <v>0</v>
      </c>
      <c r="J8" s="6" t="n">
        <v>0</v>
      </c>
      <c r="K8" s="6" t="n">
        <v>0</v>
      </c>
      <c r="L8" s="6" t="n">
        <v>0</v>
      </c>
      <c r="M8" s="6" t="n">
        <v>0</v>
      </c>
      <c r="N8" s="6" t="n">
        <f aca="false">SUM(B8:M8)</f>
        <v>37</v>
      </c>
    </row>
    <row r="9" customFormat="false" ht="14.25" hidden="false" customHeight="true" outlineLevel="0" collapsed="false">
      <c r="A9" s="5" t="s">
        <v>23</v>
      </c>
      <c r="B9" s="6" t="n">
        <v>5</v>
      </c>
      <c r="C9" s="6" t="n">
        <v>6</v>
      </c>
      <c r="D9" s="6" t="n">
        <v>7</v>
      </c>
      <c r="E9" s="6" t="n">
        <v>9</v>
      </c>
      <c r="F9" s="6" t="n">
        <v>0</v>
      </c>
      <c r="G9" s="6" t="n">
        <v>9</v>
      </c>
      <c r="H9" s="6" t="n">
        <v>4</v>
      </c>
      <c r="I9" s="6" t="n">
        <v>0</v>
      </c>
      <c r="J9" s="6" t="n">
        <v>0</v>
      </c>
      <c r="K9" s="6" t="n">
        <v>0</v>
      </c>
      <c r="L9" s="6" t="n">
        <v>6</v>
      </c>
      <c r="M9" s="6" t="n">
        <v>1</v>
      </c>
      <c r="N9" s="6" t="n">
        <f aca="false">SUM(B9:M9)</f>
        <v>47</v>
      </c>
    </row>
    <row r="10" customFormat="false" ht="14.25" hidden="false" customHeight="true" outlineLevel="0" collapsed="false">
      <c r="A10" s="5" t="s">
        <v>24</v>
      </c>
      <c r="B10" s="6" t="n">
        <v>3</v>
      </c>
      <c r="C10" s="6" t="n">
        <v>2</v>
      </c>
      <c r="D10" s="6" t="n">
        <v>1</v>
      </c>
      <c r="E10" s="6" t="n">
        <v>4</v>
      </c>
      <c r="F10" s="6" t="n">
        <v>5</v>
      </c>
      <c r="G10" s="6" t="n">
        <v>0</v>
      </c>
      <c r="H10" s="6" t="n">
        <v>0</v>
      </c>
      <c r="I10" s="6" t="n">
        <v>2</v>
      </c>
      <c r="J10" s="6" t="n">
        <v>0</v>
      </c>
      <c r="K10" s="6" t="n">
        <v>0</v>
      </c>
      <c r="L10" s="6" t="n">
        <v>0</v>
      </c>
      <c r="M10" s="6" t="n">
        <v>0</v>
      </c>
      <c r="N10" s="6" t="n">
        <f aca="false">SUM(B10:M10)</f>
        <v>17</v>
      </c>
    </row>
    <row r="11" customFormat="false" ht="14.25" hidden="false" customHeight="true" outlineLevel="0" collapsed="false">
      <c r="A11" s="5" t="s">
        <v>25</v>
      </c>
      <c r="B11" s="6" t="n">
        <v>1</v>
      </c>
      <c r="C11" s="6" t="n">
        <v>2</v>
      </c>
      <c r="D11" s="6" t="n">
        <v>0</v>
      </c>
      <c r="E11" s="6" t="n">
        <v>0</v>
      </c>
      <c r="F11" s="6" t="n">
        <v>0</v>
      </c>
      <c r="G11" s="6" t="n">
        <v>0</v>
      </c>
      <c r="H11" s="6" t="n">
        <v>0</v>
      </c>
      <c r="I11" s="6" t="n">
        <v>0</v>
      </c>
      <c r="J11" s="6" t="n">
        <v>0</v>
      </c>
      <c r="K11" s="6" t="n">
        <v>0</v>
      </c>
      <c r="L11" s="6" t="n">
        <v>0</v>
      </c>
      <c r="M11" s="6" t="n">
        <v>0</v>
      </c>
      <c r="N11" s="6" t="n">
        <f aca="false">SUM(B11:M11)</f>
        <v>3</v>
      </c>
    </row>
    <row r="12" customFormat="false" ht="14.25" hidden="false" customHeight="true" outlineLevel="0" collapsed="false">
      <c r="A12" s="5" t="s">
        <v>26</v>
      </c>
      <c r="B12" s="6" t="n">
        <v>0</v>
      </c>
      <c r="C12" s="6" t="n">
        <v>0</v>
      </c>
      <c r="D12" s="6" t="n">
        <v>3</v>
      </c>
      <c r="E12" s="6" t="n">
        <v>0</v>
      </c>
      <c r="F12" s="6" t="n">
        <v>0</v>
      </c>
      <c r="G12" s="6" t="n">
        <v>0</v>
      </c>
      <c r="H12" s="6" t="n">
        <v>0</v>
      </c>
      <c r="I12" s="6" t="n">
        <v>1</v>
      </c>
      <c r="J12" s="6" t="n">
        <v>0</v>
      </c>
      <c r="K12" s="6" t="n">
        <v>0</v>
      </c>
      <c r="L12" s="6" t="n">
        <v>1</v>
      </c>
      <c r="M12" s="6" t="n">
        <v>0</v>
      </c>
      <c r="N12" s="6" t="n">
        <f aca="false">SUM(B12:M12)</f>
        <v>5</v>
      </c>
    </row>
    <row r="13" customFormat="false" ht="14.25" hidden="false" customHeight="true" outlineLevel="0" collapsed="false">
      <c r="A13" s="5" t="s">
        <v>27</v>
      </c>
      <c r="B13" s="6" t="n">
        <v>0</v>
      </c>
      <c r="C13" s="6" t="n">
        <v>0</v>
      </c>
      <c r="D13" s="6" t="n">
        <v>0</v>
      </c>
      <c r="E13" s="6" t="n">
        <v>0</v>
      </c>
      <c r="F13" s="6" t="n">
        <v>0</v>
      </c>
      <c r="G13" s="6" t="n">
        <v>0</v>
      </c>
      <c r="H13" s="6" t="n">
        <v>0</v>
      </c>
      <c r="I13" s="6" t="n">
        <v>0</v>
      </c>
      <c r="J13" s="6" t="n">
        <v>0</v>
      </c>
      <c r="K13" s="6" t="n">
        <v>0</v>
      </c>
      <c r="L13" s="6" t="n">
        <v>0</v>
      </c>
      <c r="M13" s="6" t="n">
        <v>0</v>
      </c>
      <c r="N13" s="6" t="n">
        <f aca="false">SUM(B13:M13)</f>
        <v>0</v>
      </c>
    </row>
    <row r="14" customFormat="false" ht="14.25" hidden="false" customHeight="true" outlineLevel="0" collapsed="false">
      <c r="A14" s="7" t="s">
        <v>230</v>
      </c>
      <c r="B14" s="8" t="n">
        <f aca="false">SUM(B4:B13)</f>
        <v>19</v>
      </c>
      <c r="C14" s="8" t="n">
        <f aca="false">SUM(C4:C13)</f>
        <v>43</v>
      </c>
      <c r="D14" s="8" t="n">
        <f aca="false">SUM(D4:D13)</f>
        <v>57</v>
      </c>
      <c r="E14" s="8" t="n">
        <f aca="false">SUM(E4:E13)</f>
        <v>37</v>
      </c>
      <c r="F14" s="8" t="n">
        <f aca="false">SUM(F4:F13)</f>
        <v>26</v>
      </c>
      <c r="G14" s="8" t="n">
        <f aca="false">SUM(G4:G13)</f>
        <v>33</v>
      </c>
      <c r="H14" s="8" t="n">
        <f aca="false">SUM(H4:H13)</f>
        <v>21</v>
      </c>
      <c r="I14" s="8" t="n">
        <f aca="false">SUM(I4:I13)</f>
        <v>20</v>
      </c>
      <c r="J14" s="8" t="n">
        <f aca="false">SUM(J4:J13)</f>
        <v>10</v>
      </c>
      <c r="K14" s="8" t="n">
        <f aca="false">SUM(K4:K13)</f>
        <v>24</v>
      </c>
      <c r="L14" s="8" t="n">
        <f aca="false">SUM(L4:L13)</f>
        <v>14</v>
      </c>
      <c r="M14" s="8" t="n">
        <f aca="false">SUM(M4:M13)</f>
        <v>3</v>
      </c>
      <c r="N14" s="8" t="n">
        <f aca="false">SUM(B14:M14)</f>
        <v>307</v>
      </c>
    </row>
    <row r="15" customFormat="false" ht="14.25" hidden="false" customHeight="true" outlineLevel="0" collapsed="false">
      <c r="A15" s="7" t="s">
        <v>28</v>
      </c>
      <c r="B15" s="8" t="n">
        <v>150</v>
      </c>
      <c r="C15" s="8" t="n">
        <v>181</v>
      </c>
      <c r="D15" s="8" t="n">
        <v>210</v>
      </c>
      <c r="E15" s="8" t="n">
        <v>221</v>
      </c>
      <c r="F15" s="8" t="n">
        <v>200</v>
      </c>
      <c r="G15" s="8" t="n">
        <v>200</v>
      </c>
      <c r="H15" s="8" t="n">
        <v>227</v>
      </c>
      <c r="I15" s="8" t="n">
        <v>180</v>
      </c>
      <c r="J15" s="8" t="n">
        <v>200</v>
      </c>
      <c r="K15" s="8" t="n">
        <v>170</v>
      </c>
      <c r="L15" s="8" t="n">
        <v>270</v>
      </c>
      <c r="M15" s="8" t="n">
        <v>100</v>
      </c>
      <c r="N15" s="8" t="n">
        <f aca="false">SUM(B15:M15)</f>
        <v>2309</v>
      </c>
    </row>
    <row r="16" customFormat="false" ht="14.25" hidden="false" customHeight="true" outlineLevel="0" collapsed="false">
      <c r="A16" s="7" t="s">
        <v>29</v>
      </c>
      <c r="B16" s="8" t="n">
        <v>19</v>
      </c>
      <c r="C16" s="8" t="n">
        <v>43</v>
      </c>
      <c r="D16" s="8" t="n">
        <v>57</v>
      </c>
      <c r="E16" s="8" t="n">
        <v>37</v>
      </c>
      <c r="F16" s="8" t="n">
        <v>26</v>
      </c>
      <c r="G16" s="8" t="n">
        <v>33</v>
      </c>
      <c r="H16" s="8" t="n">
        <v>21</v>
      </c>
      <c r="I16" s="8" t="n">
        <v>20</v>
      </c>
      <c r="J16" s="8" t="n">
        <v>10</v>
      </c>
      <c r="K16" s="8" t="n">
        <v>24</v>
      </c>
      <c r="L16" s="8" t="n">
        <v>14</v>
      </c>
      <c r="M16" s="8" t="n">
        <v>3</v>
      </c>
      <c r="N16" s="8" t="n">
        <f aca="false">SUM(B16:M16)</f>
        <v>307</v>
      </c>
    </row>
    <row r="17" customFormat="false" ht="14.25" hidden="false" customHeight="true" outlineLevel="0" collapsed="false">
      <c r="A17" s="7" t="s">
        <v>30</v>
      </c>
      <c r="B17" s="9" t="n">
        <f aca="false">IFERROR(B16/B15,0)</f>
        <v>0.126666666666667</v>
      </c>
      <c r="C17" s="9" t="n">
        <f aca="false">IFERROR(C16/C15,0)</f>
        <v>0.237569060773481</v>
      </c>
      <c r="D17" s="9" t="n">
        <f aca="false">IFERROR(D16/D15,0)</f>
        <v>0.271428571428571</v>
      </c>
      <c r="E17" s="9" t="n">
        <f aca="false">IFERROR(E16/E15,0)</f>
        <v>0.167420814479638</v>
      </c>
      <c r="F17" s="9" t="n">
        <f aca="false">IFERROR(F16/F15,0)</f>
        <v>0.13</v>
      </c>
      <c r="G17" s="9" t="n">
        <f aca="false">IFERROR(G16/G15,0)</f>
        <v>0.165</v>
      </c>
      <c r="H17" s="9" t="n">
        <f aca="false">IFERROR(H16/H15,0)</f>
        <v>0.092511013215859</v>
      </c>
      <c r="I17" s="9" t="n">
        <f aca="false">IFERROR(I16/I15,0)</f>
        <v>0.111111111111111</v>
      </c>
      <c r="J17" s="9" t="n">
        <f aca="false">IFERROR(J16/J15,0)</f>
        <v>0.05</v>
      </c>
      <c r="K17" s="9" t="n">
        <f aca="false">IFERROR(K16/K15,0)</f>
        <v>0.141176470588235</v>
      </c>
      <c r="L17" s="9" t="n">
        <f aca="false">IFERROR(L16/L15,0)</f>
        <v>0.0518518518518519</v>
      </c>
      <c r="M17" s="9" t="n">
        <f aca="false">IFERROR(M16/M15,0)</f>
        <v>0.03</v>
      </c>
      <c r="N17" s="9" t="n">
        <f aca="false">IFERROR(N16/N15,0)</f>
        <v>0.132957990472066</v>
      </c>
    </row>
  </sheetData>
  <mergeCells count="1">
    <mergeCell ref="A1:N1"/>
  </mergeCells>
  <conditionalFormatting sqref="B4:M13">
    <cfRule type="colorScale" priority="2">
      <colorScale>
        <cfvo type="num" val="0"/>
        <cfvo type="num" val="5"/>
        <cfvo type="num" val="20"/>
        <color rgb="FFFFFFFF"/>
        <color rgb="FFFFEB84"/>
        <color rgb="FFF8696B"/>
      </colorScale>
    </cfRule>
  </conditionalFormatting>
  <conditionalFormatting sqref="B17:M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9" activeCellId="0" sqref="A19"/>
    </sheetView>
  </sheetViews>
  <sheetFormatPr defaultColWidth="8.6640625" defaultRowHeight="14.25" zeroHeight="false" outlineLevelRow="0" outlineLevelCol="0"/>
  <cols>
    <col collapsed="false" customWidth="true" hidden="false" outlineLevel="0" max="1" min="1" style="22" width="42"/>
    <col collapsed="false" customWidth="true" hidden="false" outlineLevel="0" max="5" min="2" style="22" width="12"/>
    <col collapsed="false" customWidth="false" hidden="false" outlineLevel="0" max="16384" min="6" style="22" width="8.67"/>
  </cols>
  <sheetData>
    <row r="1" customFormat="false" ht="19.5" hidden="false" customHeight="true" outlineLevel="0" collapsed="false">
      <c r="A1" s="1" t="s">
        <v>231</v>
      </c>
      <c r="B1" s="1"/>
      <c r="C1" s="1"/>
      <c r="D1" s="1"/>
      <c r="E1" s="1"/>
      <c r="F1" s="1"/>
    </row>
    <row r="3" customFormat="false" ht="15" hidden="false" customHeight="true" outlineLevel="0" collapsed="false">
      <c r="A3" s="4" t="s">
        <v>3</v>
      </c>
      <c r="B3" s="4" t="s">
        <v>6</v>
      </c>
      <c r="C3" s="4" t="s">
        <v>8</v>
      </c>
      <c r="D3" s="4" t="s">
        <v>9</v>
      </c>
      <c r="E3" s="4" t="s">
        <v>17</v>
      </c>
    </row>
    <row r="4" customFormat="false" ht="15" hidden="false" customHeight="true" outlineLevel="0" collapsed="false">
      <c r="A4" s="5" t="s">
        <v>18</v>
      </c>
      <c r="B4" s="6" t="n">
        <v>21</v>
      </c>
      <c r="C4" s="6" t="n">
        <v>4</v>
      </c>
      <c r="D4" s="6" t="n">
        <v>4</v>
      </c>
      <c r="E4" s="6" t="n">
        <f aca="false">SUM(B4:D4)</f>
        <v>29</v>
      </c>
    </row>
    <row r="5" customFormat="false" ht="15" hidden="false" customHeight="true" outlineLevel="0" collapsed="false">
      <c r="A5" s="5" t="s">
        <v>19</v>
      </c>
      <c r="B5" s="6" t="n">
        <v>0</v>
      </c>
      <c r="C5" s="6" t="n">
        <v>0</v>
      </c>
      <c r="D5" s="6" t="n">
        <v>0</v>
      </c>
      <c r="E5" s="6" t="n">
        <f aca="false">SUM(B5:D5)</f>
        <v>0</v>
      </c>
    </row>
    <row r="6" customFormat="false" ht="15" hidden="false" customHeight="true" outlineLevel="0" collapsed="false">
      <c r="A6" s="5" t="s">
        <v>20</v>
      </c>
      <c r="B6" s="6" t="n">
        <v>3</v>
      </c>
      <c r="C6" s="6" t="n">
        <v>1</v>
      </c>
      <c r="D6" s="6" t="n">
        <v>0</v>
      </c>
      <c r="E6" s="6" t="n">
        <f aca="false">SUM(B6:D6)</f>
        <v>4</v>
      </c>
    </row>
    <row r="7" customFormat="false" ht="15" hidden="false" customHeight="true" outlineLevel="0" collapsed="false">
      <c r="A7" s="5" t="s">
        <v>21</v>
      </c>
      <c r="B7" s="6" t="n">
        <v>0</v>
      </c>
      <c r="C7" s="6" t="n">
        <v>0</v>
      </c>
      <c r="D7" s="6" t="n">
        <v>0</v>
      </c>
      <c r="E7" s="6" t="n">
        <f aca="false">SUM(B7:D7)</f>
        <v>0</v>
      </c>
    </row>
    <row r="8" customFormat="false" ht="15" hidden="false" customHeight="true" outlineLevel="0" collapsed="false">
      <c r="A8" s="5" t="s">
        <v>22</v>
      </c>
      <c r="B8" s="6" t="n">
        <v>5</v>
      </c>
      <c r="C8" s="6" t="n">
        <v>0</v>
      </c>
      <c r="D8" s="6" t="n">
        <v>0</v>
      </c>
      <c r="E8" s="6" t="n">
        <f aca="false">SUM(B8:D8)</f>
        <v>5</v>
      </c>
    </row>
    <row r="9" customFormat="false" ht="15" hidden="false" customHeight="true" outlineLevel="0" collapsed="false">
      <c r="A9" s="5" t="s">
        <v>23</v>
      </c>
      <c r="B9" s="6" t="n">
        <v>12</v>
      </c>
      <c r="C9" s="6" t="n">
        <v>2</v>
      </c>
      <c r="D9" s="6" t="n">
        <v>1</v>
      </c>
      <c r="E9" s="6" t="n">
        <f aca="false">SUM(B9:D9)</f>
        <v>15</v>
      </c>
    </row>
    <row r="10" customFormat="false" ht="15" hidden="false" customHeight="true" outlineLevel="0" collapsed="false">
      <c r="A10" s="5" t="s">
        <v>24</v>
      </c>
      <c r="B10" s="6" t="n">
        <v>3</v>
      </c>
      <c r="C10" s="6" t="n">
        <v>0</v>
      </c>
      <c r="D10" s="6" t="n">
        <v>0</v>
      </c>
      <c r="E10" s="6" t="n">
        <f aca="false">SUM(B10:D10)</f>
        <v>3</v>
      </c>
    </row>
    <row r="11" customFormat="false" ht="15" hidden="false" customHeight="true" outlineLevel="0" collapsed="false">
      <c r="A11" s="5" t="s">
        <v>25</v>
      </c>
      <c r="B11" s="6" t="n">
        <v>0</v>
      </c>
      <c r="C11" s="6" t="n">
        <v>0</v>
      </c>
      <c r="D11" s="6" t="n">
        <v>0</v>
      </c>
      <c r="E11" s="6" t="n">
        <f aca="false">SUM(B11:D11)</f>
        <v>0</v>
      </c>
    </row>
    <row r="12" customFormat="false" ht="15" hidden="false" customHeight="true" outlineLevel="0" collapsed="false">
      <c r="A12" s="5" t="s">
        <v>26</v>
      </c>
      <c r="B12" s="6" t="n">
        <v>0</v>
      </c>
      <c r="C12" s="6" t="n">
        <v>0</v>
      </c>
      <c r="D12" s="6" t="n">
        <v>0</v>
      </c>
      <c r="E12" s="6" t="n">
        <f aca="false">SUM(B12:D12)</f>
        <v>0</v>
      </c>
    </row>
    <row r="13" customFormat="false" ht="15" hidden="false" customHeight="true" outlineLevel="0" collapsed="false">
      <c r="A13" s="5" t="s">
        <v>27</v>
      </c>
      <c r="B13" s="6" t="n">
        <v>0</v>
      </c>
      <c r="C13" s="6" t="n">
        <v>0</v>
      </c>
      <c r="D13" s="6" t="n">
        <v>0</v>
      </c>
      <c r="E13" s="6" t="n">
        <f aca="false">SUM(B13:D13)</f>
        <v>0</v>
      </c>
    </row>
    <row r="14" customFormat="false" ht="15" hidden="false" customHeight="true" outlineLevel="0" collapsed="false">
      <c r="A14" s="7" t="s">
        <v>230</v>
      </c>
      <c r="B14" s="8" t="n">
        <f aca="false">SUM(B4:B13)</f>
        <v>44</v>
      </c>
      <c r="C14" s="8" t="n">
        <f aca="false">SUM(C4:C13)</f>
        <v>7</v>
      </c>
      <c r="D14" s="8" t="n">
        <f aca="false">SUM(D4:D13)</f>
        <v>5</v>
      </c>
      <c r="E14" s="8" t="n">
        <f aca="false">SUM(B14:D14)</f>
        <v>56</v>
      </c>
    </row>
    <row r="15" customFormat="false" ht="15" hidden="false" customHeight="true" outlineLevel="0" collapsed="false">
      <c r="A15" s="7" t="s">
        <v>28</v>
      </c>
      <c r="B15" s="8" t="n">
        <v>143</v>
      </c>
      <c r="C15" s="8" t="n">
        <v>20</v>
      </c>
      <c r="D15" s="8" t="n">
        <v>9</v>
      </c>
      <c r="E15" s="8" t="n">
        <f aca="false">SUM(B15:D15)</f>
        <v>172</v>
      </c>
    </row>
    <row r="16" customFormat="false" ht="15" hidden="false" customHeight="true" outlineLevel="0" collapsed="false">
      <c r="A16" s="7" t="s">
        <v>29</v>
      </c>
      <c r="B16" s="8" t="n">
        <v>43</v>
      </c>
      <c r="C16" s="8" t="n">
        <v>7</v>
      </c>
      <c r="D16" s="8" t="n">
        <v>5</v>
      </c>
      <c r="E16" s="8" t="n">
        <f aca="false">SUM(B16:D16)</f>
        <v>55</v>
      </c>
    </row>
    <row r="17" customFormat="false" ht="15" hidden="false" customHeight="true" outlineLevel="0" collapsed="false">
      <c r="A17" s="7" t="s">
        <v>30</v>
      </c>
      <c r="B17" s="9" t="n">
        <f aca="false">IFERROR(B16/B15,0)</f>
        <v>0.300699300699301</v>
      </c>
      <c r="C17" s="9" t="n">
        <f aca="false">IFERROR(C16/C15,0)</f>
        <v>0.35</v>
      </c>
      <c r="D17" s="9" t="n">
        <f aca="false">IFERROR(D16/D15,0)</f>
        <v>0.555555555555556</v>
      </c>
      <c r="E17" s="9" t="n">
        <f aca="false">IFERROR(E16/E15,0)</f>
        <v>0.319767441860465</v>
      </c>
    </row>
  </sheetData>
  <mergeCells count="1">
    <mergeCell ref="A1:F1"/>
  </mergeCells>
  <conditionalFormatting sqref="B4:D13">
    <cfRule type="colorScale" priority="2">
      <colorScale>
        <cfvo type="num" val="0"/>
        <cfvo type="num" val="5"/>
        <cfvo type="num" val="20"/>
        <color rgb="FFFFFFFF"/>
        <color rgb="FFFFEB84"/>
        <color rgb="FFF8696B"/>
      </colorScale>
    </cfRule>
  </conditionalFormatting>
  <conditionalFormatting sqref="B17:D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5859375" defaultRowHeight="14.25" zeroHeight="false" outlineLevelRow="0" outlineLevelCol="0"/>
  <cols>
    <col collapsed="false" customWidth="true" hidden="false" outlineLevel="0" max="1" min="1" style="0" width="45"/>
    <col collapsed="false" customWidth="true" hidden="false" outlineLevel="0" max="8" min="2" style="0" width="11"/>
  </cols>
  <sheetData>
    <row r="1" customFormat="false" ht="21" hidden="false" customHeight="true" outlineLevel="0" collapsed="false">
      <c r="A1" s="1" t="s">
        <v>232</v>
      </c>
      <c r="B1" s="1"/>
      <c r="C1" s="1"/>
      <c r="D1" s="1"/>
      <c r="E1" s="1"/>
      <c r="F1" s="1"/>
      <c r="G1" s="1"/>
      <c r="H1" s="1"/>
    </row>
    <row r="3" customFormat="false" ht="27.75" hidden="false" customHeight="true" outlineLevel="0" collapsed="false">
      <c r="A3" s="4" t="s">
        <v>3</v>
      </c>
      <c r="B3" s="4" t="s">
        <v>7</v>
      </c>
      <c r="C3" s="4" t="s">
        <v>9</v>
      </c>
      <c r="D3" s="4" t="s">
        <v>10</v>
      </c>
      <c r="E3" s="4" t="s">
        <v>13</v>
      </c>
      <c r="F3" s="4" t="s">
        <v>14</v>
      </c>
      <c r="G3" s="4" t="s">
        <v>15</v>
      </c>
      <c r="H3" s="4" t="s">
        <v>17</v>
      </c>
    </row>
    <row r="4" customFormat="false" ht="14.25" hidden="false" customHeight="true" outlineLevel="0" collapsed="false">
      <c r="A4" s="5" t="s">
        <v>18</v>
      </c>
      <c r="B4" s="6" t="n">
        <v>1</v>
      </c>
      <c r="C4" s="6" t="n">
        <v>4</v>
      </c>
      <c r="D4" s="6" t="n">
        <v>2</v>
      </c>
      <c r="E4" s="6" t="n">
        <v>22</v>
      </c>
      <c r="F4" s="6" t="n">
        <v>2</v>
      </c>
      <c r="G4" s="6" t="n">
        <v>187</v>
      </c>
      <c r="H4" s="6" t="n">
        <f aca="false">SUM(B4:G4)</f>
        <v>218</v>
      </c>
    </row>
    <row r="5" customFormat="false" ht="14.25" hidden="false" customHeight="true" outlineLevel="0" collapsed="false">
      <c r="A5" s="5" t="s">
        <v>19</v>
      </c>
      <c r="B5" s="6" t="n">
        <v>0</v>
      </c>
      <c r="C5" s="6" t="n">
        <v>0</v>
      </c>
      <c r="D5" s="6" t="n">
        <v>0</v>
      </c>
      <c r="E5" s="6" t="n">
        <v>0</v>
      </c>
      <c r="F5" s="6" t="n">
        <v>0</v>
      </c>
      <c r="G5" s="6" t="n">
        <v>0</v>
      </c>
      <c r="H5" s="6" t="n">
        <f aca="false">SUM(B5:G5)</f>
        <v>0</v>
      </c>
    </row>
    <row r="6" customFormat="false" ht="14.25" hidden="false" customHeight="true" outlineLevel="0" collapsed="false">
      <c r="A6" s="5" t="s">
        <v>20</v>
      </c>
      <c r="B6" s="6" t="n">
        <v>1</v>
      </c>
      <c r="C6" s="6" t="n">
        <v>0</v>
      </c>
      <c r="D6" s="6" t="n">
        <v>0</v>
      </c>
      <c r="E6" s="6" t="n">
        <v>0</v>
      </c>
      <c r="F6" s="6" t="n">
        <v>0</v>
      </c>
      <c r="G6" s="6" t="n">
        <v>0</v>
      </c>
      <c r="H6" s="6" t="n">
        <f aca="false">SUM(B6:G6)</f>
        <v>1</v>
      </c>
    </row>
    <row r="7" customFormat="false" ht="14.25" hidden="false" customHeight="true" outlineLevel="0" collapsed="false">
      <c r="A7" s="5" t="s">
        <v>21</v>
      </c>
      <c r="B7" s="6" t="n">
        <v>0</v>
      </c>
      <c r="C7" s="6" t="n">
        <v>0</v>
      </c>
      <c r="D7" s="6" t="n">
        <v>1</v>
      </c>
      <c r="E7" s="6" t="n">
        <v>4</v>
      </c>
      <c r="F7" s="6" t="n">
        <v>0</v>
      </c>
      <c r="G7" s="6" t="n">
        <v>0</v>
      </c>
      <c r="H7" s="6" t="n">
        <f aca="false">SUM(B7:G7)</f>
        <v>5</v>
      </c>
    </row>
    <row r="8" customFormat="false" ht="14.25" hidden="false" customHeight="true" outlineLevel="0" collapsed="false">
      <c r="A8" s="5" t="s">
        <v>22</v>
      </c>
      <c r="B8" s="6" t="n">
        <v>0</v>
      </c>
      <c r="C8" s="6" t="n">
        <v>0</v>
      </c>
      <c r="D8" s="6" t="n">
        <v>0</v>
      </c>
      <c r="E8" s="6" t="n">
        <v>0</v>
      </c>
      <c r="F8" s="6" t="n">
        <v>0</v>
      </c>
      <c r="G8" s="6" t="n">
        <v>0</v>
      </c>
      <c r="H8" s="6" t="n">
        <f aca="false">SUM(B8:G8)</f>
        <v>0</v>
      </c>
    </row>
    <row r="9" customFormat="false" ht="14.25" hidden="false" customHeight="true" outlineLevel="0" collapsed="false">
      <c r="A9" s="5" t="s">
        <v>23</v>
      </c>
      <c r="B9" s="6" t="n">
        <v>0</v>
      </c>
      <c r="C9" s="6" t="n">
        <v>2</v>
      </c>
      <c r="D9" s="6" t="n">
        <v>2</v>
      </c>
      <c r="E9" s="6" t="n">
        <v>3</v>
      </c>
      <c r="F9" s="6" t="n">
        <v>0</v>
      </c>
      <c r="G9" s="6" t="n">
        <v>2</v>
      </c>
      <c r="H9" s="6" t="n">
        <f aca="false">SUM(B9:G9)</f>
        <v>9</v>
      </c>
    </row>
    <row r="10" customFormat="false" ht="14.25" hidden="false" customHeight="true" outlineLevel="0" collapsed="false">
      <c r="A10" s="5" t="s">
        <v>24</v>
      </c>
      <c r="B10" s="6" t="n">
        <v>0</v>
      </c>
      <c r="C10" s="6" t="n">
        <v>0</v>
      </c>
      <c r="D10" s="6" t="n">
        <v>0</v>
      </c>
      <c r="E10" s="6" t="n">
        <v>0</v>
      </c>
      <c r="F10" s="6" t="n">
        <v>0</v>
      </c>
      <c r="G10" s="6" t="n">
        <v>0</v>
      </c>
      <c r="H10" s="6" t="n">
        <f aca="false">SUM(B10:G10)</f>
        <v>0</v>
      </c>
    </row>
    <row r="11" customFormat="false" ht="14.25" hidden="false" customHeight="true" outlineLevel="0" collapsed="false">
      <c r="A11" s="5" t="s">
        <v>25</v>
      </c>
      <c r="B11" s="6" t="n">
        <v>0</v>
      </c>
      <c r="C11" s="6" t="n">
        <v>0</v>
      </c>
      <c r="D11" s="6" t="n">
        <v>0</v>
      </c>
      <c r="E11" s="6" t="n">
        <v>0</v>
      </c>
      <c r="F11" s="6" t="n">
        <v>0</v>
      </c>
      <c r="G11" s="6" t="n">
        <v>0</v>
      </c>
      <c r="H11" s="6" t="n">
        <f aca="false">SUM(B11:G11)</f>
        <v>0</v>
      </c>
    </row>
    <row r="12" customFormat="false" ht="14.25" hidden="false" customHeight="true" outlineLevel="0" collapsed="false">
      <c r="A12" s="5" t="s">
        <v>26</v>
      </c>
      <c r="B12" s="6" t="n">
        <v>0</v>
      </c>
      <c r="C12" s="6" t="n">
        <v>0</v>
      </c>
      <c r="D12" s="6" t="n">
        <v>0</v>
      </c>
      <c r="E12" s="6" t="n">
        <v>0</v>
      </c>
      <c r="F12" s="6" t="n">
        <v>0</v>
      </c>
      <c r="G12" s="6" t="n">
        <v>0</v>
      </c>
      <c r="H12" s="6" t="n">
        <f aca="false">SUM(B12:G12)</f>
        <v>0</v>
      </c>
    </row>
    <row r="13" customFormat="false" ht="14.25" hidden="false" customHeight="true" outlineLevel="0" collapsed="false">
      <c r="A13" s="5" t="s">
        <v>27</v>
      </c>
      <c r="B13" s="6" t="n">
        <v>0</v>
      </c>
      <c r="C13" s="6" t="n">
        <v>0</v>
      </c>
      <c r="D13" s="6" t="n">
        <v>2</v>
      </c>
      <c r="E13" s="6" t="n">
        <v>10</v>
      </c>
      <c r="F13" s="6" t="n">
        <v>2</v>
      </c>
      <c r="G13" s="6" t="n">
        <v>6</v>
      </c>
      <c r="H13" s="6" t="n">
        <f aca="false">SUM(B13:G13)</f>
        <v>20</v>
      </c>
    </row>
    <row r="14" customFormat="false" ht="14.25" hidden="false" customHeight="true" outlineLevel="0" collapsed="false">
      <c r="A14" s="7" t="s">
        <v>230</v>
      </c>
      <c r="B14" s="8" t="n">
        <f aca="false">SUM(B4:B13)</f>
        <v>2</v>
      </c>
      <c r="C14" s="8" t="n">
        <f aca="false">SUM(C4:C13)</f>
        <v>6</v>
      </c>
      <c r="D14" s="8" t="n">
        <f aca="false">SUM(D4:D13)</f>
        <v>7</v>
      </c>
      <c r="E14" s="8" t="n">
        <f aca="false">SUM(E4:E13)</f>
        <v>39</v>
      </c>
      <c r="F14" s="8" t="n">
        <f aca="false">SUM(F4:F13)</f>
        <v>4</v>
      </c>
      <c r="G14" s="8" t="n">
        <f aca="false">SUM(G4:G13)</f>
        <v>195</v>
      </c>
      <c r="H14" s="8" t="n">
        <f aca="false">SUM(B14:G14)</f>
        <v>253</v>
      </c>
    </row>
    <row r="15" customFormat="false" ht="14.25" hidden="false" customHeight="true" outlineLevel="0" collapsed="false">
      <c r="A15" s="7" t="s">
        <v>28</v>
      </c>
      <c r="B15" s="8" t="n">
        <v>15</v>
      </c>
      <c r="C15" s="8" t="n">
        <v>22</v>
      </c>
      <c r="D15" s="8" t="n">
        <v>15</v>
      </c>
      <c r="E15" s="8" t="n">
        <v>118</v>
      </c>
      <c r="F15" s="8" t="n">
        <v>30</v>
      </c>
      <c r="G15" s="8" t="n">
        <v>220</v>
      </c>
      <c r="H15" s="8" t="n">
        <f aca="false">SUM(B15:G15)</f>
        <v>420</v>
      </c>
    </row>
    <row r="16" customFormat="false" ht="14.25" hidden="false" customHeight="true" outlineLevel="0" collapsed="false">
      <c r="A16" s="7" t="s">
        <v>29</v>
      </c>
      <c r="B16" s="8" t="n">
        <v>2</v>
      </c>
      <c r="C16" s="8" t="n">
        <v>6</v>
      </c>
      <c r="D16" s="8" t="n">
        <v>7</v>
      </c>
      <c r="E16" s="8" t="n">
        <v>39</v>
      </c>
      <c r="F16" s="8" t="n">
        <v>4</v>
      </c>
      <c r="G16" s="8" t="n">
        <v>195</v>
      </c>
      <c r="H16" s="8" t="n">
        <f aca="false">SUM(B16:G16)</f>
        <v>253</v>
      </c>
    </row>
    <row r="17" customFormat="false" ht="14.25" hidden="false" customHeight="true" outlineLevel="0" collapsed="false">
      <c r="A17" s="7" t="s">
        <v>30</v>
      </c>
      <c r="B17" s="9" t="n">
        <f aca="false">IFERROR(B16/B15,0)</f>
        <v>0.133333333333333</v>
      </c>
      <c r="C17" s="9" t="n">
        <f aca="false">IFERROR(C16/C15,0)</f>
        <v>0.272727272727273</v>
      </c>
      <c r="D17" s="9" t="n">
        <f aca="false">IFERROR(D16/D15,0)</f>
        <v>0.466666666666667</v>
      </c>
      <c r="E17" s="9" t="n">
        <f aca="false">IFERROR(E16/E15,0)</f>
        <v>0.330508474576271</v>
      </c>
      <c r="F17" s="9" t="n">
        <f aca="false">IFERROR(F16/F15,0)</f>
        <v>0.133333333333333</v>
      </c>
      <c r="G17" s="9" t="n">
        <f aca="false">IFERROR(G16/G15,0)</f>
        <v>0.886363636363636</v>
      </c>
      <c r="H17" s="9" t="n">
        <f aca="false">IFERROR(H16/H15,0)</f>
        <v>0.602380952380952</v>
      </c>
    </row>
  </sheetData>
  <mergeCells count="1">
    <mergeCell ref="A1:H1"/>
  </mergeCells>
  <conditionalFormatting sqref="B4:G13">
    <cfRule type="colorScale" priority="2">
      <colorScale>
        <cfvo type="num" val="0"/>
        <cfvo type="num" val="5"/>
        <cfvo type="num" val="20"/>
        <color rgb="FFFFFFFF"/>
        <color rgb="FFFFEB84"/>
        <color rgb="FFF8696B"/>
      </colorScale>
    </cfRule>
  </conditionalFormatting>
  <conditionalFormatting sqref="B17:G17">
    <cfRule type="colorScale" priority="3">
      <colorScale>
        <cfvo type="num" val="0"/>
        <cfvo type="num" val="0.2"/>
        <cfvo type="num" val="0.5"/>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5859375" defaultRowHeight="14.2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8"/>
  </cols>
  <sheetData>
    <row r="1" customFormat="false" ht="21" hidden="false" customHeight="true" outlineLevel="0" collapsed="false">
      <c r="A1" s="1" t="s">
        <v>233</v>
      </c>
      <c r="B1" s="1"/>
      <c r="C1" s="1"/>
      <c r="D1" s="1"/>
      <c r="E1" s="1"/>
    </row>
    <row r="3" customFormat="false" ht="14.25" hidden="false" customHeight="true" outlineLevel="0" collapsed="false">
      <c r="A3" s="23" t="s">
        <v>234</v>
      </c>
      <c r="B3" s="23" t="s">
        <v>53</v>
      </c>
      <c r="C3" s="23" t="s">
        <v>193</v>
      </c>
    </row>
    <row r="4" customFormat="false" ht="14.25" hidden="false" customHeight="true" outlineLevel="0" collapsed="false">
      <c r="A4" s="24" t="s">
        <v>235</v>
      </c>
      <c r="B4" s="6" t="n">
        <v>15</v>
      </c>
      <c r="C4" s="6" t="n">
        <v>6</v>
      </c>
    </row>
    <row r="5" customFormat="false" ht="14.25" hidden="false" customHeight="true" outlineLevel="0" collapsed="false">
      <c r="A5" s="24" t="s">
        <v>236</v>
      </c>
      <c r="B5" s="6" t="n">
        <v>26</v>
      </c>
      <c r="C5" s="6" t="n">
        <v>11</v>
      </c>
    </row>
    <row r="6" customFormat="false" ht="14.25" hidden="false" customHeight="true" outlineLevel="0" collapsed="false">
      <c r="A6" s="24" t="s">
        <v>237</v>
      </c>
      <c r="B6" s="6" t="n">
        <v>2481</v>
      </c>
      <c r="C6" s="6" t="n">
        <v>420</v>
      </c>
    </row>
    <row r="7" customFormat="false" ht="14.25" hidden="false" customHeight="true" outlineLevel="0" collapsed="false">
      <c r="A7" s="24" t="s">
        <v>238</v>
      </c>
      <c r="B7" s="6" t="n">
        <v>2119</v>
      </c>
      <c r="C7" s="6" t="n">
        <v>167</v>
      </c>
    </row>
    <row r="8" customFormat="false" ht="14.25" hidden="false" customHeight="true" outlineLevel="0" collapsed="false">
      <c r="A8" s="24" t="s">
        <v>239</v>
      </c>
      <c r="B8" s="6" t="n">
        <v>362</v>
      </c>
      <c r="C8" s="6" t="n">
        <v>253</v>
      </c>
    </row>
    <row r="9" customFormat="false" ht="14.25" hidden="false" customHeight="true" outlineLevel="0" collapsed="false">
      <c r="A9" s="24" t="s">
        <v>240</v>
      </c>
      <c r="B9" s="15" t="n">
        <f aca="false">IFERROR(B8/B6,0)</f>
        <v>0.145908907698509</v>
      </c>
      <c r="C9" s="15" t="n">
        <f aca="false">IFERROR(C8/C6,0)</f>
        <v>0.602380952380952</v>
      </c>
    </row>
    <row r="11" customFormat="false" ht="15" hidden="false" customHeight="true" outlineLevel="0" collapsed="false">
      <c r="A11" s="25" t="s">
        <v>241</v>
      </c>
      <c r="B11" s="25"/>
      <c r="C11" s="25"/>
      <c r="D11" s="25"/>
      <c r="E11" s="25"/>
    </row>
    <row r="12" customFormat="false" ht="14.25" hidden="false" customHeight="true" outlineLevel="0" collapsed="false">
      <c r="A12" s="11" t="s">
        <v>3</v>
      </c>
      <c r="B12" s="11" t="s">
        <v>34</v>
      </c>
      <c r="C12" s="11" t="s">
        <v>242</v>
      </c>
      <c r="D12" s="11" t="s">
        <v>35</v>
      </c>
      <c r="E12" s="11" t="s">
        <v>243</v>
      </c>
    </row>
    <row r="13" customFormat="false" ht="14.25" hidden="false" customHeight="true" outlineLevel="0" collapsed="false">
      <c r="A13" s="12" t="s">
        <v>24</v>
      </c>
      <c r="B13" s="6" t="n">
        <v>20</v>
      </c>
      <c r="C13" s="13" t="n">
        <f aca="false">IFERROR(B13/$B$8,0)</f>
        <v>0.0552486187845304</v>
      </c>
      <c r="D13" s="6" t="n">
        <v>0</v>
      </c>
      <c r="E13" s="13" t="n">
        <f aca="false">IFERROR(D13/$C$8,0)</f>
        <v>0</v>
      </c>
    </row>
    <row r="14" customFormat="false" ht="14.25" hidden="false" customHeight="true" outlineLevel="0" collapsed="false">
      <c r="A14" s="12" t="s">
        <v>21</v>
      </c>
      <c r="B14" s="6" t="n">
        <v>1</v>
      </c>
      <c r="C14" s="13" t="n">
        <f aca="false">IFERROR(B14/$B$8,0)</f>
        <v>0.00276243093922652</v>
      </c>
      <c r="D14" s="6" t="n">
        <v>5</v>
      </c>
      <c r="E14" s="13" t="n">
        <f aca="false">IFERROR(D14/$C$8,0)</f>
        <v>0.0197628458498024</v>
      </c>
    </row>
    <row r="15" customFormat="false" ht="14.25" hidden="false" customHeight="true" outlineLevel="0" collapsed="false">
      <c r="A15" s="12" t="s">
        <v>22</v>
      </c>
      <c r="B15" s="6" t="n">
        <v>42</v>
      </c>
      <c r="C15" s="13" t="n">
        <f aca="false">IFERROR(B15/$B$8,0)</f>
        <v>0.116022099447514</v>
      </c>
      <c r="D15" s="6" t="n">
        <v>0</v>
      </c>
      <c r="E15" s="13" t="n">
        <f aca="false">IFERROR(D15/$C$8,0)</f>
        <v>0</v>
      </c>
    </row>
    <row r="16" customFormat="false" ht="14.25" hidden="false" customHeight="true" outlineLevel="0" collapsed="false">
      <c r="A16" s="12" t="s">
        <v>20</v>
      </c>
      <c r="B16" s="6" t="n">
        <v>60</v>
      </c>
      <c r="C16" s="13" t="n">
        <f aca="false">IFERROR(B16/$B$8,0)</f>
        <v>0.165745856353591</v>
      </c>
      <c r="D16" s="6" t="n">
        <v>1</v>
      </c>
      <c r="E16" s="13" t="n">
        <f aca="false">IFERROR(D16/$C$8,0)</f>
        <v>0.00395256916996047</v>
      </c>
    </row>
    <row r="17" customFormat="false" ht="14.25" hidden="false" customHeight="true" outlineLevel="0" collapsed="false">
      <c r="A17" s="12" t="s">
        <v>18</v>
      </c>
      <c r="B17" s="6" t="n">
        <v>170</v>
      </c>
      <c r="C17" s="13" t="n">
        <f aca="false">IFERROR(B17/$B$8,0)</f>
        <v>0.469613259668508</v>
      </c>
      <c r="D17" s="6" t="n">
        <v>218</v>
      </c>
      <c r="E17" s="13" t="n">
        <f aca="false">IFERROR(D17/$C$8,0)</f>
        <v>0.861660079051383</v>
      </c>
    </row>
    <row r="18" customFormat="false" ht="14.25" hidden="false" customHeight="true" outlineLevel="0" collapsed="false">
      <c r="A18" s="12" t="s">
        <v>25</v>
      </c>
      <c r="B18" s="6" t="n">
        <v>3</v>
      </c>
      <c r="C18" s="13" t="n">
        <f aca="false">IFERROR(B18/$B$8,0)</f>
        <v>0.00828729281767956</v>
      </c>
      <c r="D18" s="6" t="n">
        <v>0</v>
      </c>
      <c r="E18" s="13" t="n">
        <f aca="false">IFERROR(D18/$C$8,0)</f>
        <v>0</v>
      </c>
    </row>
    <row r="19" customFormat="false" ht="14.25" hidden="false" customHeight="true" outlineLevel="0" collapsed="false">
      <c r="A19" s="12" t="s">
        <v>27</v>
      </c>
      <c r="B19" s="6" t="n">
        <v>0</v>
      </c>
      <c r="C19" s="13" t="n">
        <f aca="false">IFERROR(B19/$B$8,0)</f>
        <v>0</v>
      </c>
      <c r="D19" s="6" t="n">
        <v>20</v>
      </c>
      <c r="E19" s="13" t="n">
        <f aca="false">IFERROR(D19/$C$8,0)</f>
        <v>0.0790513833992095</v>
      </c>
    </row>
    <row r="20" customFormat="false" ht="14.25" hidden="false" customHeight="true" outlineLevel="0" collapsed="false">
      <c r="A20" s="12" t="s">
        <v>26</v>
      </c>
      <c r="B20" s="6" t="n">
        <v>5</v>
      </c>
      <c r="C20" s="13" t="n">
        <f aca="false">IFERROR(B20/$B$8,0)</f>
        <v>0.0138121546961326</v>
      </c>
      <c r="D20" s="6" t="n">
        <v>0</v>
      </c>
      <c r="E20" s="13" t="n">
        <f aca="false">IFERROR(D20/$C$8,0)</f>
        <v>0</v>
      </c>
    </row>
    <row r="21" customFormat="false" ht="14.25" hidden="false" customHeight="true" outlineLevel="0" collapsed="false">
      <c r="A21" s="12" t="s">
        <v>23</v>
      </c>
      <c r="B21" s="6" t="n">
        <v>62</v>
      </c>
      <c r="C21" s="13" t="n">
        <f aca="false">IFERROR(B21/$B$8,0)</f>
        <v>0.171270718232044</v>
      </c>
      <c r="D21" s="6" t="n">
        <v>9</v>
      </c>
      <c r="E21" s="13" t="n">
        <f aca="false">IFERROR(D21/$C$8,0)</f>
        <v>0.0355731225296443</v>
      </c>
    </row>
    <row r="22" customFormat="false" ht="30" hidden="false" customHeight="true" outlineLevel="0" collapsed="false">
      <c r="A22" s="2" t="s">
        <v>244</v>
      </c>
      <c r="B22" s="2"/>
      <c r="C22" s="2"/>
      <c r="D22" s="2"/>
      <c r="E22" s="2"/>
    </row>
  </sheetData>
  <mergeCells count="3">
    <mergeCell ref="A1:E1"/>
    <mergeCell ref="A11:E1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58593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